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2.xml" ContentType="application/vnd.openxmlformats-officedocument.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3040" windowHeight="11412" activeTab="5"/>
  </bookViews>
  <sheets>
    <sheet name="Pokyny k vyplnění" sheetId="12" r:id="rId1"/>
    <sheet name="Legislativa" sheetId="10" r:id="rId2"/>
    <sheet name="pism_a" sheetId="2" r:id="rId3"/>
    <sheet name="pism_b_BAT" sheetId="3" r:id="rId4"/>
    <sheet name="pism_c_SEL" sheetId="4" r:id="rId5"/>
    <sheet name="Celkový poplatek" sheetId="9" r:id="rId6"/>
    <sheet name="calc" sheetId="11" state="hidden" r:id="rId7"/>
  </sheets>
  <calcPr calcId="152511"/>
</workbook>
</file>

<file path=xl/calcChain.xml><?xml version="1.0" encoding="utf-8"?>
<calcChain xmlns="http://schemas.openxmlformats.org/spreadsheetml/2006/main">
  <c r="AG101" i="3" l="1"/>
  <c r="AG100" i="3"/>
  <c r="AG99" i="3"/>
  <c r="AG98" i="3"/>
  <c r="AG97" i="3"/>
  <c r="AG96" i="3"/>
  <c r="AG95" i="3"/>
  <c r="AG94" i="3"/>
  <c r="AG93" i="3"/>
  <c r="AG92" i="3"/>
  <c r="AG91" i="3"/>
  <c r="AG90" i="3"/>
  <c r="AG89" i="3"/>
  <c r="AG88" i="3"/>
  <c r="AG87" i="3"/>
  <c r="AG86" i="3"/>
  <c r="AG85" i="3"/>
  <c r="AG84" i="3"/>
  <c r="AG83" i="3"/>
  <c r="AG82" i="3"/>
  <c r="AG81" i="3"/>
  <c r="AG80" i="3"/>
  <c r="AG79" i="3"/>
  <c r="AG78" i="3"/>
  <c r="AG77" i="3"/>
  <c r="AG76" i="3"/>
  <c r="AG75" i="3"/>
  <c r="AG74" i="3"/>
  <c r="AG73" i="3"/>
  <c r="AG72" i="3"/>
  <c r="AG71" i="3"/>
  <c r="AG70" i="3"/>
  <c r="AG69" i="3"/>
  <c r="AG68" i="3"/>
  <c r="AG67" i="3"/>
  <c r="AG66" i="3"/>
  <c r="AG65" i="3"/>
  <c r="AG64" i="3"/>
  <c r="AG63" i="3"/>
  <c r="AG62" i="3"/>
  <c r="AG61" i="3"/>
  <c r="AG60" i="3"/>
  <c r="AG59" i="3"/>
  <c r="AG58" i="3"/>
  <c r="AG57" i="3"/>
  <c r="AG56" i="3"/>
  <c r="AG55" i="3"/>
  <c r="AG54" i="3"/>
  <c r="AG53" i="3"/>
  <c r="AG52" i="3"/>
  <c r="AG51" i="3"/>
  <c r="AG50" i="3"/>
  <c r="AG49" i="3"/>
  <c r="AG48" i="3"/>
  <c r="AG47" i="3"/>
  <c r="AG46" i="3"/>
  <c r="AG45" i="3"/>
  <c r="AG44" i="3"/>
  <c r="AG43" i="3"/>
  <c r="AG42" i="3"/>
  <c r="AG41" i="3"/>
  <c r="AG40" i="3"/>
  <c r="AG39" i="3"/>
  <c r="AG38" i="3"/>
  <c r="AG37" i="3"/>
  <c r="AG36" i="3"/>
  <c r="AG35" i="3"/>
  <c r="AG34" i="3"/>
  <c r="AG33" i="3"/>
  <c r="AG32" i="3"/>
  <c r="AG31" i="3"/>
  <c r="AG30" i="3"/>
  <c r="AG29" i="3"/>
  <c r="AG28" i="3"/>
  <c r="AG27" i="3"/>
  <c r="AG26" i="3"/>
  <c r="AG25" i="3"/>
  <c r="AG24" i="3"/>
  <c r="AG23" i="3"/>
  <c r="AG22" i="3"/>
  <c r="AG21" i="3"/>
  <c r="AG20" i="3"/>
  <c r="AG19" i="3"/>
  <c r="AG18" i="3"/>
  <c r="AG17" i="3"/>
  <c r="AG16" i="3"/>
  <c r="AG15" i="3"/>
  <c r="AG14" i="3"/>
  <c r="AG13" i="3"/>
  <c r="AG12" i="3"/>
  <c r="AG11" i="3"/>
  <c r="AG10" i="3"/>
  <c r="AG9" i="3"/>
  <c r="AG8" i="3"/>
  <c r="AG7" i="3"/>
  <c r="AG6" i="3"/>
  <c r="D38" i="11" l="1"/>
  <c r="D39" i="11"/>
  <c r="D40" i="11"/>
  <c r="D37" i="11"/>
  <c r="G42" i="11"/>
  <c r="B38" i="11"/>
  <c r="C38" i="11"/>
  <c r="E38" i="11"/>
  <c r="B39" i="11"/>
  <c r="C39" i="11"/>
  <c r="E39" i="11"/>
  <c r="B40" i="11"/>
  <c r="C40" i="11"/>
  <c r="E40" i="11"/>
  <c r="E37" i="11"/>
  <c r="C37" i="11"/>
  <c r="B37" i="11"/>
  <c r="AG101" i="4" l="1"/>
  <c r="AG100" i="4"/>
  <c r="AG99" i="4"/>
  <c r="AG98" i="4"/>
  <c r="AG97" i="4"/>
  <c r="AG96" i="4"/>
  <c r="AG95" i="4"/>
  <c r="AG94" i="4"/>
  <c r="AG93" i="4"/>
  <c r="AG92" i="4"/>
  <c r="AG91" i="4"/>
  <c r="AG90" i="4"/>
  <c r="AG89" i="4"/>
  <c r="AG88" i="4"/>
  <c r="AG87" i="4"/>
  <c r="AG86" i="4"/>
  <c r="AG85" i="4"/>
  <c r="AG84" i="4"/>
  <c r="AG83" i="4"/>
  <c r="AG82" i="4"/>
  <c r="AG81" i="4"/>
  <c r="AG80" i="4"/>
  <c r="AG79" i="4"/>
  <c r="AG78" i="4"/>
  <c r="AG77" i="4"/>
  <c r="AG76" i="4"/>
  <c r="AG75" i="4"/>
  <c r="AG74" i="4"/>
  <c r="AG73" i="4"/>
  <c r="AG72" i="4"/>
  <c r="AG71" i="4"/>
  <c r="AG70" i="4"/>
  <c r="AG69" i="4"/>
  <c r="AG68" i="4"/>
  <c r="AG67" i="4"/>
  <c r="AG66" i="4"/>
  <c r="AG65" i="4"/>
  <c r="AG64" i="4"/>
  <c r="AG63" i="4"/>
  <c r="AG62" i="4"/>
  <c r="AG61" i="4"/>
  <c r="AG60" i="4"/>
  <c r="AG59" i="4"/>
  <c r="AG58" i="4"/>
  <c r="AG57" i="4"/>
  <c r="AG56" i="4"/>
  <c r="AG55" i="4"/>
  <c r="AG54" i="4"/>
  <c r="AG53" i="4"/>
  <c r="AG52" i="4"/>
  <c r="AG51" i="4"/>
  <c r="AG50" i="4"/>
  <c r="AG49" i="4"/>
  <c r="AG48" i="4"/>
  <c r="AG47" i="4"/>
  <c r="AG46" i="4"/>
  <c r="AG45" i="4"/>
  <c r="AG44" i="4"/>
  <c r="AG43" i="4"/>
  <c r="AG42" i="4"/>
  <c r="AG41" i="4"/>
  <c r="AG40" i="4"/>
  <c r="AG39" i="4"/>
  <c r="AG38" i="4"/>
  <c r="AG37" i="4"/>
  <c r="AG36" i="4"/>
  <c r="AG35" i="4"/>
  <c r="AG34" i="4"/>
  <c r="AG33" i="4"/>
  <c r="AG32" i="4"/>
  <c r="AG31" i="4"/>
  <c r="AG30" i="4"/>
  <c r="AG29" i="4"/>
  <c r="AG28" i="4"/>
  <c r="AG27" i="4"/>
  <c r="AG26" i="4"/>
  <c r="AG25" i="4"/>
  <c r="AG24" i="4"/>
  <c r="AG23" i="4"/>
  <c r="AG22" i="4"/>
  <c r="AG21" i="4"/>
  <c r="AG20" i="4"/>
  <c r="AG19" i="4"/>
  <c r="AG18" i="4"/>
  <c r="AG17" i="4"/>
  <c r="AG16" i="4"/>
  <c r="AG15" i="4"/>
  <c r="AG14" i="4"/>
  <c r="AG13" i="4"/>
  <c r="AG12" i="4"/>
  <c r="AG11" i="4"/>
  <c r="AG10" i="4"/>
  <c r="AG9" i="4"/>
  <c r="AG8" i="4"/>
  <c r="AG7" i="4"/>
  <c r="J17" i="11" l="1"/>
  <c r="AB7" i="4" l="1"/>
  <c r="AC7" i="4"/>
  <c r="AD7" i="4"/>
  <c r="AE7" i="4"/>
  <c r="AB8" i="4"/>
  <c r="AC8" i="4"/>
  <c r="AD8" i="4"/>
  <c r="AE8" i="4"/>
  <c r="AB9" i="4"/>
  <c r="AC9" i="4"/>
  <c r="AD9" i="4"/>
  <c r="AE9" i="4"/>
  <c r="AB10" i="4"/>
  <c r="AC10" i="4"/>
  <c r="AD10" i="4"/>
  <c r="AE10" i="4"/>
  <c r="AB11" i="4"/>
  <c r="AC11" i="4"/>
  <c r="AD11" i="4"/>
  <c r="AE11" i="4"/>
  <c r="AB12" i="4"/>
  <c r="AC12" i="4"/>
  <c r="AD12" i="4"/>
  <c r="AE12" i="4"/>
  <c r="AB13" i="4"/>
  <c r="AC13" i="4"/>
  <c r="AD13" i="4"/>
  <c r="AE13" i="4"/>
  <c r="AC14" i="4"/>
  <c r="AD14" i="4"/>
  <c r="AE14" i="4"/>
  <c r="AB15" i="4"/>
  <c r="AC15" i="4"/>
  <c r="AD15" i="4"/>
  <c r="AE15" i="4"/>
  <c r="AB16" i="4"/>
  <c r="AC16" i="4"/>
  <c r="AD16" i="4"/>
  <c r="AE16" i="4"/>
  <c r="AB17" i="4"/>
  <c r="AC17" i="4"/>
  <c r="AD17" i="4"/>
  <c r="AE17" i="4"/>
  <c r="AB18" i="4"/>
  <c r="AC18" i="4"/>
  <c r="AD18" i="4"/>
  <c r="AE18" i="4"/>
  <c r="AB19" i="4"/>
  <c r="AC19" i="4"/>
  <c r="AD19" i="4"/>
  <c r="AE19" i="4"/>
  <c r="AB20" i="4"/>
  <c r="AC20" i="4"/>
  <c r="AD20" i="4"/>
  <c r="AE20" i="4"/>
  <c r="AB21" i="4"/>
  <c r="AC21" i="4"/>
  <c r="AD21" i="4"/>
  <c r="AE21" i="4"/>
  <c r="AB22" i="4"/>
  <c r="AC22" i="4"/>
  <c r="AD22" i="4"/>
  <c r="AE22" i="4"/>
  <c r="AB23" i="4"/>
  <c r="AC23" i="4"/>
  <c r="AD23" i="4"/>
  <c r="AE23" i="4"/>
  <c r="AB24" i="4"/>
  <c r="AC24" i="4"/>
  <c r="AD24" i="4"/>
  <c r="AE24" i="4"/>
  <c r="AB25" i="4"/>
  <c r="AC25" i="4"/>
  <c r="AD25" i="4"/>
  <c r="AE25" i="4"/>
  <c r="AB26" i="4"/>
  <c r="AC26" i="4"/>
  <c r="AD26" i="4"/>
  <c r="AE26" i="4"/>
  <c r="AB27" i="4"/>
  <c r="AC27" i="4"/>
  <c r="AD27" i="4"/>
  <c r="AE27" i="4"/>
  <c r="AB28" i="4"/>
  <c r="AC28" i="4"/>
  <c r="AD28" i="4"/>
  <c r="AE28" i="4"/>
  <c r="AB29" i="4"/>
  <c r="AC29" i="4"/>
  <c r="AD29" i="4"/>
  <c r="AE29" i="4"/>
  <c r="AB30" i="4"/>
  <c r="AC30" i="4"/>
  <c r="AD30" i="4"/>
  <c r="AE30" i="4"/>
  <c r="AB31" i="4"/>
  <c r="AC31" i="4"/>
  <c r="AD31" i="4"/>
  <c r="AE31" i="4"/>
  <c r="AB32" i="4"/>
  <c r="AC32" i="4"/>
  <c r="AD32" i="4"/>
  <c r="AE32" i="4"/>
  <c r="AB33" i="4"/>
  <c r="AC33" i="4"/>
  <c r="AD33" i="4"/>
  <c r="AE33" i="4"/>
  <c r="AB34" i="4"/>
  <c r="AC34" i="4"/>
  <c r="AD34" i="4"/>
  <c r="AE34" i="4"/>
  <c r="AB35" i="4"/>
  <c r="AC35" i="4"/>
  <c r="AD35" i="4"/>
  <c r="AE35" i="4"/>
  <c r="AB36" i="4"/>
  <c r="AC36" i="4"/>
  <c r="AD36" i="4"/>
  <c r="AE36" i="4"/>
  <c r="AB37" i="4"/>
  <c r="AC37" i="4"/>
  <c r="AD37" i="4"/>
  <c r="AE37" i="4"/>
  <c r="AB38" i="4"/>
  <c r="AC38" i="4"/>
  <c r="AD38" i="4"/>
  <c r="AE38" i="4"/>
  <c r="AB39" i="4"/>
  <c r="AC39" i="4"/>
  <c r="AD39" i="4"/>
  <c r="AE39" i="4"/>
  <c r="AB40" i="4"/>
  <c r="AC40" i="4"/>
  <c r="AD40" i="4"/>
  <c r="AE40" i="4"/>
  <c r="AB41" i="4"/>
  <c r="AC41" i="4"/>
  <c r="AD41" i="4"/>
  <c r="AE41" i="4"/>
  <c r="AB42" i="4"/>
  <c r="AC42" i="4"/>
  <c r="AD42" i="4"/>
  <c r="AE42" i="4"/>
  <c r="AB43" i="4"/>
  <c r="AC43" i="4"/>
  <c r="AD43" i="4"/>
  <c r="AE43" i="4"/>
  <c r="AB44" i="4"/>
  <c r="AC44" i="4"/>
  <c r="AD44" i="4"/>
  <c r="AE44" i="4"/>
  <c r="AB45" i="4"/>
  <c r="AC45" i="4"/>
  <c r="AD45" i="4"/>
  <c r="AE45" i="4"/>
  <c r="AB46" i="4"/>
  <c r="AC46" i="4"/>
  <c r="AD46" i="4"/>
  <c r="AE46" i="4"/>
  <c r="AB47" i="4"/>
  <c r="AC47" i="4"/>
  <c r="AD47" i="4"/>
  <c r="AE47" i="4"/>
  <c r="AB48" i="4"/>
  <c r="AC48" i="4"/>
  <c r="AD48" i="4"/>
  <c r="AE48" i="4"/>
  <c r="AB49" i="4"/>
  <c r="AC49" i="4"/>
  <c r="AD49" i="4"/>
  <c r="AE49" i="4"/>
  <c r="AB50" i="4"/>
  <c r="AC50" i="4"/>
  <c r="AD50" i="4"/>
  <c r="AE50" i="4"/>
  <c r="AB51" i="4"/>
  <c r="AC51" i="4"/>
  <c r="AD51" i="4"/>
  <c r="AE51" i="4"/>
  <c r="AB52" i="4"/>
  <c r="AC52" i="4"/>
  <c r="AD52" i="4"/>
  <c r="AE52" i="4"/>
  <c r="AB53" i="4"/>
  <c r="AC53" i="4"/>
  <c r="AD53" i="4"/>
  <c r="AE53" i="4"/>
  <c r="AB54" i="4"/>
  <c r="AC54" i="4"/>
  <c r="AD54" i="4"/>
  <c r="AE54" i="4"/>
  <c r="AB55" i="4"/>
  <c r="AC55" i="4"/>
  <c r="AD55" i="4"/>
  <c r="AE55" i="4"/>
  <c r="AB56" i="4"/>
  <c r="AC56" i="4"/>
  <c r="AD56" i="4"/>
  <c r="AE56" i="4"/>
  <c r="AB57" i="4"/>
  <c r="AC57" i="4"/>
  <c r="AD57" i="4"/>
  <c r="AE57" i="4"/>
  <c r="AB58" i="4"/>
  <c r="AC58" i="4"/>
  <c r="AD58" i="4"/>
  <c r="AE58" i="4"/>
  <c r="AB59" i="4"/>
  <c r="AC59" i="4"/>
  <c r="AD59" i="4"/>
  <c r="AE59" i="4"/>
  <c r="AB60" i="4"/>
  <c r="AC60" i="4"/>
  <c r="AD60" i="4"/>
  <c r="AE60" i="4"/>
  <c r="AB61" i="4"/>
  <c r="AC61" i="4"/>
  <c r="AD61" i="4"/>
  <c r="AE61" i="4"/>
  <c r="AB62" i="4"/>
  <c r="AC62" i="4"/>
  <c r="AD62" i="4"/>
  <c r="AE62" i="4"/>
  <c r="AB63" i="4"/>
  <c r="AC63" i="4"/>
  <c r="AD63" i="4"/>
  <c r="AE63" i="4"/>
  <c r="AB64" i="4"/>
  <c r="AC64" i="4"/>
  <c r="AD64" i="4"/>
  <c r="AE64" i="4"/>
  <c r="AB65" i="4"/>
  <c r="AC65" i="4"/>
  <c r="AD65" i="4"/>
  <c r="AE65" i="4"/>
  <c r="AB66" i="4"/>
  <c r="AC66" i="4"/>
  <c r="AD66" i="4"/>
  <c r="AE66" i="4"/>
  <c r="AB67" i="4"/>
  <c r="AC67" i="4"/>
  <c r="AD67" i="4"/>
  <c r="AE67" i="4"/>
  <c r="AB68" i="4"/>
  <c r="AC68" i="4"/>
  <c r="AD68" i="4"/>
  <c r="AE68" i="4"/>
  <c r="AB69" i="4"/>
  <c r="AC69" i="4"/>
  <c r="AD69" i="4"/>
  <c r="AE69" i="4"/>
  <c r="AB70" i="4"/>
  <c r="AC70" i="4"/>
  <c r="AD70" i="4"/>
  <c r="AE70" i="4"/>
  <c r="AB71" i="4"/>
  <c r="AC71" i="4"/>
  <c r="AD71" i="4"/>
  <c r="AE71" i="4"/>
  <c r="AB72" i="4"/>
  <c r="AC72" i="4"/>
  <c r="AD72" i="4"/>
  <c r="AE72" i="4"/>
  <c r="AB73" i="4"/>
  <c r="AC73" i="4"/>
  <c r="AD73" i="4"/>
  <c r="AE73" i="4"/>
  <c r="AB74" i="4"/>
  <c r="AC74" i="4"/>
  <c r="AD74" i="4"/>
  <c r="AE74" i="4"/>
  <c r="AB75" i="4"/>
  <c r="AC75" i="4"/>
  <c r="AD75" i="4"/>
  <c r="AE75" i="4"/>
  <c r="AB76" i="4"/>
  <c r="AC76" i="4"/>
  <c r="AD76" i="4"/>
  <c r="AE76" i="4"/>
  <c r="AB77" i="4"/>
  <c r="AC77" i="4"/>
  <c r="AD77" i="4"/>
  <c r="AE77" i="4"/>
  <c r="AB78" i="4"/>
  <c r="AC78" i="4"/>
  <c r="AD78" i="4"/>
  <c r="AE78" i="4"/>
  <c r="AB79" i="4"/>
  <c r="AC79" i="4"/>
  <c r="AD79" i="4"/>
  <c r="AE79" i="4"/>
  <c r="AB80" i="4"/>
  <c r="AC80" i="4"/>
  <c r="AD80" i="4"/>
  <c r="AE80" i="4"/>
  <c r="AB81" i="4"/>
  <c r="AC81" i="4"/>
  <c r="AD81" i="4"/>
  <c r="AE81" i="4"/>
  <c r="AB82" i="4"/>
  <c r="AC82" i="4"/>
  <c r="AD82" i="4"/>
  <c r="AE82" i="4"/>
  <c r="AB83" i="4"/>
  <c r="AC83" i="4"/>
  <c r="AD83" i="4"/>
  <c r="AE83" i="4"/>
  <c r="AB84" i="4"/>
  <c r="AC84" i="4"/>
  <c r="AD84" i="4"/>
  <c r="AE84" i="4"/>
  <c r="AB85" i="4"/>
  <c r="AC85" i="4"/>
  <c r="AD85" i="4"/>
  <c r="AE85" i="4"/>
  <c r="AB86" i="4"/>
  <c r="AC86" i="4"/>
  <c r="AD86" i="4"/>
  <c r="AE86" i="4"/>
  <c r="AB87" i="4"/>
  <c r="AC87" i="4"/>
  <c r="AD87" i="4"/>
  <c r="AE87" i="4"/>
  <c r="AB88" i="4"/>
  <c r="AC88" i="4"/>
  <c r="AD88" i="4"/>
  <c r="AE88" i="4"/>
  <c r="AB89" i="4"/>
  <c r="AC89" i="4"/>
  <c r="AD89" i="4"/>
  <c r="AE89" i="4"/>
  <c r="AB90" i="4"/>
  <c r="AC90" i="4"/>
  <c r="AD90" i="4"/>
  <c r="AE90" i="4"/>
  <c r="AB91" i="4"/>
  <c r="AC91" i="4"/>
  <c r="AD91" i="4"/>
  <c r="AE91" i="4"/>
  <c r="AB92" i="4"/>
  <c r="AC92" i="4"/>
  <c r="AD92" i="4"/>
  <c r="AE92" i="4"/>
  <c r="AB93" i="4"/>
  <c r="AC93" i="4"/>
  <c r="AD93" i="4"/>
  <c r="AE93" i="4"/>
  <c r="AB94" i="4"/>
  <c r="AC94" i="4"/>
  <c r="AD94" i="4"/>
  <c r="AE94" i="4"/>
  <c r="AB95" i="4"/>
  <c r="AC95" i="4"/>
  <c r="AD95" i="4"/>
  <c r="AE95" i="4"/>
  <c r="AB96" i="4"/>
  <c r="AC96" i="4"/>
  <c r="AD96" i="4"/>
  <c r="AE96" i="4"/>
  <c r="AB97" i="4"/>
  <c r="AC97" i="4"/>
  <c r="AD97" i="4"/>
  <c r="AE97" i="4"/>
  <c r="AB98" i="4"/>
  <c r="AC98" i="4"/>
  <c r="AD98" i="4"/>
  <c r="AE98" i="4"/>
  <c r="AB99" i="4"/>
  <c r="AC99" i="4"/>
  <c r="AD99" i="4"/>
  <c r="AE99" i="4"/>
  <c r="AB100" i="4"/>
  <c r="AC100" i="4"/>
  <c r="AD100" i="4"/>
  <c r="AE100" i="4"/>
  <c r="AB101" i="4"/>
  <c r="AC101" i="4"/>
  <c r="AD101" i="4"/>
  <c r="AE101" i="4"/>
  <c r="AE6" i="4"/>
  <c r="AE5" i="4"/>
  <c r="AD6" i="4"/>
  <c r="AC6" i="4"/>
  <c r="AD5" i="4"/>
  <c r="AE7" i="3" l="1"/>
  <c r="AE8" i="3"/>
  <c r="AE9" i="3"/>
  <c r="AE10" i="3"/>
  <c r="AE11" i="3"/>
  <c r="AE12" i="3"/>
  <c r="AE13" i="3"/>
  <c r="AE14" i="3"/>
  <c r="AE15" i="3"/>
  <c r="AE16" i="3"/>
  <c r="AE17" i="3"/>
  <c r="AE18" i="3"/>
  <c r="AE19" i="3"/>
  <c r="AE20" i="3"/>
  <c r="AE21" i="3"/>
  <c r="AE22" i="3"/>
  <c r="AE23" i="3"/>
  <c r="AE24" i="3"/>
  <c r="AE25" i="3"/>
  <c r="AE26" i="3"/>
  <c r="AE27" i="3"/>
  <c r="AE28" i="3"/>
  <c r="AE29" i="3"/>
  <c r="AE30" i="3"/>
  <c r="AE31" i="3"/>
  <c r="AE32" i="3"/>
  <c r="AE33" i="3"/>
  <c r="AE34" i="3"/>
  <c r="AE35" i="3"/>
  <c r="AE36" i="3"/>
  <c r="AE37" i="3"/>
  <c r="AE38" i="3"/>
  <c r="AE39" i="3"/>
  <c r="AE40" i="3"/>
  <c r="AE41" i="3"/>
  <c r="AE42" i="3"/>
  <c r="AE43" i="3"/>
  <c r="AE44" i="3"/>
  <c r="AE45" i="3"/>
  <c r="AE46" i="3"/>
  <c r="AE47" i="3"/>
  <c r="AE48" i="3"/>
  <c r="AE49" i="3"/>
  <c r="AE50" i="3"/>
  <c r="AE51" i="3"/>
  <c r="AE52" i="3"/>
  <c r="AE53" i="3"/>
  <c r="AE54" i="3"/>
  <c r="AE55" i="3"/>
  <c r="AE56" i="3"/>
  <c r="AE57" i="3"/>
  <c r="AE58" i="3"/>
  <c r="AE59" i="3"/>
  <c r="AE60" i="3"/>
  <c r="AE61" i="3"/>
  <c r="AE62" i="3"/>
  <c r="AE63" i="3"/>
  <c r="AE64" i="3"/>
  <c r="AE65" i="3"/>
  <c r="AE66" i="3"/>
  <c r="AE67" i="3"/>
  <c r="AE68" i="3"/>
  <c r="AE69" i="3"/>
  <c r="AE70" i="3"/>
  <c r="AE71" i="3"/>
  <c r="AE72" i="3"/>
  <c r="AE73" i="3"/>
  <c r="AE74" i="3"/>
  <c r="AE75" i="3"/>
  <c r="AE76" i="3"/>
  <c r="AE77" i="3"/>
  <c r="AE78" i="3"/>
  <c r="AE79" i="3"/>
  <c r="AE80" i="3"/>
  <c r="AE81" i="3"/>
  <c r="AE82" i="3"/>
  <c r="AE83" i="3"/>
  <c r="AE84" i="3"/>
  <c r="AE85" i="3"/>
  <c r="AE86" i="3"/>
  <c r="AE87" i="3"/>
  <c r="AE88" i="3"/>
  <c r="AE89" i="3"/>
  <c r="AE90" i="3"/>
  <c r="AE91" i="3"/>
  <c r="AE92" i="3"/>
  <c r="AE93" i="3"/>
  <c r="AE94" i="3"/>
  <c r="AE95" i="3"/>
  <c r="AE96" i="3"/>
  <c r="AE97" i="3"/>
  <c r="AE98" i="3"/>
  <c r="AE99" i="3"/>
  <c r="AE100" i="3"/>
  <c r="AE101" i="3"/>
  <c r="AE5" i="3"/>
  <c r="AE6" i="3"/>
  <c r="AE4" i="3"/>
  <c r="AB7" i="3"/>
  <c r="AC7" i="3"/>
  <c r="AD7" i="3"/>
  <c r="AB8" i="3"/>
  <c r="AC8" i="3"/>
  <c r="AD8" i="3"/>
  <c r="AB9" i="3"/>
  <c r="AC9" i="3"/>
  <c r="AD9" i="3"/>
  <c r="AB10" i="3"/>
  <c r="AC10" i="3"/>
  <c r="AD10" i="3"/>
  <c r="AB11" i="3"/>
  <c r="AC11" i="3"/>
  <c r="AD11" i="3"/>
  <c r="AB12" i="3"/>
  <c r="AC12" i="3"/>
  <c r="AD12" i="3"/>
  <c r="AB13" i="3"/>
  <c r="AC13" i="3"/>
  <c r="AD13" i="3"/>
  <c r="AB14" i="3"/>
  <c r="AC14" i="3"/>
  <c r="AD14" i="3"/>
  <c r="AB15" i="3"/>
  <c r="AC15" i="3"/>
  <c r="AD15" i="3"/>
  <c r="AB16" i="3"/>
  <c r="AC16" i="3"/>
  <c r="AD16" i="3"/>
  <c r="AB17" i="3"/>
  <c r="AC17" i="3"/>
  <c r="AD17" i="3"/>
  <c r="AB18" i="3"/>
  <c r="AC18" i="3"/>
  <c r="AD18" i="3"/>
  <c r="AB19" i="3"/>
  <c r="AC19" i="3"/>
  <c r="AD19" i="3"/>
  <c r="AB20" i="3"/>
  <c r="AC20" i="3"/>
  <c r="AD20" i="3"/>
  <c r="AB21" i="3"/>
  <c r="AC21" i="3"/>
  <c r="AD21" i="3"/>
  <c r="AB22" i="3"/>
  <c r="AC22" i="3"/>
  <c r="AD22" i="3"/>
  <c r="AB23" i="3"/>
  <c r="AC23" i="3"/>
  <c r="AD23" i="3"/>
  <c r="AB24" i="3"/>
  <c r="AC24" i="3"/>
  <c r="AD24" i="3"/>
  <c r="AB25" i="3"/>
  <c r="AC25" i="3"/>
  <c r="AD25" i="3"/>
  <c r="AB26" i="3"/>
  <c r="AC26" i="3"/>
  <c r="AD26" i="3"/>
  <c r="AB27" i="3"/>
  <c r="AC27" i="3"/>
  <c r="AD27" i="3"/>
  <c r="AB28" i="3"/>
  <c r="AC28" i="3"/>
  <c r="AD28" i="3"/>
  <c r="AB29" i="3"/>
  <c r="AC29" i="3"/>
  <c r="AD29" i="3"/>
  <c r="AB30" i="3"/>
  <c r="AC30" i="3"/>
  <c r="AD30" i="3"/>
  <c r="AB31" i="3"/>
  <c r="AC31" i="3"/>
  <c r="AD31" i="3"/>
  <c r="AB32" i="3"/>
  <c r="AC32" i="3"/>
  <c r="AD32" i="3"/>
  <c r="AB33" i="3"/>
  <c r="AC33" i="3"/>
  <c r="AD33" i="3"/>
  <c r="AB34" i="3"/>
  <c r="AC34" i="3"/>
  <c r="AD34" i="3"/>
  <c r="AB35" i="3"/>
  <c r="AC35" i="3"/>
  <c r="AD35" i="3"/>
  <c r="AB36" i="3"/>
  <c r="AC36" i="3"/>
  <c r="AD36" i="3"/>
  <c r="AB37" i="3"/>
  <c r="AC37" i="3"/>
  <c r="AD37" i="3"/>
  <c r="AB38" i="3"/>
  <c r="AC38" i="3"/>
  <c r="AD38" i="3"/>
  <c r="AB39" i="3"/>
  <c r="AC39" i="3"/>
  <c r="AD39" i="3"/>
  <c r="AB40" i="3"/>
  <c r="AC40" i="3"/>
  <c r="AD40" i="3"/>
  <c r="AB41" i="3"/>
  <c r="AC41" i="3"/>
  <c r="AD41" i="3"/>
  <c r="AB42" i="3"/>
  <c r="AC42" i="3"/>
  <c r="AD42" i="3"/>
  <c r="AB43" i="3"/>
  <c r="AC43" i="3"/>
  <c r="AD43" i="3"/>
  <c r="AB44" i="3"/>
  <c r="AC44" i="3"/>
  <c r="AD44" i="3"/>
  <c r="AB45" i="3"/>
  <c r="AC45" i="3"/>
  <c r="AD45" i="3"/>
  <c r="AB46" i="3"/>
  <c r="AC46" i="3"/>
  <c r="AD46" i="3"/>
  <c r="AB47" i="3"/>
  <c r="AC47" i="3"/>
  <c r="AD47" i="3"/>
  <c r="AB48" i="3"/>
  <c r="AC48" i="3"/>
  <c r="AD48" i="3"/>
  <c r="AB49" i="3"/>
  <c r="AC49" i="3"/>
  <c r="AD49" i="3"/>
  <c r="AB50" i="3"/>
  <c r="AC50" i="3"/>
  <c r="AD50" i="3"/>
  <c r="AB51" i="3"/>
  <c r="AC51" i="3"/>
  <c r="AD51" i="3"/>
  <c r="AB52" i="3"/>
  <c r="AC52" i="3"/>
  <c r="AD52" i="3"/>
  <c r="AB53" i="3"/>
  <c r="AC53" i="3"/>
  <c r="AD53" i="3"/>
  <c r="AB54" i="3"/>
  <c r="AC54" i="3"/>
  <c r="AD54" i="3"/>
  <c r="AB55" i="3"/>
  <c r="AC55" i="3"/>
  <c r="AD55" i="3"/>
  <c r="AB56" i="3"/>
  <c r="AC56" i="3"/>
  <c r="AD56" i="3"/>
  <c r="AB57" i="3"/>
  <c r="AC57" i="3"/>
  <c r="AD57" i="3"/>
  <c r="AB58" i="3"/>
  <c r="AC58" i="3"/>
  <c r="AD58" i="3"/>
  <c r="AB59" i="3"/>
  <c r="AC59" i="3"/>
  <c r="AD59" i="3"/>
  <c r="AB60" i="3"/>
  <c r="AC60" i="3"/>
  <c r="AD60" i="3"/>
  <c r="AB61" i="3"/>
  <c r="AC61" i="3"/>
  <c r="AD61" i="3"/>
  <c r="AB62" i="3"/>
  <c r="AC62" i="3"/>
  <c r="AD62" i="3"/>
  <c r="AB63" i="3"/>
  <c r="AC63" i="3"/>
  <c r="AD63" i="3"/>
  <c r="AB64" i="3"/>
  <c r="AC64" i="3"/>
  <c r="AD64" i="3"/>
  <c r="AB65" i="3"/>
  <c r="AC65" i="3"/>
  <c r="AD65" i="3"/>
  <c r="AB66" i="3"/>
  <c r="AC66" i="3"/>
  <c r="AD66" i="3"/>
  <c r="AB67" i="3"/>
  <c r="AC67" i="3"/>
  <c r="AD67" i="3"/>
  <c r="AB68" i="3"/>
  <c r="AC68" i="3"/>
  <c r="AD68" i="3"/>
  <c r="AB69" i="3"/>
  <c r="AC69" i="3"/>
  <c r="AD69" i="3"/>
  <c r="AB70" i="3"/>
  <c r="AC70" i="3"/>
  <c r="AD70" i="3"/>
  <c r="AB71" i="3"/>
  <c r="AC71" i="3"/>
  <c r="AD71" i="3"/>
  <c r="AB72" i="3"/>
  <c r="AC72" i="3"/>
  <c r="AD72" i="3"/>
  <c r="AB73" i="3"/>
  <c r="AC73" i="3"/>
  <c r="AD73" i="3"/>
  <c r="AB74" i="3"/>
  <c r="AC74" i="3"/>
  <c r="AD74" i="3"/>
  <c r="AB75" i="3"/>
  <c r="AC75" i="3"/>
  <c r="AD75" i="3"/>
  <c r="AB76" i="3"/>
  <c r="AC76" i="3"/>
  <c r="AD76" i="3"/>
  <c r="AB77" i="3"/>
  <c r="AC77" i="3"/>
  <c r="AD77" i="3"/>
  <c r="AB78" i="3"/>
  <c r="AC78" i="3"/>
  <c r="AD78" i="3"/>
  <c r="AB79" i="3"/>
  <c r="AC79" i="3"/>
  <c r="AD79" i="3"/>
  <c r="AB80" i="3"/>
  <c r="AC80" i="3"/>
  <c r="AD80" i="3"/>
  <c r="AB81" i="3"/>
  <c r="AC81" i="3"/>
  <c r="AD81" i="3"/>
  <c r="AB82" i="3"/>
  <c r="AC82" i="3"/>
  <c r="AD82" i="3"/>
  <c r="AB83" i="3"/>
  <c r="AC83" i="3"/>
  <c r="AD83" i="3"/>
  <c r="AB84" i="3"/>
  <c r="AC84" i="3"/>
  <c r="AD84" i="3"/>
  <c r="AB85" i="3"/>
  <c r="AC85" i="3"/>
  <c r="AD85" i="3"/>
  <c r="AB86" i="3"/>
  <c r="AC86" i="3"/>
  <c r="AD86" i="3"/>
  <c r="AB87" i="3"/>
  <c r="AC87" i="3"/>
  <c r="AD87" i="3"/>
  <c r="AB88" i="3"/>
  <c r="AC88" i="3"/>
  <c r="AD88" i="3"/>
  <c r="AB89" i="3"/>
  <c r="AC89" i="3"/>
  <c r="AD89" i="3"/>
  <c r="AB90" i="3"/>
  <c r="AC90" i="3"/>
  <c r="AD90" i="3"/>
  <c r="AB91" i="3"/>
  <c r="AC91" i="3"/>
  <c r="AD91" i="3"/>
  <c r="AB92" i="3"/>
  <c r="AC92" i="3"/>
  <c r="AD92" i="3"/>
  <c r="AB93" i="3"/>
  <c r="AC93" i="3"/>
  <c r="AD93" i="3"/>
  <c r="AB94" i="3"/>
  <c r="AC94" i="3"/>
  <c r="AD94" i="3"/>
  <c r="AB95" i="3"/>
  <c r="AC95" i="3"/>
  <c r="AD95" i="3"/>
  <c r="AB96" i="3"/>
  <c r="AC96" i="3"/>
  <c r="AD96" i="3"/>
  <c r="AB97" i="3"/>
  <c r="AC97" i="3"/>
  <c r="AD97" i="3"/>
  <c r="AB98" i="3"/>
  <c r="AC98" i="3"/>
  <c r="AD98" i="3"/>
  <c r="AB99" i="3"/>
  <c r="AC99" i="3"/>
  <c r="AD99" i="3"/>
  <c r="AB100" i="3"/>
  <c r="AC100" i="3"/>
  <c r="AD100" i="3"/>
  <c r="AB101" i="3"/>
  <c r="AC101" i="3"/>
  <c r="AD101" i="3"/>
  <c r="AB6" i="3"/>
  <c r="AC6" i="3"/>
  <c r="AD6" i="3"/>
  <c r="B26" i="11"/>
  <c r="B25" i="11"/>
  <c r="B23" i="11"/>
  <c r="B24" i="11"/>
  <c r="AB101" i="2" l="1"/>
  <c r="AA101" i="2"/>
  <c r="Z101" i="2"/>
  <c r="Y101" i="2"/>
  <c r="P101" i="2" s="1"/>
  <c r="AB100" i="2"/>
  <c r="AA100" i="2"/>
  <c r="Z100" i="2"/>
  <c r="Y100" i="2"/>
  <c r="P100" i="2" s="1"/>
  <c r="AB99" i="2"/>
  <c r="AA99" i="2"/>
  <c r="Z99" i="2"/>
  <c r="Y99" i="2"/>
  <c r="P99" i="2" s="1"/>
  <c r="AB98" i="2"/>
  <c r="AA98" i="2"/>
  <c r="Z98" i="2"/>
  <c r="Y98" i="2"/>
  <c r="P98" i="2" s="1"/>
  <c r="AB97" i="2"/>
  <c r="AA97" i="2"/>
  <c r="Z97" i="2"/>
  <c r="Y97" i="2"/>
  <c r="P97" i="2" s="1"/>
  <c r="AB96" i="2"/>
  <c r="AA96" i="2"/>
  <c r="Z96" i="2"/>
  <c r="Y96" i="2"/>
  <c r="P96" i="2" s="1"/>
  <c r="AB95" i="2"/>
  <c r="AA95" i="2"/>
  <c r="Z95" i="2"/>
  <c r="Y95" i="2"/>
  <c r="P95" i="2" s="1"/>
  <c r="AB94" i="2"/>
  <c r="AA94" i="2"/>
  <c r="Z94" i="2"/>
  <c r="Y94" i="2"/>
  <c r="P94" i="2" s="1"/>
  <c r="AB93" i="2"/>
  <c r="AA93" i="2"/>
  <c r="Z93" i="2"/>
  <c r="Y93" i="2"/>
  <c r="P93" i="2" s="1"/>
  <c r="AB92" i="2"/>
  <c r="AA92" i="2"/>
  <c r="Z92" i="2"/>
  <c r="Y92" i="2"/>
  <c r="P92" i="2" s="1"/>
  <c r="AB91" i="2"/>
  <c r="AA91" i="2"/>
  <c r="Z91" i="2"/>
  <c r="Y91" i="2"/>
  <c r="P91" i="2" s="1"/>
  <c r="AB90" i="2"/>
  <c r="AA90" i="2"/>
  <c r="Z90" i="2"/>
  <c r="Y90" i="2"/>
  <c r="P90" i="2" s="1"/>
  <c r="AB89" i="2"/>
  <c r="AA89" i="2"/>
  <c r="Z89" i="2"/>
  <c r="Y89" i="2"/>
  <c r="P89" i="2" s="1"/>
  <c r="AB88" i="2"/>
  <c r="AA88" i="2"/>
  <c r="Z88" i="2"/>
  <c r="Y88" i="2"/>
  <c r="P88" i="2" s="1"/>
  <c r="AB87" i="2"/>
  <c r="AA87" i="2"/>
  <c r="Z87" i="2"/>
  <c r="Y87" i="2"/>
  <c r="P87" i="2" s="1"/>
  <c r="AB86" i="2"/>
  <c r="AA86" i="2"/>
  <c r="Z86" i="2"/>
  <c r="Y86" i="2"/>
  <c r="P86" i="2" s="1"/>
  <c r="AB85" i="2"/>
  <c r="AA85" i="2"/>
  <c r="Z85" i="2"/>
  <c r="Y85" i="2"/>
  <c r="P85" i="2" s="1"/>
  <c r="AB84" i="2"/>
  <c r="AA84" i="2"/>
  <c r="Z84" i="2"/>
  <c r="Y84" i="2"/>
  <c r="P84" i="2" s="1"/>
  <c r="AB83" i="2"/>
  <c r="AA83" i="2"/>
  <c r="Z83" i="2"/>
  <c r="Y83" i="2"/>
  <c r="P83" i="2" s="1"/>
  <c r="AB82" i="2"/>
  <c r="AA82" i="2"/>
  <c r="Z82" i="2"/>
  <c r="Y82" i="2"/>
  <c r="P82" i="2" s="1"/>
  <c r="AB81" i="2"/>
  <c r="AA81" i="2"/>
  <c r="Z81" i="2"/>
  <c r="Y81" i="2"/>
  <c r="P81" i="2" s="1"/>
  <c r="AB80" i="2"/>
  <c r="AA80" i="2"/>
  <c r="Z80" i="2"/>
  <c r="Y80" i="2"/>
  <c r="P80" i="2" s="1"/>
  <c r="AB79" i="2"/>
  <c r="AA79" i="2"/>
  <c r="Z79" i="2"/>
  <c r="Y79" i="2"/>
  <c r="P79" i="2" s="1"/>
  <c r="AB78" i="2"/>
  <c r="AA78" i="2"/>
  <c r="Z78" i="2"/>
  <c r="Y78" i="2"/>
  <c r="P78" i="2" s="1"/>
  <c r="AB77" i="2"/>
  <c r="AA77" i="2"/>
  <c r="Z77" i="2"/>
  <c r="Y77" i="2"/>
  <c r="P77" i="2" s="1"/>
  <c r="AB76" i="2"/>
  <c r="AA76" i="2"/>
  <c r="Z76" i="2"/>
  <c r="Y76" i="2"/>
  <c r="P76" i="2" s="1"/>
  <c r="AB75" i="2"/>
  <c r="AA75" i="2"/>
  <c r="Z75" i="2"/>
  <c r="Y75" i="2"/>
  <c r="P75" i="2" s="1"/>
  <c r="AB74" i="2"/>
  <c r="AA74" i="2"/>
  <c r="Z74" i="2"/>
  <c r="Y74" i="2"/>
  <c r="P74" i="2" s="1"/>
  <c r="AB73" i="2"/>
  <c r="AA73" i="2"/>
  <c r="Z73" i="2"/>
  <c r="Y73" i="2"/>
  <c r="P73" i="2" s="1"/>
  <c r="AB72" i="2"/>
  <c r="AA72" i="2"/>
  <c r="Z72" i="2"/>
  <c r="Y72" i="2"/>
  <c r="P72" i="2" s="1"/>
  <c r="AB71" i="2"/>
  <c r="AA71" i="2"/>
  <c r="Z71" i="2"/>
  <c r="Y71" i="2"/>
  <c r="P71" i="2" s="1"/>
  <c r="AB70" i="2"/>
  <c r="AA70" i="2"/>
  <c r="Z70" i="2"/>
  <c r="Y70" i="2"/>
  <c r="P70" i="2" s="1"/>
  <c r="AB69" i="2"/>
  <c r="AA69" i="2"/>
  <c r="Z69" i="2"/>
  <c r="Y69" i="2"/>
  <c r="P69" i="2" s="1"/>
  <c r="AB68" i="2"/>
  <c r="AA68" i="2"/>
  <c r="Z68" i="2"/>
  <c r="Y68" i="2"/>
  <c r="P68" i="2" s="1"/>
  <c r="AB67" i="2"/>
  <c r="AA67" i="2"/>
  <c r="Z67" i="2"/>
  <c r="Y67" i="2"/>
  <c r="P67" i="2" s="1"/>
  <c r="AB66" i="2"/>
  <c r="AA66" i="2"/>
  <c r="Z66" i="2"/>
  <c r="Y66" i="2"/>
  <c r="P66" i="2" s="1"/>
  <c r="AB65" i="2"/>
  <c r="AA65" i="2"/>
  <c r="Z65" i="2"/>
  <c r="Y65" i="2"/>
  <c r="P65" i="2" s="1"/>
  <c r="AB64" i="2"/>
  <c r="AA64" i="2"/>
  <c r="Z64" i="2"/>
  <c r="Y64" i="2"/>
  <c r="P64" i="2" s="1"/>
  <c r="AB63" i="2"/>
  <c r="AA63" i="2"/>
  <c r="Z63" i="2"/>
  <c r="Y63" i="2"/>
  <c r="P63" i="2" s="1"/>
  <c r="AB62" i="2"/>
  <c r="AA62" i="2"/>
  <c r="Z62" i="2"/>
  <c r="Y62" i="2"/>
  <c r="P62" i="2" s="1"/>
  <c r="AB61" i="2"/>
  <c r="AA61" i="2"/>
  <c r="Z61" i="2"/>
  <c r="Y61" i="2"/>
  <c r="P61" i="2" s="1"/>
  <c r="AB60" i="2"/>
  <c r="AA60" i="2"/>
  <c r="Z60" i="2"/>
  <c r="Y60" i="2"/>
  <c r="P60" i="2" s="1"/>
  <c r="AB59" i="2"/>
  <c r="AA59" i="2"/>
  <c r="Z59" i="2"/>
  <c r="Y59" i="2"/>
  <c r="P59" i="2" s="1"/>
  <c r="AB58" i="2"/>
  <c r="AA58" i="2"/>
  <c r="Z58" i="2"/>
  <c r="Y58" i="2"/>
  <c r="P58" i="2" s="1"/>
  <c r="AB57" i="2"/>
  <c r="AA57" i="2"/>
  <c r="Z57" i="2"/>
  <c r="Y57" i="2"/>
  <c r="P57" i="2" s="1"/>
  <c r="AB56" i="2"/>
  <c r="AA56" i="2"/>
  <c r="Z56" i="2"/>
  <c r="Y56" i="2"/>
  <c r="P56" i="2" s="1"/>
  <c r="AB55" i="2"/>
  <c r="AA55" i="2"/>
  <c r="Z55" i="2"/>
  <c r="Y55" i="2"/>
  <c r="P55" i="2" s="1"/>
  <c r="AB54" i="2"/>
  <c r="AA54" i="2"/>
  <c r="Z54" i="2"/>
  <c r="Y54" i="2"/>
  <c r="P54" i="2" s="1"/>
  <c r="AB53" i="2"/>
  <c r="AA53" i="2"/>
  <c r="Z53" i="2"/>
  <c r="Y53" i="2"/>
  <c r="P53" i="2" s="1"/>
  <c r="AB52" i="2"/>
  <c r="AA52" i="2"/>
  <c r="Z52" i="2"/>
  <c r="Y52" i="2"/>
  <c r="P52" i="2" s="1"/>
  <c r="AB51" i="2"/>
  <c r="AA51" i="2"/>
  <c r="Z51" i="2"/>
  <c r="Y51" i="2"/>
  <c r="P51" i="2" s="1"/>
  <c r="AB50" i="2"/>
  <c r="AA50" i="2"/>
  <c r="Z50" i="2"/>
  <c r="Y50" i="2"/>
  <c r="P50" i="2" s="1"/>
  <c r="AB49" i="2"/>
  <c r="AA49" i="2"/>
  <c r="Z49" i="2"/>
  <c r="Y49" i="2"/>
  <c r="P49" i="2" s="1"/>
  <c r="AB48" i="2"/>
  <c r="AA48" i="2"/>
  <c r="Z48" i="2"/>
  <c r="Y48" i="2"/>
  <c r="P48" i="2" s="1"/>
  <c r="AB47" i="2"/>
  <c r="AA47" i="2"/>
  <c r="Z47" i="2"/>
  <c r="Y47" i="2"/>
  <c r="P47" i="2" s="1"/>
  <c r="AB46" i="2"/>
  <c r="AA46" i="2"/>
  <c r="Z46" i="2"/>
  <c r="Y46" i="2"/>
  <c r="P46" i="2" s="1"/>
  <c r="AB45" i="2"/>
  <c r="AA45" i="2"/>
  <c r="Z45" i="2"/>
  <c r="Y45" i="2"/>
  <c r="P45" i="2" s="1"/>
  <c r="AB44" i="2"/>
  <c r="AA44" i="2"/>
  <c r="Z44" i="2"/>
  <c r="Y44" i="2"/>
  <c r="P44" i="2" s="1"/>
  <c r="AB43" i="2"/>
  <c r="AA43" i="2"/>
  <c r="Z43" i="2"/>
  <c r="Y43" i="2"/>
  <c r="P43" i="2" s="1"/>
  <c r="AB42" i="2"/>
  <c r="AA42" i="2"/>
  <c r="Z42" i="2"/>
  <c r="Y42" i="2"/>
  <c r="P42" i="2" s="1"/>
  <c r="AB41" i="2"/>
  <c r="AA41" i="2"/>
  <c r="Z41" i="2"/>
  <c r="Y41" i="2"/>
  <c r="P41" i="2" s="1"/>
  <c r="AB40" i="2"/>
  <c r="AA40" i="2"/>
  <c r="Z40" i="2"/>
  <c r="Y40" i="2"/>
  <c r="P40" i="2" s="1"/>
  <c r="AB39" i="2"/>
  <c r="AA39" i="2"/>
  <c r="Z39" i="2"/>
  <c r="Y39" i="2"/>
  <c r="P39" i="2" s="1"/>
  <c r="AB38" i="2"/>
  <c r="AA38" i="2"/>
  <c r="Z38" i="2"/>
  <c r="Y38" i="2"/>
  <c r="P38" i="2" s="1"/>
  <c r="AB37" i="2"/>
  <c r="AA37" i="2"/>
  <c r="Z37" i="2"/>
  <c r="Y37" i="2"/>
  <c r="P37" i="2" s="1"/>
  <c r="AB36" i="2"/>
  <c r="AA36" i="2"/>
  <c r="Z36" i="2"/>
  <c r="Y36" i="2"/>
  <c r="P36" i="2" s="1"/>
  <c r="AB35" i="2"/>
  <c r="AA35" i="2"/>
  <c r="Z35" i="2"/>
  <c r="Y35" i="2"/>
  <c r="P35" i="2" s="1"/>
  <c r="AB34" i="2"/>
  <c r="AA34" i="2"/>
  <c r="Z34" i="2"/>
  <c r="Y34" i="2"/>
  <c r="P34" i="2" s="1"/>
  <c r="AB33" i="2"/>
  <c r="AA33" i="2"/>
  <c r="Z33" i="2"/>
  <c r="Y33" i="2"/>
  <c r="P33" i="2" s="1"/>
  <c r="AB32" i="2"/>
  <c r="AA32" i="2"/>
  <c r="Z32" i="2"/>
  <c r="Y32" i="2"/>
  <c r="P32" i="2" s="1"/>
  <c r="AB31" i="2"/>
  <c r="AA31" i="2"/>
  <c r="Z31" i="2"/>
  <c r="Y31" i="2"/>
  <c r="P31" i="2" s="1"/>
  <c r="AB30" i="2"/>
  <c r="AA30" i="2"/>
  <c r="Z30" i="2"/>
  <c r="Y30" i="2"/>
  <c r="P30" i="2" s="1"/>
  <c r="AB29" i="2"/>
  <c r="AA29" i="2"/>
  <c r="Z29" i="2"/>
  <c r="Y29" i="2"/>
  <c r="P29" i="2" s="1"/>
  <c r="AB28" i="2"/>
  <c r="AA28" i="2"/>
  <c r="Z28" i="2"/>
  <c r="Y28" i="2"/>
  <c r="P28" i="2" s="1"/>
  <c r="AB27" i="2"/>
  <c r="AA27" i="2"/>
  <c r="Z27" i="2"/>
  <c r="Y27" i="2"/>
  <c r="P27" i="2" s="1"/>
  <c r="AB26" i="2"/>
  <c r="AA26" i="2"/>
  <c r="Z26" i="2"/>
  <c r="Y26" i="2"/>
  <c r="P26" i="2" s="1"/>
  <c r="AB25" i="2"/>
  <c r="AA25" i="2"/>
  <c r="Z25" i="2"/>
  <c r="Y25" i="2"/>
  <c r="P25" i="2" s="1"/>
  <c r="AB24" i="2"/>
  <c r="AA24" i="2"/>
  <c r="Z24" i="2"/>
  <c r="Y24" i="2"/>
  <c r="P24" i="2" s="1"/>
  <c r="AB23" i="2"/>
  <c r="AA23" i="2"/>
  <c r="Z23" i="2"/>
  <c r="Y23" i="2"/>
  <c r="P23" i="2" s="1"/>
  <c r="AB22" i="2"/>
  <c r="AA22" i="2"/>
  <c r="Z22" i="2"/>
  <c r="Y22" i="2"/>
  <c r="P22" i="2" s="1"/>
  <c r="AB21" i="2"/>
  <c r="AA21" i="2"/>
  <c r="Z21" i="2"/>
  <c r="Y21" i="2"/>
  <c r="P21" i="2" s="1"/>
  <c r="AB20" i="2"/>
  <c r="AA20" i="2"/>
  <c r="Z20" i="2"/>
  <c r="Y20" i="2"/>
  <c r="P20" i="2" s="1"/>
  <c r="AB19" i="2"/>
  <c r="AA19" i="2"/>
  <c r="Z19" i="2"/>
  <c r="Y19" i="2"/>
  <c r="P19" i="2" s="1"/>
  <c r="AB18" i="2"/>
  <c r="AA18" i="2"/>
  <c r="Z18" i="2"/>
  <c r="Y18" i="2"/>
  <c r="P18" i="2" s="1"/>
  <c r="AB17" i="2"/>
  <c r="AA17" i="2"/>
  <c r="Z17" i="2"/>
  <c r="Y17" i="2"/>
  <c r="P17" i="2" s="1"/>
  <c r="AB16" i="2"/>
  <c r="AA16" i="2"/>
  <c r="Z16" i="2"/>
  <c r="Y16" i="2"/>
  <c r="P16" i="2" s="1"/>
  <c r="AB15" i="2"/>
  <c r="AA15" i="2"/>
  <c r="Z15" i="2"/>
  <c r="Y15" i="2"/>
  <c r="P15" i="2" s="1"/>
  <c r="AB14" i="2"/>
  <c r="AA14" i="2"/>
  <c r="Z14" i="2"/>
  <c r="Y14" i="2"/>
  <c r="P14" i="2" s="1"/>
  <c r="AB13" i="2"/>
  <c r="AA13" i="2"/>
  <c r="Z13" i="2"/>
  <c r="Y13" i="2"/>
  <c r="P13" i="2" s="1"/>
  <c r="AB12" i="2"/>
  <c r="AA12" i="2"/>
  <c r="Z12" i="2"/>
  <c r="Y12" i="2"/>
  <c r="P12" i="2" s="1"/>
  <c r="AB11" i="2"/>
  <c r="AA11" i="2"/>
  <c r="Z11" i="2"/>
  <c r="Y11" i="2"/>
  <c r="P11" i="2" s="1"/>
  <c r="AB10" i="2"/>
  <c r="AA10" i="2"/>
  <c r="Z10" i="2"/>
  <c r="Y10" i="2"/>
  <c r="P10" i="2" s="1"/>
  <c r="AB9" i="2"/>
  <c r="AA9" i="2"/>
  <c r="Z9" i="2"/>
  <c r="Y9" i="2"/>
  <c r="AB8" i="2"/>
  <c r="AA8" i="2"/>
  <c r="Z8" i="2"/>
  <c r="Y8" i="2"/>
  <c r="AB7" i="2"/>
  <c r="Y4" i="2"/>
  <c r="AA7" i="2"/>
  <c r="Z7" i="2"/>
  <c r="Y7" i="2"/>
  <c r="AB6" i="2"/>
  <c r="AA6" i="2"/>
  <c r="Z6" i="2"/>
  <c r="Y6" i="2"/>
  <c r="AB5" i="2"/>
  <c r="AA5" i="2"/>
  <c r="Z5" i="2"/>
  <c r="AD5" i="2" s="1"/>
  <c r="Y5" i="2"/>
  <c r="Z4" i="2"/>
  <c r="B7" i="3" l="1"/>
  <c r="C7" i="3"/>
  <c r="B8" i="3"/>
  <c r="C8" i="3"/>
  <c r="B9" i="3"/>
  <c r="C9" i="3"/>
  <c r="B10" i="3"/>
  <c r="C10" i="3"/>
  <c r="B11" i="3"/>
  <c r="C11" i="3"/>
  <c r="B12" i="3"/>
  <c r="C12" i="3"/>
  <c r="B13" i="3"/>
  <c r="C13" i="3"/>
  <c r="B14" i="3"/>
  <c r="C14" i="3"/>
  <c r="B15" i="3"/>
  <c r="C15" i="3"/>
  <c r="B16" i="3"/>
  <c r="C16" i="3"/>
  <c r="B17" i="3"/>
  <c r="C17" i="3"/>
  <c r="B18" i="3"/>
  <c r="C18" i="3"/>
  <c r="B19" i="3"/>
  <c r="C19" i="3"/>
  <c r="B20" i="3"/>
  <c r="C20" i="3"/>
  <c r="B21" i="3"/>
  <c r="C21" i="3"/>
  <c r="B22" i="3"/>
  <c r="C22" i="3"/>
  <c r="B23" i="3"/>
  <c r="C23" i="3"/>
  <c r="B24" i="3"/>
  <c r="C24" i="3"/>
  <c r="B25" i="3"/>
  <c r="C25" i="3"/>
  <c r="B26" i="3"/>
  <c r="C26" i="3"/>
  <c r="B27" i="3"/>
  <c r="C27" i="3"/>
  <c r="B28" i="3"/>
  <c r="C28" i="3"/>
  <c r="B29" i="3"/>
  <c r="C29" i="3"/>
  <c r="B30" i="3"/>
  <c r="C30" i="3"/>
  <c r="B31" i="3"/>
  <c r="C31" i="3"/>
  <c r="B32" i="3"/>
  <c r="C32" i="3"/>
  <c r="B33" i="3"/>
  <c r="C33" i="3"/>
  <c r="B34" i="3"/>
  <c r="C34" i="3"/>
  <c r="B35" i="3"/>
  <c r="C35" i="3"/>
  <c r="B36" i="3"/>
  <c r="C36" i="3"/>
  <c r="B37" i="3"/>
  <c r="C37" i="3"/>
  <c r="B38" i="3"/>
  <c r="C38" i="3"/>
  <c r="B39" i="3"/>
  <c r="C39" i="3"/>
  <c r="B40" i="3"/>
  <c r="C40" i="3"/>
  <c r="B41" i="3"/>
  <c r="C41" i="3"/>
  <c r="B42" i="3"/>
  <c r="C42" i="3"/>
  <c r="B43" i="3"/>
  <c r="C43" i="3"/>
  <c r="B44" i="3"/>
  <c r="C44" i="3"/>
  <c r="B45" i="3"/>
  <c r="C45" i="3"/>
  <c r="B46" i="3"/>
  <c r="C46" i="3"/>
  <c r="B47" i="3"/>
  <c r="C47" i="3"/>
  <c r="B48" i="3"/>
  <c r="C48" i="3"/>
  <c r="B49" i="3"/>
  <c r="C49" i="3"/>
  <c r="B50" i="3"/>
  <c r="C50" i="3"/>
  <c r="B51" i="3"/>
  <c r="C51" i="3"/>
  <c r="B52" i="3"/>
  <c r="C52" i="3"/>
  <c r="B53" i="3"/>
  <c r="C53" i="3"/>
  <c r="B54" i="3"/>
  <c r="C54" i="3"/>
  <c r="B55" i="3"/>
  <c r="C55" i="3"/>
  <c r="B56" i="3"/>
  <c r="C56" i="3"/>
  <c r="B57" i="3"/>
  <c r="C57" i="3"/>
  <c r="B58" i="3"/>
  <c r="C58" i="3"/>
  <c r="B59" i="3"/>
  <c r="C59" i="3"/>
  <c r="B60" i="3"/>
  <c r="C60" i="3"/>
  <c r="B61" i="3"/>
  <c r="C61" i="3"/>
  <c r="B62" i="3"/>
  <c r="C62" i="3"/>
  <c r="B63" i="3"/>
  <c r="C63" i="3"/>
  <c r="B64" i="3"/>
  <c r="C64" i="3"/>
  <c r="B65" i="3"/>
  <c r="C65" i="3"/>
  <c r="B66" i="3"/>
  <c r="C66" i="3"/>
  <c r="B67" i="3"/>
  <c r="C67" i="3"/>
  <c r="B68" i="3"/>
  <c r="C68" i="3"/>
  <c r="B69" i="3"/>
  <c r="C69" i="3"/>
  <c r="B70" i="3"/>
  <c r="C70" i="3"/>
  <c r="B71" i="3"/>
  <c r="C71" i="3"/>
  <c r="B72" i="3"/>
  <c r="C72" i="3"/>
  <c r="B73" i="3"/>
  <c r="C73" i="3"/>
  <c r="B74" i="3"/>
  <c r="C74" i="3"/>
  <c r="B75" i="3"/>
  <c r="C75" i="3"/>
  <c r="B76" i="3"/>
  <c r="C76" i="3"/>
  <c r="B77" i="3"/>
  <c r="C77" i="3"/>
  <c r="B78" i="3"/>
  <c r="C78" i="3"/>
  <c r="B79" i="3"/>
  <c r="C79" i="3"/>
  <c r="B80" i="3"/>
  <c r="C80" i="3"/>
  <c r="B81" i="3"/>
  <c r="C81" i="3"/>
  <c r="B82" i="3"/>
  <c r="C82" i="3"/>
  <c r="B83" i="3"/>
  <c r="C83" i="3"/>
  <c r="B84" i="3"/>
  <c r="C84" i="3"/>
  <c r="B85" i="3"/>
  <c r="C85" i="3"/>
  <c r="B86" i="3"/>
  <c r="C86" i="3"/>
  <c r="B87" i="3"/>
  <c r="C87" i="3"/>
  <c r="B88" i="3"/>
  <c r="C88" i="3"/>
  <c r="B89" i="3"/>
  <c r="C89" i="3"/>
  <c r="B90" i="3"/>
  <c r="C90" i="3"/>
  <c r="B91" i="3"/>
  <c r="C91" i="3"/>
  <c r="B92" i="3"/>
  <c r="C92" i="3"/>
  <c r="B93" i="3"/>
  <c r="C93" i="3"/>
  <c r="B94" i="3"/>
  <c r="C94" i="3"/>
  <c r="B95" i="3"/>
  <c r="C95" i="3"/>
  <c r="B96" i="3"/>
  <c r="C96" i="3"/>
  <c r="B97" i="3"/>
  <c r="C97" i="3"/>
  <c r="B98" i="3"/>
  <c r="C98" i="3"/>
  <c r="B99" i="3"/>
  <c r="C99" i="3"/>
  <c r="B100" i="3"/>
  <c r="C100" i="3"/>
  <c r="B101" i="3"/>
  <c r="C101" i="3"/>
  <c r="B14" i="2"/>
  <c r="C14" i="2"/>
  <c r="B15" i="2"/>
  <c r="C15" i="2"/>
  <c r="B16" i="2"/>
  <c r="C16" i="2"/>
  <c r="B17" i="2"/>
  <c r="C17" i="2"/>
  <c r="B18" i="2"/>
  <c r="C18" i="2"/>
  <c r="B19" i="2"/>
  <c r="C19" i="2"/>
  <c r="B20" i="2"/>
  <c r="C20" i="2"/>
  <c r="B21" i="2"/>
  <c r="C21" i="2"/>
  <c r="B22" i="2"/>
  <c r="C22" i="2"/>
  <c r="B23" i="2"/>
  <c r="C23" i="2"/>
  <c r="B24" i="2"/>
  <c r="C24" i="2"/>
  <c r="B25" i="2"/>
  <c r="C25" i="2"/>
  <c r="B26" i="2"/>
  <c r="C26" i="2"/>
  <c r="B27" i="2"/>
  <c r="C27" i="2"/>
  <c r="B28" i="2"/>
  <c r="C28" i="2"/>
  <c r="B29" i="2"/>
  <c r="C29" i="2"/>
  <c r="B30" i="2"/>
  <c r="C30" i="2"/>
  <c r="B31" i="2"/>
  <c r="C31" i="2"/>
  <c r="B32" i="2"/>
  <c r="C32" i="2"/>
  <c r="B33" i="2"/>
  <c r="C33" i="2"/>
  <c r="B34" i="2"/>
  <c r="C34" i="2"/>
  <c r="B35" i="2"/>
  <c r="C35" i="2"/>
  <c r="B36" i="2"/>
  <c r="C36" i="2"/>
  <c r="B37" i="2"/>
  <c r="C37" i="2"/>
  <c r="B38" i="2"/>
  <c r="C38" i="2"/>
  <c r="B39" i="2"/>
  <c r="C39" i="2"/>
  <c r="B40" i="2"/>
  <c r="C40" i="2"/>
  <c r="B41" i="2"/>
  <c r="C41" i="2"/>
  <c r="B42" i="2"/>
  <c r="C42" i="2"/>
  <c r="B43" i="2"/>
  <c r="C43" i="2"/>
  <c r="B44" i="2"/>
  <c r="C44" i="2"/>
  <c r="B45" i="2"/>
  <c r="C45" i="2"/>
  <c r="B46" i="2"/>
  <c r="C46" i="2"/>
  <c r="B47" i="2"/>
  <c r="C47" i="2"/>
  <c r="B48" i="2"/>
  <c r="C48" i="2"/>
  <c r="B49" i="2"/>
  <c r="C49" i="2"/>
  <c r="B50" i="2"/>
  <c r="C50" i="2"/>
  <c r="B51" i="2"/>
  <c r="C51" i="2"/>
  <c r="B52" i="2"/>
  <c r="C52" i="2"/>
  <c r="B53" i="2"/>
  <c r="C53" i="2"/>
  <c r="B54" i="2"/>
  <c r="C54" i="2"/>
  <c r="B55" i="2"/>
  <c r="C55" i="2"/>
  <c r="B56" i="2"/>
  <c r="C56" i="2"/>
  <c r="B57" i="2"/>
  <c r="C57" i="2"/>
  <c r="B58" i="2"/>
  <c r="C58" i="2"/>
  <c r="B59" i="2"/>
  <c r="C59" i="2"/>
  <c r="B60" i="2"/>
  <c r="C60" i="2"/>
  <c r="B61" i="2"/>
  <c r="C61" i="2"/>
  <c r="B62" i="2"/>
  <c r="C62" i="2"/>
  <c r="B63" i="2"/>
  <c r="C63" i="2"/>
  <c r="B64" i="2"/>
  <c r="C64" i="2"/>
  <c r="B65" i="2"/>
  <c r="C65" i="2"/>
  <c r="B66" i="2"/>
  <c r="C66" i="2"/>
  <c r="B67" i="2"/>
  <c r="C67" i="2"/>
  <c r="B68" i="2"/>
  <c r="C68" i="2"/>
  <c r="B69" i="2"/>
  <c r="C69" i="2"/>
  <c r="B70" i="2"/>
  <c r="C70" i="2"/>
  <c r="B71" i="2"/>
  <c r="C71" i="2"/>
  <c r="B72" i="2"/>
  <c r="C72" i="2"/>
  <c r="B73" i="2"/>
  <c r="C73" i="2"/>
  <c r="B74" i="2"/>
  <c r="C74" i="2"/>
  <c r="B75" i="2"/>
  <c r="C75" i="2"/>
  <c r="B76" i="2"/>
  <c r="C76" i="2"/>
  <c r="B77" i="2"/>
  <c r="C77" i="2"/>
  <c r="B78" i="2"/>
  <c r="C78" i="2"/>
  <c r="B79" i="2"/>
  <c r="C79" i="2"/>
  <c r="B80" i="2"/>
  <c r="C80" i="2"/>
  <c r="B81" i="2"/>
  <c r="C81" i="2"/>
  <c r="B82" i="2"/>
  <c r="C82" i="2"/>
  <c r="B83" i="2"/>
  <c r="C83" i="2"/>
  <c r="B84" i="2"/>
  <c r="C84" i="2"/>
  <c r="B85" i="2"/>
  <c r="C85" i="2"/>
  <c r="B86" i="2"/>
  <c r="C86" i="2"/>
  <c r="B87" i="2"/>
  <c r="C87" i="2"/>
  <c r="B88" i="2"/>
  <c r="C88" i="2"/>
  <c r="B89" i="2"/>
  <c r="C89" i="2"/>
  <c r="B90" i="2"/>
  <c r="C90" i="2"/>
  <c r="B91" i="2"/>
  <c r="C91" i="2"/>
  <c r="B92" i="2"/>
  <c r="C92" i="2"/>
  <c r="B93" i="2"/>
  <c r="C93" i="2"/>
  <c r="B94" i="2"/>
  <c r="C94" i="2"/>
  <c r="B95" i="2"/>
  <c r="C95" i="2"/>
  <c r="B96" i="2"/>
  <c r="C96" i="2"/>
  <c r="B97" i="2"/>
  <c r="C97" i="2"/>
  <c r="B98" i="2"/>
  <c r="C98" i="2"/>
  <c r="B99" i="2"/>
  <c r="C99" i="2"/>
  <c r="B100" i="2"/>
  <c r="C100" i="2"/>
  <c r="B101" i="2"/>
  <c r="C101" i="2"/>
  <c r="B7" i="2"/>
  <c r="C7" i="2"/>
  <c r="B8" i="2"/>
  <c r="C8" i="2"/>
  <c r="B9" i="2"/>
  <c r="C9" i="2"/>
  <c r="B10" i="2"/>
  <c r="C10" i="2"/>
  <c r="B11" i="2"/>
  <c r="C11" i="2"/>
  <c r="B12" i="2"/>
  <c r="C12" i="2"/>
  <c r="B13" i="2"/>
  <c r="C13" i="2"/>
  <c r="C6" i="2"/>
  <c r="B6" i="2"/>
  <c r="C5" i="2"/>
  <c r="B5" i="2"/>
  <c r="C6" i="3"/>
  <c r="B6" i="3"/>
  <c r="C5" i="3"/>
  <c r="B5" i="3"/>
  <c r="B12" i="4"/>
  <c r="C12" i="4"/>
  <c r="B13" i="4"/>
  <c r="C13" i="4"/>
  <c r="B14" i="4"/>
  <c r="C14" i="4"/>
  <c r="B15" i="4"/>
  <c r="C15" i="4"/>
  <c r="B16" i="4"/>
  <c r="C16" i="4"/>
  <c r="B17" i="4"/>
  <c r="C17" i="4"/>
  <c r="B18" i="4"/>
  <c r="C18" i="4"/>
  <c r="B19" i="4"/>
  <c r="C19" i="4"/>
  <c r="B20" i="4"/>
  <c r="C20" i="4"/>
  <c r="B21" i="4"/>
  <c r="C21" i="4"/>
  <c r="B22" i="4"/>
  <c r="C22" i="4"/>
  <c r="B23" i="4"/>
  <c r="C23" i="4"/>
  <c r="B24" i="4"/>
  <c r="C24" i="4"/>
  <c r="B25" i="4"/>
  <c r="C25" i="4"/>
  <c r="B26" i="4"/>
  <c r="C26" i="4"/>
  <c r="B27" i="4"/>
  <c r="C27" i="4"/>
  <c r="B28" i="4"/>
  <c r="C28" i="4"/>
  <c r="B29" i="4"/>
  <c r="C29" i="4"/>
  <c r="B30" i="4"/>
  <c r="C30" i="4"/>
  <c r="B31" i="4"/>
  <c r="C31" i="4"/>
  <c r="B32" i="4"/>
  <c r="C32" i="4"/>
  <c r="B33" i="4"/>
  <c r="C33" i="4"/>
  <c r="B34" i="4"/>
  <c r="C34" i="4"/>
  <c r="B35" i="4"/>
  <c r="C35" i="4"/>
  <c r="B36" i="4"/>
  <c r="C36" i="4"/>
  <c r="B37" i="4"/>
  <c r="C37" i="4"/>
  <c r="B38" i="4"/>
  <c r="C38" i="4"/>
  <c r="B39" i="4"/>
  <c r="C39" i="4"/>
  <c r="B40" i="4"/>
  <c r="C40" i="4"/>
  <c r="B41" i="4"/>
  <c r="C41" i="4"/>
  <c r="B42" i="4"/>
  <c r="C42" i="4"/>
  <c r="B43" i="4"/>
  <c r="C43" i="4"/>
  <c r="B44" i="4"/>
  <c r="C44" i="4"/>
  <c r="B45" i="4"/>
  <c r="C45" i="4"/>
  <c r="B46" i="4"/>
  <c r="C46" i="4"/>
  <c r="B47" i="4"/>
  <c r="C47" i="4"/>
  <c r="B48" i="4"/>
  <c r="C48" i="4"/>
  <c r="B49" i="4"/>
  <c r="C49" i="4"/>
  <c r="B50" i="4"/>
  <c r="C50" i="4"/>
  <c r="B51" i="4"/>
  <c r="C51" i="4"/>
  <c r="B52" i="4"/>
  <c r="C52" i="4"/>
  <c r="B53" i="4"/>
  <c r="C53" i="4"/>
  <c r="B54" i="4"/>
  <c r="C54" i="4"/>
  <c r="B55" i="4"/>
  <c r="C55" i="4"/>
  <c r="B56" i="4"/>
  <c r="C56" i="4"/>
  <c r="B57" i="4"/>
  <c r="C57" i="4"/>
  <c r="B58" i="4"/>
  <c r="C58" i="4"/>
  <c r="B59" i="4"/>
  <c r="C59" i="4"/>
  <c r="B60" i="4"/>
  <c r="C60" i="4"/>
  <c r="B61" i="4"/>
  <c r="C61" i="4"/>
  <c r="B62" i="4"/>
  <c r="C62" i="4"/>
  <c r="B63" i="4"/>
  <c r="C63" i="4"/>
  <c r="B64" i="4"/>
  <c r="C64" i="4"/>
  <c r="B65" i="4"/>
  <c r="C65" i="4"/>
  <c r="B66" i="4"/>
  <c r="C66" i="4"/>
  <c r="B67" i="4"/>
  <c r="C67" i="4"/>
  <c r="B68" i="4"/>
  <c r="C68" i="4"/>
  <c r="B69" i="4"/>
  <c r="C69" i="4"/>
  <c r="B70" i="4"/>
  <c r="C70" i="4"/>
  <c r="B71" i="4"/>
  <c r="C71" i="4"/>
  <c r="B72" i="4"/>
  <c r="C72" i="4"/>
  <c r="B73" i="4"/>
  <c r="C73" i="4"/>
  <c r="B74" i="4"/>
  <c r="C74" i="4"/>
  <c r="B75" i="4"/>
  <c r="C75" i="4"/>
  <c r="B76" i="4"/>
  <c r="C76" i="4"/>
  <c r="B77" i="4"/>
  <c r="C77" i="4"/>
  <c r="B78" i="4"/>
  <c r="C78" i="4"/>
  <c r="B79" i="4"/>
  <c r="C79" i="4"/>
  <c r="B80" i="4"/>
  <c r="C80" i="4"/>
  <c r="B81" i="4"/>
  <c r="C81" i="4"/>
  <c r="B82" i="4"/>
  <c r="C82" i="4"/>
  <c r="B83" i="4"/>
  <c r="C83" i="4"/>
  <c r="B84" i="4"/>
  <c r="C84" i="4"/>
  <c r="B85" i="4"/>
  <c r="C85" i="4"/>
  <c r="B86" i="4"/>
  <c r="C86" i="4"/>
  <c r="B87" i="4"/>
  <c r="C87" i="4"/>
  <c r="B88" i="4"/>
  <c r="C88" i="4"/>
  <c r="B89" i="4"/>
  <c r="C89" i="4"/>
  <c r="B90" i="4"/>
  <c r="C90" i="4"/>
  <c r="B91" i="4"/>
  <c r="C91" i="4"/>
  <c r="B92" i="4"/>
  <c r="C92" i="4"/>
  <c r="B93" i="4"/>
  <c r="C93" i="4"/>
  <c r="B94" i="4"/>
  <c r="C94" i="4"/>
  <c r="B95" i="4"/>
  <c r="C95" i="4"/>
  <c r="B96" i="4"/>
  <c r="C96" i="4"/>
  <c r="B97" i="4"/>
  <c r="C97" i="4"/>
  <c r="B98" i="4"/>
  <c r="C98" i="4"/>
  <c r="B99" i="4"/>
  <c r="C99" i="4"/>
  <c r="B100" i="4"/>
  <c r="C100" i="4"/>
  <c r="B101" i="4"/>
  <c r="C101" i="4"/>
  <c r="B7" i="4"/>
  <c r="C7" i="4"/>
  <c r="B8" i="4"/>
  <c r="C8" i="4"/>
  <c r="B9" i="4"/>
  <c r="C9" i="4"/>
  <c r="B10" i="4"/>
  <c r="C10" i="4"/>
  <c r="B11" i="4"/>
  <c r="C11" i="4"/>
  <c r="B6" i="4"/>
  <c r="C6" i="4"/>
  <c r="C5" i="4"/>
  <c r="B5" i="4"/>
  <c r="B4" i="4"/>
  <c r="C4" i="4"/>
  <c r="C4" i="3"/>
  <c r="B4" i="3"/>
  <c r="C4" i="2"/>
  <c r="B4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7" i="3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4" i="2"/>
  <c r="J15" i="11"/>
  <c r="F6" i="3" l="1"/>
  <c r="F7" i="4"/>
  <c r="F5" i="4"/>
  <c r="F9" i="2"/>
  <c r="F8" i="2"/>
  <c r="F7" i="2"/>
  <c r="F6" i="2"/>
  <c r="F5" i="2"/>
  <c r="F5" i="3"/>
  <c r="F6" i="4"/>
  <c r="F4" i="3"/>
  <c r="F4" i="4"/>
  <c r="J3" i="11"/>
  <c r="U4" i="2"/>
  <c r="J5" i="11" l="1"/>
  <c r="J14" i="11"/>
  <c r="I3" i="11"/>
  <c r="AC5" i="4" l="1"/>
  <c r="Y5" i="4" s="1"/>
  <c r="AC4" i="4"/>
  <c r="Y4" i="4" s="1"/>
  <c r="AC5" i="3"/>
  <c r="AC4" i="3"/>
  <c r="Y99" i="4"/>
  <c r="Y95" i="4"/>
  <c r="Y91" i="4"/>
  <c r="Y87" i="4"/>
  <c r="Y83" i="4"/>
  <c r="Y79" i="4"/>
  <c r="Y75" i="4"/>
  <c r="Y71" i="4"/>
  <c r="Y67" i="4"/>
  <c r="Y63" i="4"/>
  <c r="Y57" i="4"/>
  <c r="Y53" i="4"/>
  <c r="Y49" i="4"/>
  <c r="Y45" i="4"/>
  <c r="Y41" i="4"/>
  <c r="Y37" i="4"/>
  <c r="Y33" i="4"/>
  <c r="Y29" i="4"/>
  <c r="Y25" i="4"/>
  <c r="Y21" i="4"/>
  <c r="Y17" i="4"/>
  <c r="Y13" i="4"/>
  <c r="Y9" i="4"/>
  <c r="Y100" i="4"/>
  <c r="Y98" i="4"/>
  <c r="Y96" i="4"/>
  <c r="Y94" i="4"/>
  <c r="Y92" i="4"/>
  <c r="Y90" i="4"/>
  <c r="Y88" i="4"/>
  <c r="Y86" i="4"/>
  <c r="Y84" i="4"/>
  <c r="Y82" i="4"/>
  <c r="Y80" i="4"/>
  <c r="Y78" i="4"/>
  <c r="Y76" i="4"/>
  <c r="Y74" i="4"/>
  <c r="Y72" i="4"/>
  <c r="Y70" i="4"/>
  <c r="Y68" i="4"/>
  <c r="Y66" i="4"/>
  <c r="Y64" i="4"/>
  <c r="Y62" i="4"/>
  <c r="Y60" i="4"/>
  <c r="Y58" i="4"/>
  <c r="Y56" i="4"/>
  <c r="Y54" i="4"/>
  <c r="Y52" i="4"/>
  <c r="Y50" i="4"/>
  <c r="Y48" i="4"/>
  <c r="Y46" i="4"/>
  <c r="Y44" i="4"/>
  <c r="Y42" i="4"/>
  <c r="Y40" i="4"/>
  <c r="Y38" i="4"/>
  <c r="Y36" i="4"/>
  <c r="Y34" i="4"/>
  <c r="Y32" i="4"/>
  <c r="Y30" i="4"/>
  <c r="Y28" i="4"/>
  <c r="Y26" i="4"/>
  <c r="Y24" i="4"/>
  <c r="Y22" i="4"/>
  <c r="Y20" i="4"/>
  <c r="Y18" i="4"/>
  <c r="Y16" i="4"/>
  <c r="Y14" i="4"/>
  <c r="Y12" i="4"/>
  <c r="Y10" i="4"/>
  <c r="Y8" i="4"/>
  <c r="Y6" i="4"/>
  <c r="Y101" i="4"/>
  <c r="Y97" i="4"/>
  <c r="Y93" i="4"/>
  <c r="Y89" i="4"/>
  <c r="Y85" i="4"/>
  <c r="Y81" i="4"/>
  <c r="Y77" i="4"/>
  <c r="Y73" i="4"/>
  <c r="Y69" i="4"/>
  <c r="Y65" i="4"/>
  <c r="Y61" i="4"/>
  <c r="Y59" i="4"/>
  <c r="Y55" i="4"/>
  <c r="Y51" i="4"/>
  <c r="Y47" i="4"/>
  <c r="Y43" i="4"/>
  <c r="Y39" i="4"/>
  <c r="Y35" i="4"/>
  <c r="Y31" i="4"/>
  <c r="Y27" i="4"/>
  <c r="Y23" i="4"/>
  <c r="Y19" i="4"/>
  <c r="Y15" i="4"/>
  <c r="Y11" i="4"/>
  <c r="Y7" i="4"/>
  <c r="Y97" i="3"/>
  <c r="Y65" i="3"/>
  <c r="Y59" i="3"/>
  <c r="Y53" i="3"/>
  <c r="Y47" i="3"/>
  <c r="Y41" i="3"/>
  <c r="Y35" i="3"/>
  <c r="Y29" i="3"/>
  <c r="Y25" i="3"/>
  <c r="Y19" i="3"/>
  <c r="Y13" i="3"/>
  <c r="Y7" i="3"/>
  <c r="Y100" i="3"/>
  <c r="Y98" i="3"/>
  <c r="Y96" i="3"/>
  <c r="Y94" i="3"/>
  <c r="Y92" i="3"/>
  <c r="Y90" i="3"/>
  <c r="Y88" i="3"/>
  <c r="Y86" i="3"/>
  <c r="Y84" i="3"/>
  <c r="Y82" i="3"/>
  <c r="Y80" i="3"/>
  <c r="Y78" i="3"/>
  <c r="Y76" i="3"/>
  <c r="Y74" i="3"/>
  <c r="Y72" i="3"/>
  <c r="Y70" i="3"/>
  <c r="Y68" i="3"/>
  <c r="Y66" i="3"/>
  <c r="Y64" i="3"/>
  <c r="Y62" i="3"/>
  <c r="Y60" i="3"/>
  <c r="Y58" i="3"/>
  <c r="Y56" i="3"/>
  <c r="Y54" i="3"/>
  <c r="Y52" i="3"/>
  <c r="Y50" i="3"/>
  <c r="Y48" i="3"/>
  <c r="Y46" i="3"/>
  <c r="Y44" i="3"/>
  <c r="Y42" i="3"/>
  <c r="Y40" i="3"/>
  <c r="Y38" i="3"/>
  <c r="Y36" i="3"/>
  <c r="Y34" i="3"/>
  <c r="Y32" i="3"/>
  <c r="Y30" i="3"/>
  <c r="Y28" i="3"/>
  <c r="Y26" i="3"/>
  <c r="Y24" i="3"/>
  <c r="Y22" i="3"/>
  <c r="Y20" i="3"/>
  <c r="Y18" i="3"/>
  <c r="Y16" i="3"/>
  <c r="Y14" i="3"/>
  <c r="Y12" i="3"/>
  <c r="Y10" i="3"/>
  <c r="Y8" i="3"/>
  <c r="Y6" i="3"/>
  <c r="Y101" i="3"/>
  <c r="Y99" i="3"/>
  <c r="Y95" i="3"/>
  <c r="Y93" i="3"/>
  <c r="Y91" i="3"/>
  <c r="Y89" i="3"/>
  <c r="Y87" i="3"/>
  <c r="Y85" i="3"/>
  <c r="Y83" i="3"/>
  <c r="Y81" i="3"/>
  <c r="Y79" i="3"/>
  <c r="Y77" i="3"/>
  <c r="Y75" i="3"/>
  <c r="Y73" i="3"/>
  <c r="Y71" i="3"/>
  <c r="Y69" i="3"/>
  <c r="Y67" i="3"/>
  <c r="Y63" i="3"/>
  <c r="Y61" i="3"/>
  <c r="Y57" i="3"/>
  <c r="Y55" i="3"/>
  <c r="Y51" i="3"/>
  <c r="Y49" i="3"/>
  <c r="Y45" i="3"/>
  <c r="Y43" i="3"/>
  <c r="Y39" i="3"/>
  <c r="Y37" i="3"/>
  <c r="Y33" i="3"/>
  <c r="Y31" i="3"/>
  <c r="Y27" i="3"/>
  <c r="Y23" i="3"/>
  <c r="Y21" i="3"/>
  <c r="Y17" i="3"/>
  <c r="Y15" i="3"/>
  <c r="Y11" i="3"/>
  <c r="Y9" i="3"/>
  <c r="C11" i="9"/>
  <c r="V101" i="2"/>
  <c r="V99" i="2"/>
  <c r="V97" i="2"/>
  <c r="V95" i="2"/>
  <c r="V93" i="2"/>
  <c r="V91" i="2"/>
  <c r="V89" i="2"/>
  <c r="V87" i="2"/>
  <c r="V85" i="2"/>
  <c r="V83" i="2"/>
  <c r="V81" i="2"/>
  <c r="V79" i="2"/>
  <c r="V77" i="2"/>
  <c r="V75" i="2"/>
  <c r="V73" i="2"/>
  <c r="V71" i="2"/>
  <c r="V69" i="2"/>
  <c r="V67" i="2"/>
  <c r="V65" i="2"/>
  <c r="V63" i="2"/>
  <c r="V61" i="2"/>
  <c r="V59" i="2"/>
  <c r="V57" i="2"/>
  <c r="V55" i="2"/>
  <c r="V53" i="2"/>
  <c r="V51" i="2"/>
  <c r="V49" i="2"/>
  <c r="V47" i="2"/>
  <c r="V45" i="2"/>
  <c r="V43" i="2"/>
  <c r="V41" i="2"/>
  <c r="V39" i="2"/>
  <c r="V37" i="2"/>
  <c r="V35" i="2"/>
  <c r="V33" i="2"/>
  <c r="V31" i="2"/>
  <c r="V29" i="2"/>
  <c r="V27" i="2"/>
  <c r="V25" i="2"/>
  <c r="V23" i="2"/>
  <c r="V21" i="2"/>
  <c r="V19" i="2"/>
  <c r="V17" i="2"/>
  <c r="V15" i="2"/>
  <c r="V13" i="2"/>
  <c r="V11" i="2"/>
  <c r="V9" i="2"/>
  <c r="V7" i="2"/>
  <c r="V5" i="2"/>
  <c r="Q5" i="2" s="1"/>
  <c r="V100" i="2"/>
  <c r="V98" i="2"/>
  <c r="V96" i="2"/>
  <c r="V94" i="2"/>
  <c r="V92" i="2"/>
  <c r="V90" i="2"/>
  <c r="V88" i="2"/>
  <c r="V86" i="2"/>
  <c r="V84" i="2"/>
  <c r="V82" i="2"/>
  <c r="V80" i="2"/>
  <c r="V78" i="2"/>
  <c r="V76" i="2"/>
  <c r="V74" i="2"/>
  <c r="V72" i="2"/>
  <c r="V70" i="2"/>
  <c r="V68" i="2"/>
  <c r="V66" i="2"/>
  <c r="V64" i="2"/>
  <c r="V62" i="2"/>
  <c r="V60" i="2"/>
  <c r="V58" i="2"/>
  <c r="V56" i="2"/>
  <c r="V54" i="2"/>
  <c r="V52" i="2"/>
  <c r="V50" i="2"/>
  <c r="V48" i="2"/>
  <c r="V46" i="2"/>
  <c r="V44" i="2"/>
  <c r="V42" i="2"/>
  <c r="V40" i="2"/>
  <c r="V38" i="2"/>
  <c r="V36" i="2"/>
  <c r="V34" i="2"/>
  <c r="V32" i="2"/>
  <c r="V30" i="2"/>
  <c r="V24" i="2"/>
  <c r="V16" i="2"/>
  <c r="V8" i="2"/>
  <c r="V26" i="2"/>
  <c r="V18" i="2"/>
  <c r="V10" i="2"/>
  <c r="V28" i="2"/>
  <c r="V20" i="2"/>
  <c r="V12" i="2"/>
  <c r="V4" i="2"/>
  <c r="Q4" i="2" s="1"/>
  <c r="V22" i="2"/>
  <c r="V14" i="2"/>
  <c r="V6" i="2"/>
  <c r="J16" i="11"/>
  <c r="J6" i="11"/>
  <c r="AD4" i="4" s="1"/>
  <c r="J7" i="11"/>
  <c r="I16" i="11"/>
  <c r="J4" i="11"/>
  <c r="P4" i="2"/>
  <c r="AH11" i="3" l="1"/>
  <c r="U6" i="2"/>
  <c r="U8" i="2"/>
  <c r="U5" i="2"/>
  <c r="U7" i="2"/>
  <c r="AB4" i="3"/>
  <c r="X4" i="3" s="1"/>
  <c r="AB4" i="4"/>
  <c r="X4" i="4" s="1"/>
  <c r="AB4" i="2"/>
  <c r="X4" i="2" s="1"/>
  <c r="AE4" i="4"/>
  <c r="AA4" i="4" s="1"/>
  <c r="AB14" i="4"/>
  <c r="AB6" i="4"/>
  <c r="AB5" i="4"/>
  <c r="AB5" i="3"/>
  <c r="Y4" i="3"/>
  <c r="AD4" i="3"/>
  <c r="Z4" i="3" s="1"/>
  <c r="AD5" i="3"/>
  <c r="Z5" i="3" s="1"/>
  <c r="AA4" i="2"/>
  <c r="W4" i="2" s="1"/>
  <c r="Y5" i="3"/>
  <c r="U9" i="2"/>
  <c r="AA37" i="4"/>
  <c r="AA101" i="4"/>
  <c r="AA99" i="4"/>
  <c r="AA97" i="4"/>
  <c r="AA95" i="4"/>
  <c r="AA93" i="4"/>
  <c r="AA91" i="4"/>
  <c r="AA89" i="4"/>
  <c r="AA87" i="4"/>
  <c r="AA85" i="4"/>
  <c r="AA83" i="4"/>
  <c r="AA81" i="4"/>
  <c r="AA79" i="4"/>
  <c r="AA77" i="4"/>
  <c r="AA75" i="4"/>
  <c r="AA73" i="4"/>
  <c r="AA71" i="4"/>
  <c r="AA69" i="4"/>
  <c r="AA67" i="4"/>
  <c r="AA65" i="4"/>
  <c r="AA63" i="4"/>
  <c r="AA61" i="4"/>
  <c r="AA59" i="4"/>
  <c r="AA57" i="4"/>
  <c r="AA55" i="4"/>
  <c r="AA53" i="4"/>
  <c r="AA51" i="4"/>
  <c r="AA49" i="4"/>
  <c r="AA47" i="4"/>
  <c r="AA45" i="4"/>
  <c r="AA43" i="4"/>
  <c r="AA41" i="4"/>
  <c r="AA39" i="4"/>
  <c r="AA33" i="4"/>
  <c r="AA31" i="4"/>
  <c r="AA29" i="4"/>
  <c r="AA27" i="4"/>
  <c r="AA25" i="4"/>
  <c r="AA23" i="4"/>
  <c r="AA21" i="4"/>
  <c r="AA19" i="4"/>
  <c r="AA17" i="4"/>
  <c r="AA15" i="4"/>
  <c r="AA13" i="4"/>
  <c r="AA11" i="4"/>
  <c r="AA7" i="4"/>
  <c r="AA100" i="4"/>
  <c r="AA98" i="4"/>
  <c r="AA96" i="4"/>
  <c r="AA94" i="4"/>
  <c r="AA92" i="4"/>
  <c r="AA90" i="4"/>
  <c r="AA88" i="4"/>
  <c r="AA86" i="4"/>
  <c r="AA84" i="4"/>
  <c r="AA82" i="4"/>
  <c r="AA80" i="4"/>
  <c r="AA78" i="4"/>
  <c r="AA76" i="4"/>
  <c r="AA74" i="4"/>
  <c r="AA72" i="4"/>
  <c r="AA70" i="4"/>
  <c r="AA68" i="4"/>
  <c r="AA66" i="4"/>
  <c r="AA64" i="4"/>
  <c r="AA62" i="4"/>
  <c r="AA60" i="4"/>
  <c r="AA58" i="4"/>
  <c r="AA56" i="4"/>
  <c r="AA54" i="4"/>
  <c r="AA52" i="4"/>
  <c r="AA50" i="4"/>
  <c r="AA48" i="4"/>
  <c r="AA46" i="4"/>
  <c r="AA44" i="4"/>
  <c r="AA42" i="4"/>
  <c r="AA40" i="4"/>
  <c r="AA38" i="4"/>
  <c r="AA36" i="4"/>
  <c r="AA34" i="4"/>
  <c r="AA32" i="4"/>
  <c r="AA30" i="4"/>
  <c r="AA28" i="4"/>
  <c r="AA26" i="4"/>
  <c r="AA24" i="4"/>
  <c r="AA22" i="4"/>
  <c r="AA20" i="4"/>
  <c r="AA18" i="4"/>
  <c r="AA16" i="4"/>
  <c r="AA14" i="4"/>
  <c r="AA12" i="4"/>
  <c r="AA10" i="4"/>
  <c r="AA8" i="4"/>
  <c r="AA6" i="4"/>
  <c r="AA35" i="4"/>
  <c r="AA9" i="4"/>
  <c r="AA5" i="4"/>
  <c r="AA97" i="3"/>
  <c r="AA91" i="3"/>
  <c r="AA83" i="3"/>
  <c r="AA77" i="3"/>
  <c r="AA71" i="3"/>
  <c r="AA67" i="3"/>
  <c r="AA63" i="3"/>
  <c r="AA57" i="3"/>
  <c r="AA51" i="3"/>
  <c r="AA45" i="3"/>
  <c r="AA39" i="3"/>
  <c r="AA33" i="3"/>
  <c r="AA27" i="3"/>
  <c r="AA23" i="3"/>
  <c r="AA17" i="3"/>
  <c r="AA11" i="3"/>
  <c r="AA5" i="3"/>
  <c r="AA99" i="3"/>
  <c r="AA93" i="3"/>
  <c r="AA85" i="3"/>
  <c r="AA79" i="3"/>
  <c r="AA73" i="3"/>
  <c r="AA65" i="3"/>
  <c r="AA61" i="3"/>
  <c r="AA55" i="3"/>
  <c r="AA49" i="3"/>
  <c r="AA43" i="3"/>
  <c r="AA37" i="3"/>
  <c r="AA31" i="3"/>
  <c r="AA25" i="3"/>
  <c r="AA19" i="3"/>
  <c r="AA13" i="3"/>
  <c r="AA9" i="3"/>
  <c r="AA100" i="3"/>
  <c r="AA98" i="3"/>
  <c r="AA96" i="3"/>
  <c r="AA94" i="3"/>
  <c r="AA92" i="3"/>
  <c r="AA90" i="3"/>
  <c r="AA88" i="3"/>
  <c r="AA86" i="3"/>
  <c r="AA84" i="3"/>
  <c r="AA82" i="3"/>
  <c r="AA80" i="3"/>
  <c r="AA78" i="3"/>
  <c r="AA76" i="3"/>
  <c r="AA74" i="3"/>
  <c r="AA72" i="3"/>
  <c r="AA70" i="3"/>
  <c r="AA68" i="3"/>
  <c r="AA66" i="3"/>
  <c r="AA64" i="3"/>
  <c r="AA62" i="3"/>
  <c r="AA60" i="3"/>
  <c r="AA58" i="3"/>
  <c r="AA56" i="3"/>
  <c r="AA54" i="3"/>
  <c r="AA52" i="3"/>
  <c r="AA50" i="3"/>
  <c r="AA48" i="3"/>
  <c r="AA46" i="3"/>
  <c r="AA44" i="3"/>
  <c r="AA42" i="3"/>
  <c r="AA40" i="3"/>
  <c r="AA38" i="3"/>
  <c r="AA36" i="3"/>
  <c r="AA34" i="3"/>
  <c r="AA32" i="3"/>
  <c r="AA30" i="3"/>
  <c r="AA28" i="3"/>
  <c r="AA26" i="3"/>
  <c r="AA24" i="3"/>
  <c r="AA22" i="3"/>
  <c r="AA20" i="3"/>
  <c r="AA18" i="3"/>
  <c r="AA16" i="3"/>
  <c r="AA14" i="3"/>
  <c r="AA12" i="3"/>
  <c r="AA10" i="3"/>
  <c r="AA8" i="3"/>
  <c r="AA6" i="3"/>
  <c r="AA4" i="3"/>
  <c r="AA101" i="3"/>
  <c r="AA95" i="3"/>
  <c r="AA89" i="3"/>
  <c r="AA87" i="3"/>
  <c r="AA81" i="3"/>
  <c r="AA75" i="3"/>
  <c r="AA69" i="3"/>
  <c r="AA59" i="3"/>
  <c r="AA53" i="3"/>
  <c r="AA47" i="3"/>
  <c r="AA41" i="3"/>
  <c r="AA35" i="3"/>
  <c r="AA29" i="3"/>
  <c r="AA21" i="3"/>
  <c r="AA15" i="3"/>
  <c r="AA7" i="3"/>
  <c r="E11" i="9"/>
  <c r="X101" i="2"/>
  <c r="X99" i="2"/>
  <c r="X97" i="2"/>
  <c r="X95" i="2"/>
  <c r="X93" i="2"/>
  <c r="X91" i="2"/>
  <c r="X89" i="2"/>
  <c r="X87" i="2"/>
  <c r="X85" i="2"/>
  <c r="X83" i="2"/>
  <c r="X81" i="2"/>
  <c r="X79" i="2"/>
  <c r="X77" i="2"/>
  <c r="X75" i="2"/>
  <c r="X73" i="2"/>
  <c r="X71" i="2"/>
  <c r="X69" i="2"/>
  <c r="X67" i="2"/>
  <c r="X65" i="2"/>
  <c r="X63" i="2"/>
  <c r="X61" i="2"/>
  <c r="X59" i="2"/>
  <c r="X57" i="2"/>
  <c r="X55" i="2"/>
  <c r="X53" i="2"/>
  <c r="X51" i="2"/>
  <c r="X49" i="2"/>
  <c r="X47" i="2"/>
  <c r="X45" i="2"/>
  <c r="X43" i="2"/>
  <c r="X41" i="2"/>
  <c r="X39" i="2"/>
  <c r="X37" i="2"/>
  <c r="X35" i="2"/>
  <c r="X33" i="2"/>
  <c r="X31" i="2"/>
  <c r="X29" i="2"/>
  <c r="X27" i="2"/>
  <c r="X25" i="2"/>
  <c r="X23" i="2"/>
  <c r="X21" i="2"/>
  <c r="X19" i="2"/>
  <c r="X17" i="2"/>
  <c r="X15" i="2"/>
  <c r="X13" i="2"/>
  <c r="X11" i="2"/>
  <c r="X9" i="2"/>
  <c r="X7" i="2"/>
  <c r="X5" i="2"/>
  <c r="S5" i="2" s="1"/>
  <c r="X100" i="2"/>
  <c r="X98" i="2"/>
  <c r="X96" i="2"/>
  <c r="X94" i="2"/>
  <c r="X92" i="2"/>
  <c r="X90" i="2"/>
  <c r="X88" i="2"/>
  <c r="X86" i="2"/>
  <c r="X84" i="2"/>
  <c r="X82" i="2"/>
  <c r="X80" i="2"/>
  <c r="X78" i="2"/>
  <c r="X76" i="2"/>
  <c r="X74" i="2"/>
  <c r="X72" i="2"/>
  <c r="X70" i="2"/>
  <c r="X68" i="2"/>
  <c r="X66" i="2"/>
  <c r="X64" i="2"/>
  <c r="X62" i="2"/>
  <c r="X60" i="2"/>
  <c r="X58" i="2"/>
  <c r="X56" i="2"/>
  <c r="X54" i="2"/>
  <c r="X52" i="2"/>
  <c r="X50" i="2"/>
  <c r="X48" i="2"/>
  <c r="X46" i="2"/>
  <c r="X44" i="2"/>
  <c r="X42" i="2"/>
  <c r="X40" i="2"/>
  <c r="X38" i="2"/>
  <c r="X36" i="2"/>
  <c r="X34" i="2"/>
  <c r="X32" i="2"/>
  <c r="X30" i="2"/>
  <c r="X28" i="2"/>
  <c r="X26" i="2"/>
  <c r="X24" i="2"/>
  <c r="X22" i="2"/>
  <c r="X20" i="2"/>
  <c r="X18" i="2"/>
  <c r="X16" i="2"/>
  <c r="X14" i="2"/>
  <c r="X12" i="2"/>
  <c r="X10" i="2"/>
  <c r="X8" i="2"/>
  <c r="X6" i="2"/>
  <c r="Z99" i="4"/>
  <c r="Z69" i="4"/>
  <c r="Z61" i="4"/>
  <c r="Z55" i="4"/>
  <c r="Z51" i="4"/>
  <c r="Z45" i="4"/>
  <c r="Z41" i="4"/>
  <c r="Z35" i="4"/>
  <c r="Z29" i="4"/>
  <c r="Z23" i="4"/>
  <c r="Z17" i="4"/>
  <c r="Z11" i="4"/>
  <c r="Z7" i="4"/>
  <c r="Z100" i="4"/>
  <c r="Z98" i="4"/>
  <c r="Z96" i="4"/>
  <c r="Z94" i="4"/>
  <c r="Z92" i="4"/>
  <c r="Z90" i="4"/>
  <c r="Z88" i="4"/>
  <c r="Z86" i="4"/>
  <c r="Z84" i="4"/>
  <c r="Z82" i="4"/>
  <c r="Z80" i="4"/>
  <c r="Z78" i="4"/>
  <c r="Z76" i="4"/>
  <c r="Z74" i="4"/>
  <c r="Z72" i="4"/>
  <c r="Z70" i="4"/>
  <c r="Z68" i="4"/>
  <c r="Z66" i="4"/>
  <c r="Z64" i="4"/>
  <c r="Z62" i="4"/>
  <c r="Z60" i="4"/>
  <c r="Z58" i="4"/>
  <c r="Z56" i="4"/>
  <c r="Z54" i="4"/>
  <c r="Z52" i="4"/>
  <c r="Z50" i="4"/>
  <c r="Z48" i="4"/>
  <c r="Z46" i="4"/>
  <c r="Z44" i="4"/>
  <c r="Z42" i="4"/>
  <c r="Z40" i="4"/>
  <c r="Z38" i="4"/>
  <c r="Z36" i="4"/>
  <c r="Z34" i="4"/>
  <c r="Z32" i="4"/>
  <c r="Z30" i="4"/>
  <c r="Z28" i="4"/>
  <c r="Z26" i="4"/>
  <c r="Z24" i="4"/>
  <c r="Z22" i="4"/>
  <c r="Z20" i="4"/>
  <c r="Z18" i="4"/>
  <c r="Z16" i="4"/>
  <c r="Z14" i="4"/>
  <c r="Z12" i="4"/>
  <c r="Z10" i="4"/>
  <c r="Z8" i="4"/>
  <c r="Z6" i="4"/>
  <c r="Z101" i="4"/>
  <c r="Z97" i="4"/>
  <c r="Z95" i="4"/>
  <c r="Z93" i="4"/>
  <c r="Z91" i="4"/>
  <c r="Z89" i="4"/>
  <c r="Z87" i="4"/>
  <c r="Z85" i="4"/>
  <c r="Z83" i="4"/>
  <c r="Z81" i="4"/>
  <c r="Z79" i="4"/>
  <c r="Z77" i="4"/>
  <c r="Z75" i="4"/>
  <c r="Z73" i="4"/>
  <c r="Z71" i="4"/>
  <c r="Z67" i="4"/>
  <c r="Z65" i="4"/>
  <c r="Z63" i="4"/>
  <c r="Z59" i="4"/>
  <c r="Z57" i="4"/>
  <c r="Z53" i="4"/>
  <c r="Z49" i="4"/>
  <c r="Z47" i="4"/>
  <c r="Z43" i="4"/>
  <c r="Z39" i="4"/>
  <c r="Z37" i="4"/>
  <c r="Z33" i="4"/>
  <c r="Z31" i="4"/>
  <c r="Z27" i="4"/>
  <c r="Z25" i="4"/>
  <c r="Z21" i="4"/>
  <c r="Z19" i="4"/>
  <c r="Z15" i="4"/>
  <c r="Z13" i="4"/>
  <c r="Z9" i="4"/>
  <c r="Z5" i="4"/>
  <c r="Z4" i="4"/>
  <c r="Z99" i="3"/>
  <c r="Z75" i="3"/>
  <c r="Z67" i="3"/>
  <c r="Z61" i="3"/>
  <c r="Z57" i="3"/>
  <c r="Z51" i="3"/>
  <c r="Z45" i="3"/>
  <c r="Z39" i="3"/>
  <c r="Z33" i="3"/>
  <c r="Z29" i="3"/>
  <c r="Z23" i="3"/>
  <c r="Z17" i="3"/>
  <c r="Z13" i="3"/>
  <c r="Z7" i="3"/>
  <c r="Z100" i="3"/>
  <c r="Z98" i="3"/>
  <c r="Z96" i="3"/>
  <c r="Z94" i="3"/>
  <c r="Z92" i="3"/>
  <c r="Z90" i="3"/>
  <c r="Z88" i="3"/>
  <c r="Z86" i="3"/>
  <c r="Z84" i="3"/>
  <c r="Z82" i="3"/>
  <c r="Z80" i="3"/>
  <c r="Z78" i="3"/>
  <c r="Z76" i="3"/>
  <c r="Z74" i="3"/>
  <c r="Z72" i="3"/>
  <c r="Z70" i="3"/>
  <c r="Z68" i="3"/>
  <c r="Z66" i="3"/>
  <c r="Z64" i="3"/>
  <c r="Z62" i="3"/>
  <c r="Z60" i="3"/>
  <c r="Z58" i="3"/>
  <c r="Z56" i="3"/>
  <c r="Z54" i="3"/>
  <c r="Z52" i="3"/>
  <c r="Z50" i="3"/>
  <c r="Z48" i="3"/>
  <c r="Z46" i="3"/>
  <c r="Z44" i="3"/>
  <c r="Z42" i="3"/>
  <c r="Z40" i="3"/>
  <c r="Z38" i="3"/>
  <c r="Z36" i="3"/>
  <c r="Z34" i="3"/>
  <c r="Z32" i="3"/>
  <c r="Z30" i="3"/>
  <c r="Z28" i="3"/>
  <c r="Z26" i="3"/>
  <c r="Z24" i="3"/>
  <c r="Z22" i="3"/>
  <c r="Z20" i="3"/>
  <c r="Z18" i="3"/>
  <c r="Z16" i="3"/>
  <c r="Z14" i="3"/>
  <c r="Z12" i="3"/>
  <c r="Z10" i="3"/>
  <c r="Z8" i="3"/>
  <c r="Z6" i="3"/>
  <c r="Z101" i="3"/>
  <c r="Z97" i="3"/>
  <c r="Z95" i="3"/>
  <c r="Z93" i="3"/>
  <c r="Z91" i="3"/>
  <c r="Z89" i="3"/>
  <c r="Z87" i="3"/>
  <c r="Z85" i="3"/>
  <c r="Z83" i="3"/>
  <c r="Z81" i="3"/>
  <c r="Z79" i="3"/>
  <c r="Z77" i="3"/>
  <c r="Z73" i="3"/>
  <c r="Z71" i="3"/>
  <c r="Z69" i="3"/>
  <c r="Z65" i="3"/>
  <c r="Z63" i="3"/>
  <c r="Z59" i="3"/>
  <c r="Z55" i="3"/>
  <c r="Z53" i="3"/>
  <c r="Z49" i="3"/>
  <c r="Z47" i="3"/>
  <c r="Z43" i="3"/>
  <c r="Z41" i="3"/>
  <c r="Z37" i="3"/>
  <c r="Z35" i="3"/>
  <c r="Z31" i="3"/>
  <c r="Z27" i="3"/>
  <c r="Z25" i="3"/>
  <c r="Z21" i="3"/>
  <c r="Z19" i="3"/>
  <c r="Z15" i="3"/>
  <c r="Z11" i="3"/>
  <c r="Z9" i="3"/>
  <c r="D11" i="9"/>
  <c r="W101" i="2"/>
  <c r="W99" i="2"/>
  <c r="W97" i="2"/>
  <c r="W95" i="2"/>
  <c r="W93" i="2"/>
  <c r="W91" i="2"/>
  <c r="W89" i="2"/>
  <c r="W87" i="2"/>
  <c r="W85" i="2"/>
  <c r="W83" i="2"/>
  <c r="W81" i="2"/>
  <c r="W79" i="2"/>
  <c r="W77" i="2"/>
  <c r="W75" i="2"/>
  <c r="W73" i="2"/>
  <c r="W71" i="2"/>
  <c r="W69" i="2"/>
  <c r="W67" i="2"/>
  <c r="W65" i="2"/>
  <c r="W63" i="2"/>
  <c r="W61" i="2"/>
  <c r="W59" i="2"/>
  <c r="W57" i="2"/>
  <c r="W55" i="2"/>
  <c r="W53" i="2"/>
  <c r="W51" i="2"/>
  <c r="W49" i="2"/>
  <c r="W47" i="2"/>
  <c r="W45" i="2"/>
  <c r="W43" i="2"/>
  <c r="W41" i="2"/>
  <c r="W39" i="2"/>
  <c r="W37" i="2"/>
  <c r="W35" i="2"/>
  <c r="W33" i="2"/>
  <c r="W31" i="2"/>
  <c r="W29" i="2"/>
  <c r="W27" i="2"/>
  <c r="W25" i="2"/>
  <c r="W23" i="2"/>
  <c r="W21" i="2"/>
  <c r="W19" i="2"/>
  <c r="W17" i="2"/>
  <c r="W15" i="2"/>
  <c r="W13" i="2"/>
  <c r="W11" i="2"/>
  <c r="W9" i="2"/>
  <c r="W7" i="2"/>
  <c r="W5" i="2"/>
  <c r="R5" i="2" s="1"/>
  <c r="W100" i="2"/>
  <c r="W98" i="2"/>
  <c r="W96" i="2"/>
  <c r="W94" i="2"/>
  <c r="W92" i="2"/>
  <c r="W90" i="2"/>
  <c r="W88" i="2"/>
  <c r="W86" i="2"/>
  <c r="W84" i="2"/>
  <c r="W82" i="2"/>
  <c r="W80" i="2"/>
  <c r="W78" i="2"/>
  <c r="W76" i="2"/>
  <c r="W74" i="2"/>
  <c r="W72" i="2"/>
  <c r="W70" i="2"/>
  <c r="W68" i="2"/>
  <c r="W66" i="2"/>
  <c r="W64" i="2"/>
  <c r="W62" i="2"/>
  <c r="W60" i="2"/>
  <c r="W58" i="2"/>
  <c r="W56" i="2"/>
  <c r="W54" i="2"/>
  <c r="W52" i="2"/>
  <c r="W50" i="2"/>
  <c r="W48" i="2"/>
  <c r="W46" i="2"/>
  <c r="W44" i="2"/>
  <c r="W42" i="2"/>
  <c r="W40" i="2"/>
  <c r="W38" i="2"/>
  <c r="W36" i="2"/>
  <c r="W34" i="2"/>
  <c r="W32" i="2"/>
  <c r="W30" i="2"/>
  <c r="W22" i="2"/>
  <c r="W14" i="2"/>
  <c r="W6" i="2"/>
  <c r="W24" i="2"/>
  <c r="W16" i="2"/>
  <c r="W8" i="2"/>
  <c r="W26" i="2"/>
  <c r="W18" i="2"/>
  <c r="W10" i="2"/>
  <c r="W28" i="2"/>
  <c r="W20" i="2"/>
  <c r="W12" i="2"/>
  <c r="X99" i="4"/>
  <c r="X73" i="4"/>
  <c r="X65" i="4"/>
  <c r="X61" i="4"/>
  <c r="X55" i="4"/>
  <c r="X49" i="4"/>
  <c r="X43" i="4"/>
  <c r="X39" i="4"/>
  <c r="X33" i="4"/>
  <c r="X29" i="4"/>
  <c r="X23" i="4"/>
  <c r="X17" i="4"/>
  <c r="X9" i="4"/>
  <c r="X100" i="4"/>
  <c r="X98" i="4"/>
  <c r="X96" i="4"/>
  <c r="X94" i="4"/>
  <c r="X92" i="4"/>
  <c r="X90" i="4"/>
  <c r="X88" i="4"/>
  <c r="X86" i="4"/>
  <c r="X84" i="4"/>
  <c r="X82" i="4"/>
  <c r="X80" i="4"/>
  <c r="X78" i="4"/>
  <c r="X76" i="4"/>
  <c r="X74" i="4"/>
  <c r="X72" i="4"/>
  <c r="X70" i="4"/>
  <c r="X68" i="4"/>
  <c r="X66" i="4"/>
  <c r="X64" i="4"/>
  <c r="X62" i="4"/>
  <c r="X60" i="4"/>
  <c r="X58" i="4"/>
  <c r="X56" i="4"/>
  <c r="X54" i="4"/>
  <c r="X52" i="4"/>
  <c r="X50" i="4"/>
  <c r="X48" i="4"/>
  <c r="X46" i="4"/>
  <c r="X44" i="4"/>
  <c r="X42" i="4"/>
  <c r="X40" i="4"/>
  <c r="X38" i="4"/>
  <c r="X36" i="4"/>
  <c r="X34" i="4"/>
  <c r="X32" i="4"/>
  <c r="X30" i="4"/>
  <c r="X28" i="4"/>
  <c r="X26" i="4"/>
  <c r="X24" i="4"/>
  <c r="X22" i="4"/>
  <c r="X20" i="4"/>
  <c r="X18" i="4"/>
  <c r="X16" i="4"/>
  <c r="X14" i="4"/>
  <c r="X12" i="4"/>
  <c r="X10" i="4"/>
  <c r="X8" i="4"/>
  <c r="X101" i="4"/>
  <c r="X97" i="4"/>
  <c r="X95" i="4"/>
  <c r="X93" i="4"/>
  <c r="X91" i="4"/>
  <c r="X89" i="4"/>
  <c r="X87" i="4"/>
  <c r="X85" i="4"/>
  <c r="X83" i="4"/>
  <c r="X81" i="4"/>
  <c r="X79" i="4"/>
  <c r="X77" i="4"/>
  <c r="X75" i="4"/>
  <c r="X71" i="4"/>
  <c r="X69" i="4"/>
  <c r="X67" i="4"/>
  <c r="X63" i="4"/>
  <c r="X59" i="4"/>
  <c r="X57" i="4"/>
  <c r="X53" i="4"/>
  <c r="X51" i="4"/>
  <c r="X47" i="4"/>
  <c r="X45" i="4"/>
  <c r="X41" i="4"/>
  <c r="X37" i="4"/>
  <c r="X35" i="4"/>
  <c r="X31" i="4"/>
  <c r="X27" i="4"/>
  <c r="X25" i="4"/>
  <c r="X21" i="4"/>
  <c r="X19" i="4"/>
  <c r="X15" i="4"/>
  <c r="X13" i="4"/>
  <c r="X11" i="4"/>
  <c r="X7" i="4"/>
  <c r="X6" i="3"/>
  <c r="X99" i="3"/>
  <c r="X85" i="3"/>
  <c r="X81" i="3"/>
  <c r="X77" i="3"/>
  <c r="X73" i="3"/>
  <c r="X69" i="3"/>
  <c r="X65" i="3"/>
  <c r="X61" i="3"/>
  <c r="X59" i="3"/>
  <c r="X55" i="3"/>
  <c r="X49" i="3"/>
  <c r="X45" i="3"/>
  <c r="X41" i="3"/>
  <c r="X37" i="3"/>
  <c r="X33" i="3"/>
  <c r="X27" i="3"/>
  <c r="X23" i="3"/>
  <c r="X17" i="3"/>
  <c r="X11" i="3"/>
  <c r="X7" i="3"/>
  <c r="X100" i="3"/>
  <c r="X98" i="3"/>
  <c r="X96" i="3"/>
  <c r="X94" i="3"/>
  <c r="X92" i="3"/>
  <c r="X90" i="3"/>
  <c r="X88" i="3"/>
  <c r="X86" i="3"/>
  <c r="X84" i="3"/>
  <c r="X82" i="3"/>
  <c r="X80" i="3"/>
  <c r="X78" i="3"/>
  <c r="X76" i="3"/>
  <c r="X74" i="3"/>
  <c r="X72" i="3"/>
  <c r="X70" i="3"/>
  <c r="X68" i="3"/>
  <c r="X66" i="3"/>
  <c r="X64" i="3"/>
  <c r="X62" i="3"/>
  <c r="X60" i="3"/>
  <c r="X58" i="3"/>
  <c r="X56" i="3"/>
  <c r="X54" i="3"/>
  <c r="X52" i="3"/>
  <c r="X50" i="3"/>
  <c r="X48" i="3"/>
  <c r="X46" i="3"/>
  <c r="X44" i="3"/>
  <c r="X42" i="3"/>
  <c r="X40" i="3"/>
  <c r="X38" i="3"/>
  <c r="X36" i="3"/>
  <c r="X34" i="3"/>
  <c r="X32" i="3"/>
  <c r="X30" i="3"/>
  <c r="X28" i="3"/>
  <c r="X26" i="3"/>
  <c r="X24" i="3"/>
  <c r="X22" i="3"/>
  <c r="X20" i="3"/>
  <c r="X18" i="3"/>
  <c r="X16" i="3"/>
  <c r="X14" i="3"/>
  <c r="X12" i="3"/>
  <c r="X10" i="3"/>
  <c r="X8" i="3"/>
  <c r="X101" i="3"/>
  <c r="X97" i="3"/>
  <c r="X95" i="3"/>
  <c r="X93" i="3"/>
  <c r="X91" i="3"/>
  <c r="X89" i="3"/>
  <c r="X87" i="3"/>
  <c r="X83" i="3"/>
  <c r="X79" i="3"/>
  <c r="X75" i="3"/>
  <c r="X71" i="3"/>
  <c r="X67" i="3"/>
  <c r="X63" i="3"/>
  <c r="X57" i="3"/>
  <c r="X53" i="3"/>
  <c r="X51" i="3"/>
  <c r="X47" i="3"/>
  <c r="X43" i="3"/>
  <c r="X39" i="3"/>
  <c r="X35" i="3"/>
  <c r="X31" i="3"/>
  <c r="X29" i="3"/>
  <c r="X25" i="3"/>
  <c r="X21" i="3"/>
  <c r="X19" i="3"/>
  <c r="X15" i="3"/>
  <c r="X13" i="3"/>
  <c r="X9" i="3"/>
  <c r="U101" i="2"/>
  <c r="U97" i="2"/>
  <c r="U93" i="2"/>
  <c r="U89" i="2"/>
  <c r="U85" i="2"/>
  <c r="U81" i="2"/>
  <c r="U77" i="2"/>
  <c r="U73" i="2"/>
  <c r="U69" i="2"/>
  <c r="U65" i="2"/>
  <c r="U61" i="2"/>
  <c r="U57" i="2"/>
  <c r="U53" i="2"/>
  <c r="U49" i="2"/>
  <c r="U45" i="2"/>
  <c r="U39" i="2"/>
  <c r="U35" i="2"/>
  <c r="U31" i="2"/>
  <c r="U27" i="2"/>
  <c r="U23" i="2"/>
  <c r="U21" i="2"/>
  <c r="U17" i="2"/>
  <c r="U13" i="2"/>
  <c r="U100" i="2"/>
  <c r="U98" i="2"/>
  <c r="U96" i="2"/>
  <c r="U94" i="2"/>
  <c r="U92" i="2"/>
  <c r="U90" i="2"/>
  <c r="U88" i="2"/>
  <c r="U86" i="2"/>
  <c r="U84" i="2"/>
  <c r="U82" i="2"/>
  <c r="U80" i="2"/>
  <c r="U78" i="2"/>
  <c r="U76" i="2"/>
  <c r="U74" i="2"/>
  <c r="U72" i="2"/>
  <c r="U70" i="2"/>
  <c r="U68" i="2"/>
  <c r="U66" i="2"/>
  <c r="U64" i="2"/>
  <c r="U62" i="2"/>
  <c r="U60" i="2"/>
  <c r="U58" i="2"/>
  <c r="U56" i="2"/>
  <c r="U54" i="2"/>
  <c r="U52" i="2"/>
  <c r="U50" i="2"/>
  <c r="U48" i="2"/>
  <c r="U46" i="2"/>
  <c r="U44" i="2"/>
  <c r="U42" i="2"/>
  <c r="U40" i="2"/>
  <c r="U38" i="2"/>
  <c r="U36" i="2"/>
  <c r="U34" i="2"/>
  <c r="U32" i="2"/>
  <c r="U30" i="2"/>
  <c r="U28" i="2"/>
  <c r="U26" i="2"/>
  <c r="U24" i="2"/>
  <c r="U22" i="2"/>
  <c r="U20" i="2"/>
  <c r="U18" i="2"/>
  <c r="U16" i="2"/>
  <c r="U14" i="2"/>
  <c r="U12" i="2"/>
  <c r="U10" i="2"/>
  <c r="U99" i="2"/>
  <c r="U95" i="2"/>
  <c r="U91" i="2"/>
  <c r="U87" i="2"/>
  <c r="U83" i="2"/>
  <c r="U79" i="2"/>
  <c r="U75" i="2"/>
  <c r="U71" i="2"/>
  <c r="U67" i="2"/>
  <c r="U63" i="2"/>
  <c r="U59" i="2"/>
  <c r="U55" i="2"/>
  <c r="U51" i="2"/>
  <c r="U47" i="2"/>
  <c r="U43" i="2"/>
  <c r="U41" i="2"/>
  <c r="U37" i="2"/>
  <c r="U33" i="2"/>
  <c r="U29" i="2"/>
  <c r="U25" i="2"/>
  <c r="U19" i="2"/>
  <c r="U15" i="2"/>
  <c r="U11" i="2"/>
  <c r="B11" i="9"/>
  <c r="R101" i="2"/>
  <c r="R100" i="2"/>
  <c r="R99" i="2"/>
  <c r="R98" i="2"/>
  <c r="R97" i="2"/>
  <c r="R96" i="2"/>
  <c r="R95" i="2"/>
  <c r="R94" i="2"/>
  <c r="R93" i="2"/>
  <c r="R92" i="2"/>
  <c r="R91" i="2"/>
  <c r="R90" i="2"/>
  <c r="R89" i="2"/>
  <c r="R88" i="2"/>
  <c r="R87" i="2"/>
  <c r="R86" i="2"/>
  <c r="R85" i="2"/>
  <c r="R84" i="2"/>
  <c r="R83" i="2"/>
  <c r="R82" i="2"/>
  <c r="R81" i="2"/>
  <c r="R80" i="2"/>
  <c r="R79" i="2"/>
  <c r="R78" i="2"/>
  <c r="R77" i="2"/>
  <c r="R76" i="2"/>
  <c r="R75" i="2"/>
  <c r="R74" i="2"/>
  <c r="R73" i="2"/>
  <c r="R72" i="2"/>
  <c r="R71" i="2"/>
  <c r="R70" i="2"/>
  <c r="R69" i="2"/>
  <c r="R68" i="2"/>
  <c r="R67" i="2"/>
  <c r="R66" i="2"/>
  <c r="R65" i="2"/>
  <c r="R64" i="2"/>
  <c r="R63" i="2"/>
  <c r="R62" i="2"/>
  <c r="R61" i="2"/>
  <c r="R60" i="2"/>
  <c r="R59" i="2"/>
  <c r="R58" i="2"/>
  <c r="R57" i="2"/>
  <c r="R56" i="2"/>
  <c r="R55" i="2"/>
  <c r="R54" i="2"/>
  <c r="R53" i="2"/>
  <c r="R52" i="2"/>
  <c r="R5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AG5" i="3" l="1"/>
  <c r="AG102" i="3" s="1"/>
  <c r="X5" i="4"/>
  <c r="W5" i="4" s="1"/>
  <c r="AG5" i="4"/>
  <c r="X6" i="4"/>
  <c r="AG6" i="4"/>
  <c r="X5" i="3"/>
  <c r="W4" i="3"/>
  <c r="R104" i="4"/>
  <c r="Q104" i="4"/>
  <c r="P104" i="4"/>
  <c r="O104" i="4"/>
  <c r="R104" i="3"/>
  <c r="Q104" i="3"/>
  <c r="P104" i="3"/>
  <c r="O104" i="3"/>
  <c r="O104" i="2"/>
  <c r="E13" i="9" s="1"/>
  <c r="E22" i="9" s="1"/>
  <c r="N104" i="2"/>
  <c r="M104" i="2"/>
  <c r="L104" i="2"/>
  <c r="AG102" i="4" l="1"/>
  <c r="D13" i="9"/>
  <c r="D22" i="9" s="1"/>
  <c r="C13" i="9"/>
  <c r="C22" i="9" s="1"/>
  <c r="B13" i="9"/>
  <c r="W4" i="4"/>
  <c r="V6" i="4"/>
  <c r="S6" i="4"/>
  <c r="T6" i="4"/>
  <c r="U6" i="4"/>
  <c r="S7" i="4"/>
  <c r="V7" i="4"/>
  <c r="U7" i="4"/>
  <c r="V8" i="4"/>
  <c r="T8" i="4"/>
  <c r="U8" i="4"/>
  <c r="S9" i="4"/>
  <c r="V9" i="4"/>
  <c r="T9" i="4"/>
  <c r="U9" i="4"/>
  <c r="S10" i="4"/>
  <c r="V10" i="4"/>
  <c r="T10" i="4"/>
  <c r="U10" i="4"/>
  <c r="V11" i="4"/>
  <c r="T11" i="4"/>
  <c r="U11" i="4"/>
  <c r="S12" i="4"/>
  <c r="T12" i="4"/>
  <c r="V12" i="4"/>
  <c r="U12" i="4"/>
  <c r="S13" i="4"/>
  <c r="V13" i="4"/>
  <c r="T13" i="4"/>
  <c r="U13" i="4"/>
  <c r="S14" i="4"/>
  <c r="V14" i="4"/>
  <c r="T14" i="4"/>
  <c r="U14" i="4"/>
  <c r="V15" i="4"/>
  <c r="T15" i="4"/>
  <c r="U15" i="4"/>
  <c r="S16" i="4"/>
  <c r="V16" i="4"/>
  <c r="T16" i="4"/>
  <c r="U16" i="4"/>
  <c r="S17" i="4"/>
  <c r="T17" i="4"/>
  <c r="V17" i="4"/>
  <c r="U17" i="4"/>
  <c r="V18" i="4"/>
  <c r="T18" i="4"/>
  <c r="U18" i="4"/>
  <c r="V19" i="4"/>
  <c r="T19" i="4"/>
  <c r="U19" i="4"/>
  <c r="S20" i="4"/>
  <c r="T20" i="4"/>
  <c r="V20" i="4"/>
  <c r="U20" i="4"/>
  <c r="S21" i="4"/>
  <c r="V21" i="4"/>
  <c r="T21" i="4"/>
  <c r="U21" i="4"/>
  <c r="S22" i="4"/>
  <c r="V22" i="4"/>
  <c r="T22" i="4"/>
  <c r="U22" i="4"/>
  <c r="V23" i="4"/>
  <c r="T23" i="4"/>
  <c r="U23" i="4"/>
  <c r="S24" i="4"/>
  <c r="V24" i="4"/>
  <c r="T24" i="4"/>
  <c r="U24" i="4"/>
  <c r="S25" i="4"/>
  <c r="T25" i="4"/>
  <c r="V25" i="4"/>
  <c r="U25" i="4"/>
  <c r="V26" i="4"/>
  <c r="T26" i="4"/>
  <c r="U26" i="4"/>
  <c r="V27" i="4"/>
  <c r="U27" i="4"/>
  <c r="V28" i="4"/>
  <c r="U28" i="4"/>
  <c r="T29" i="4"/>
  <c r="V29" i="4"/>
  <c r="U29" i="4"/>
  <c r="V30" i="4"/>
  <c r="U30" i="4"/>
  <c r="V31" i="4"/>
  <c r="U31" i="4"/>
  <c r="V32" i="4"/>
  <c r="U32" i="4"/>
  <c r="T33" i="4"/>
  <c r="V33" i="4"/>
  <c r="U33" i="4"/>
  <c r="V34" i="4"/>
  <c r="U34" i="4"/>
  <c r="V35" i="4"/>
  <c r="U35" i="4"/>
  <c r="V36" i="4"/>
  <c r="U36" i="4"/>
  <c r="T37" i="4"/>
  <c r="V37" i="4"/>
  <c r="U37" i="4"/>
  <c r="V38" i="4"/>
  <c r="U38" i="4"/>
  <c r="V39" i="4"/>
  <c r="U39" i="4"/>
  <c r="V40" i="4"/>
  <c r="U40" i="4"/>
  <c r="V41" i="4"/>
  <c r="U41" i="4"/>
  <c r="V42" i="4"/>
  <c r="U42" i="4"/>
  <c r="T43" i="4"/>
  <c r="V43" i="4"/>
  <c r="U43" i="4"/>
  <c r="V44" i="4"/>
  <c r="U44" i="4"/>
  <c r="V45" i="4"/>
  <c r="U45" i="4"/>
  <c r="V46" i="4"/>
  <c r="U46" i="4"/>
  <c r="T47" i="4"/>
  <c r="V47" i="4"/>
  <c r="U47" i="4"/>
  <c r="V48" i="4"/>
  <c r="U48" i="4"/>
  <c r="V49" i="4"/>
  <c r="U49" i="4"/>
  <c r="V50" i="4"/>
  <c r="U50" i="4"/>
  <c r="T51" i="4"/>
  <c r="V51" i="4"/>
  <c r="U51" i="4"/>
  <c r="V52" i="4"/>
  <c r="U52" i="4"/>
  <c r="V53" i="4"/>
  <c r="U53" i="4"/>
  <c r="V54" i="4"/>
  <c r="U54" i="4"/>
  <c r="T55" i="4"/>
  <c r="V55" i="4"/>
  <c r="U55" i="4"/>
  <c r="V56" i="4"/>
  <c r="U56" i="4"/>
  <c r="V57" i="4"/>
  <c r="U57" i="4"/>
  <c r="V58" i="4"/>
  <c r="U58" i="4"/>
  <c r="T59" i="4"/>
  <c r="V59" i="4"/>
  <c r="U59" i="4"/>
  <c r="V60" i="4"/>
  <c r="U60" i="4"/>
  <c r="V61" i="4"/>
  <c r="U61" i="4"/>
  <c r="V62" i="4"/>
  <c r="U62" i="4"/>
  <c r="V63" i="4"/>
  <c r="U63" i="4"/>
  <c r="S64" i="4"/>
  <c r="V64" i="4"/>
  <c r="U64" i="4"/>
  <c r="V65" i="4"/>
  <c r="U65" i="4"/>
  <c r="V66" i="4"/>
  <c r="U66" i="4"/>
  <c r="V67" i="4"/>
  <c r="U67" i="4"/>
  <c r="S68" i="4"/>
  <c r="V68" i="4"/>
  <c r="U68" i="4"/>
  <c r="V69" i="4"/>
  <c r="U69" i="4"/>
  <c r="V70" i="4"/>
  <c r="U70" i="4"/>
  <c r="V71" i="4"/>
  <c r="U71" i="4"/>
  <c r="S72" i="4"/>
  <c r="V72" i="4"/>
  <c r="U72" i="4"/>
  <c r="V73" i="4"/>
  <c r="U73" i="4"/>
  <c r="V74" i="4"/>
  <c r="U74" i="4"/>
  <c r="V75" i="4"/>
  <c r="U75" i="4"/>
  <c r="S76" i="4"/>
  <c r="V76" i="4"/>
  <c r="U76" i="4"/>
  <c r="V77" i="4"/>
  <c r="U77" i="4"/>
  <c r="V78" i="4"/>
  <c r="U78" i="4"/>
  <c r="V79" i="4"/>
  <c r="U79" i="4"/>
  <c r="S80" i="4"/>
  <c r="V80" i="4"/>
  <c r="U80" i="4"/>
  <c r="V81" i="4"/>
  <c r="U81" i="4"/>
  <c r="V82" i="4"/>
  <c r="U82" i="4"/>
  <c r="V83" i="4"/>
  <c r="U83" i="4"/>
  <c r="S84" i="4"/>
  <c r="V84" i="4"/>
  <c r="U84" i="4"/>
  <c r="V85" i="4"/>
  <c r="U85" i="4"/>
  <c r="V86" i="4"/>
  <c r="U86" i="4"/>
  <c r="V87" i="4"/>
  <c r="U87" i="4"/>
  <c r="S88" i="4"/>
  <c r="T88" i="4"/>
  <c r="V88" i="4"/>
  <c r="U88" i="4"/>
  <c r="V89" i="4"/>
  <c r="U89" i="4"/>
  <c r="V90" i="4"/>
  <c r="T90" i="4"/>
  <c r="U90" i="4"/>
  <c r="V91" i="4"/>
  <c r="T91" i="4"/>
  <c r="U91" i="4"/>
  <c r="V92" i="4"/>
  <c r="T92" i="4"/>
  <c r="U92" i="4"/>
  <c r="V93" i="4"/>
  <c r="T93" i="4"/>
  <c r="U93" i="4"/>
  <c r="V94" i="4"/>
  <c r="T94" i="4"/>
  <c r="U94" i="4"/>
  <c r="V95" i="4"/>
  <c r="T95" i="4"/>
  <c r="U95" i="4"/>
  <c r="V96" i="4"/>
  <c r="T96" i="4"/>
  <c r="U96" i="4"/>
  <c r="V97" i="4"/>
  <c r="T97" i="4"/>
  <c r="U97" i="4"/>
  <c r="V98" i="4"/>
  <c r="T98" i="4"/>
  <c r="U98" i="4"/>
  <c r="V99" i="4"/>
  <c r="T99" i="4"/>
  <c r="U99" i="4"/>
  <c r="V100" i="4"/>
  <c r="T100" i="4"/>
  <c r="U100" i="4"/>
  <c r="V101" i="4"/>
  <c r="T101" i="4"/>
  <c r="U101" i="4"/>
  <c r="AH22" i="4" l="1"/>
  <c r="AH20" i="4"/>
  <c r="AH9" i="4"/>
  <c r="AH24" i="4"/>
  <c r="AH17" i="4"/>
  <c r="AH21" i="4"/>
  <c r="AH10" i="4"/>
  <c r="AH25" i="4"/>
  <c r="AH14" i="4"/>
  <c r="AH12" i="4"/>
  <c r="AH13" i="4"/>
  <c r="AH88" i="4"/>
  <c r="AH16" i="4"/>
  <c r="AH6" i="4"/>
  <c r="B22" i="9"/>
  <c r="F22" i="9" s="1"/>
  <c r="T58" i="4"/>
  <c r="T50" i="4"/>
  <c r="T42" i="4"/>
  <c r="W10" i="4"/>
  <c r="T7" i="4"/>
  <c r="AH7" i="4" s="1"/>
  <c r="W7" i="4"/>
  <c r="W8" i="4"/>
  <c r="W6" i="4"/>
  <c r="W9" i="4"/>
  <c r="S8" i="4"/>
  <c r="AH8" i="4" s="1"/>
  <c r="S101" i="4"/>
  <c r="AH101" i="4" s="1"/>
  <c r="W101" i="4"/>
  <c r="S99" i="4"/>
  <c r="AH99" i="4" s="1"/>
  <c r="W99" i="4"/>
  <c r="S97" i="4"/>
  <c r="AH97" i="4" s="1"/>
  <c r="W97" i="4"/>
  <c r="S95" i="4"/>
  <c r="AH95" i="4" s="1"/>
  <c r="W95" i="4"/>
  <c r="S93" i="4"/>
  <c r="AH93" i="4" s="1"/>
  <c r="W93" i="4"/>
  <c r="S91" i="4"/>
  <c r="AH91" i="4" s="1"/>
  <c r="W91" i="4"/>
  <c r="S89" i="4"/>
  <c r="W48" i="4"/>
  <c r="S100" i="4"/>
  <c r="AH100" i="4" s="1"/>
  <c r="W100" i="4"/>
  <c r="S98" i="4"/>
  <c r="AH98" i="4" s="1"/>
  <c r="W98" i="4"/>
  <c r="S96" i="4"/>
  <c r="AH96" i="4" s="1"/>
  <c r="W96" i="4"/>
  <c r="S94" i="4"/>
  <c r="AH94" i="4" s="1"/>
  <c r="W94" i="4"/>
  <c r="S92" i="4"/>
  <c r="AH92" i="4" s="1"/>
  <c r="W92" i="4"/>
  <c r="S90" i="4"/>
  <c r="AH90" i="4" s="1"/>
  <c r="W90" i="4"/>
  <c r="S87" i="4"/>
  <c r="T86" i="4"/>
  <c r="S85" i="4"/>
  <c r="W84" i="4"/>
  <c r="S83" i="4"/>
  <c r="T82" i="4"/>
  <c r="S81" i="4"/>
  <c r="T80" i="4"/>
  <c r="AH80" i="4" s="1"/>
  <c r="S79" i="4"/>
  <c r="T78" i="4"/>
  <c r="S77" i="4"/>
  <c r="W76" i="4"/>
  <c r="S75" i="4"/>
  <c r="T74" i="4"/>
  <c r="S73" i="4"/>
  <c r="W72" i="4"/>
  <c r="S71" i="4"/>
  <c r="T70" i="4"/>
  <c r="S69" i="4"/>
  <c r="W68" i="4"/>
  <c r="S67" i="4"/>
  <c r="T66" i="4"/>
  <c r="S65" i="4"/>
  <c r="T64" i="4"/>
  <c r="AH64" i="4" s="1"/>
  <c r="W62" i="4"/>
  <c r="W60" i="4"/>
  <c r="W35" i="4"/>
  <c r="W27" i="4"/>
  <c r="W12" i="4"/>
  <c r="W20" i="4"/>
  <c r="W89" i="4"/>
  <c r="W87" i="4"/>
  <c r="S86" i="4"/>
  <c r="W86" i="4"/>
  <c r="W85" i="4"/>
  <c r="W83" i="4"/>
  <c r="S82" i="4"/>
  <c r="AH82" i="4" s="1"/>
  <c r="W82" i="4"/>
  <c r="W81" i="4"/>
  <c r="W79" i="4"/>
  <c r="S78" i="4"/>
  <c r="W78" i="4"/>
  <c r="W77" i="4"/>
  <c r="W75" i="4"/>
  <c r="S74" i="4"/>
  <c r="AH74" i="4" s="1"/>
  <c r="W74" i="4"/>
  <c r="W73" i="4"/>
  <c r="W71" i="4"/>
  <c r="S70" i="4"/>
  <c r="W70" i="4"/>
  <c r="W69" i="4"/>
  <c r="W67" i="4"/>
  <c r="S66" i="4"/>
  <c r="AH66" i="4" s="1"/>
  <c r="W66" i="4"/>
  <c r="W65" i="4"/>
  <c r="W63" i="4"/>
  <c r="W61" i="4"/>
  <c r="T57" i="4"/>
  <c r="T53" i="4"/>
  <c r="T49" i="4"/>
  <c r="T45" i="4"/>
  <c r="T41" i="4"/>
  <c r="W39" i="4"/>
  <c r="W31" i="4"/>
  <c r="S26" i="4"/>
  <c r="AH26" i="4" s="1"/>
  <c r="W26" i="4"/>
  <c r="S23" i="4"/>
  <c r="AH23" i="4" s="1"/>
  <c r="W23" i="4"/>
  <c r="S18" i="4"/>
  <c r="AH18" i="4" s="1"/>
  <c r="W18" i="4"/>
  <c r="S15" i="4"/>
  <c r="AH15" i="4" s="1"/>
  <c r="W15" i="4"/>
  <c r="W16" i="4"/>
  <c r="W24" i="4"/>
  <c r="W80" i="4"/>
  <c r="W88" i="4"/>
  <c r="W59" i="4"/>
  <c r="W58" i="4"/>
  <c r="W57" i="4"/>
  <c r="W56" i="4"/>
  <c r="W55" i="4"/>
  <c r="W54" i="4"/>
  <c r="W53" i="4"/>
  <c r="W52" i="4"/>
  <c r="W51" i="4"/>
  <c r="W50" i="4"/>
  <c r="W49" i="4"/>
  <c r="T48" i="4"/>
  <c r="W47" i="4"/>
  <c r="W46" i="4"/>
  <c r="W45" i="4"/>
  <c r="W44" i="4"/>
  <c r="W43" i="4"/>
  <c r="W42" i="4"/>
  <c r="W41" i="4"/>
  <c r="W40" i="4"/>
  <c r="W37" i="4"/>
  <c r="W33" i="4"/>
  <c r="W29" i="4"/>
  <c r="S19" i="4"/>
  <c r="AH19" i="4" s="1"/>
  <c r="W19" i="4"/>
  <c r="S11" i="4"/>
  <c r="AH11" i="4" s="1"/>
  <c r="W11" i="4"/>
  <c r="W14" i="4"/>
  <c r="W22" i="4"/>
  <c r="T38" i="4"/>
  <c r="W36" i="4"/>
  <c r="T34" i="4"/>
  <c r="W32" i="4"/>
  <c r="T30" i="4"/>
  <c r="W28" i="4"/>
  <c r="W13" i="4"/>
  <c r="W17" i="4"/>
  <c r="W21" i="4"/>
  <c r="W25" i="4"/>
  <c r="S63" i="4"/>
  <c r="S62" i="4"/>
  <c r="S61" i="4"/>
  <c r="S60" i="4"/>
  <c r="S59" i="4"/>
  <c r="AH59" i="4" s="1"/>
  <c r="S58" i="4"/>
  <c r="AH58" i="4" s="1"/>
  <c r="S57" i="4"/>
  <c r="AH57" i="4" s="1"/>
  <c r="S56" i="4"/>
  <c r="S55" i="4"/>
  <c r="AH55" i="4" s="1"/>
  <c r="S54" i="4"/>
  <c r="S53" i="4"/>
  <c r="S52" i="4"/>
  <c r="S51" i="4"/>
  <c r="AH51" i="4" s="1"/>
  <c r="S50" i="4"/>
  <c r="AH50" i="4" s="1"/>
  <c r="S49" i="4"/>
  <c r="S48" i="4"/>
  <c r="S47" i="4"/>
  <c r="AH47" i="4" s="1"/>
  <c r="S46" i="4"/>
  <c r="S45" i="4"/>
  <c r="S44" i="4"/>
  <c r="S43" i="4"/>
  <c r="AH43" i="4" s="1"/>
  <c r="S42" i="4"/>
  <c r="S41" i="4"/>
  <c r="AH41" i="4" s="1"/>
  <c r="S40" i="4"/>
  <c r="S39" i="4"/>
  <c r="S38" i="4"/>
  <c r="S37" i="4"/>
  <c r="AH37" i="4" s="1"/>
  <c r="S36" i="4"/>
  <c r="S35" i="4"/>
  <c r="S34" i="4"/>
  <c r="S33" i="4"/>
  <c r="AH33" i="4" s="1"/>
  <c r="S32" i="4"/>
  <c r="S31" i="4"/>
  <c r="S30" i="4"/>
  <c r="AH30" i="4" s="1"/>
  <c r="S29" i="4"/>
  <c r="AH29" i="4" s="1"/>
  <c r="S28" i="4"/>
  <c r="S27" i="4"/>
  <c r="U4" i="4"/>
  <c r="T4" i="4"/>
  <c r="AH86" i="4" l="1"/>
  <c r="AH78" i="4"/>
  <c r="AH70" i="4"/>
  <c r="AH45" i="4"/>
  <c r="AH53" i="4"/>
  <c r="AH38" i="4"/>
  <c r="AH48" i="4"/>
  <c r="AH49" i="4"/>
  <c r="AH34" i="4"/>
  <c r="AH42" i="4"/>
  <c r="T67" i="4"/>
  <c r="AH67" i="4" s="1"/>
  <c r="T75" i="4"/>
  <c r="AH75" i="4" s="1"/>
  <c r="T83" i="4"/>
  <c r="AH83" i="4" s="1"/>
  <c r="W64" i="4"/>
  <c r="W34" i="4"/>
  <c r="T39" i="4"/>
  <c r="AH39" i="4" s="1"/>
  <c r="T27" i="4"/>
  <c r="AH27" i="4" s="1"/>
  <c r="W38" i="4"/>
  <c r="T40" i="4"/>
  <c r="AH40" i="4" s="1"/>
  <c r="T56" i="4"/>
  <c r="AH56" i="4" s="1"/>
  <c r="T63" i="4"/>
  <c r="AH63" i="4" s="1"/>
  <c r="T71" i="4"/>
  <c r="AH71" i="4" s="1"/>
  <c r="T79" i="4"/>
  <c r="AH79" i="4" s="1"/>
  <c r="T87" i="4"/>
  <c r="AH87" i="4" s="1"/>
  <c r="T28" i="4"/>
  <c r="AH28" i="4" s="1"/>
  <c r="T32" i="4"/>
  <c r="AH32" i="4" s="1"/>
  <c r="T36" i="4"/>
  <c r="AH36" i="4" s="1"/>
  <c r="T61" i="4"/>
  <c r="AH61" i="4" s="1"/>
  <c r="T65" i="4"/>
  <c r="AH65" i="4" s="1"/>
  <c r="T69" i="4"/>
  <c r="AH69" i="4" s="1"/>
  <c r="T73" i="4"/>
  <c r="AH73" i="4" s="1"/>
  <c r="T77" i="4"/>
  <c r="AH77" i="4" s="1"/>
  <c r="T81" i="4"/>
  <c r="AH81" i="4" s="1"/>
  <c r="T85" i="4"/>
  <c r="AH85" i="4" s="1"/>
  <c r="T31" i="4"/>
  <c r="AH31" i="4" s="1"/>
  <c r="W30" i="4"/>
  <c r="T35" i="4"/>
  <c r="AH35" i="4" s="1"/>
  <c r="T44" i="4"/>
  <c r="AH44" i="4" s="1"/>
  <c r="T46" i="4"/>
  <c r="AH46" i="4" s="1"/>
  <c r="T52" i="4"/>
  <c r="AH52" i="4" s="1"/>
  <c r="T54" i="4"/>
  <c r="AH54" i="4" s="1"/>
  <c r="T60" i="4"/>
  <c r="AH60" i="4" s="1"/>
  <c r="T62" i="4"/>
  <c r="AH62" i="4" s="1"/>
  <c r="T68" i="4"/>
  <c r="AH68" i="4" s="1"/>
  <c r="T72" i="4"/>
  <c r="AH72" i="4" s="1"/>
  <c r="T76" i="4"/>
  <c r="AH76" i="4" s="1"/>
  <c r="T84" i="4"/>
  <c r="AH84" i="4" s="1"/>
  <c r="T89" i="4"/>
  <c r="AH89" i="4" s="1"/>
  <c r="S6" i="3" l="1"/>
  <c r="T6" i="3"/>
  <c r="U6" i="3"/>
  <c r="V6" i="3"/>
  <c r="S7" i="3"/>
  <c r="U7" i="3"/>
  <c r="V7" i="3"/>
  <c r="V8" i="3"/>
  <c r="AH8" i="3" s="1"/>
  <c r="S9" i="3"/>
  <c r="U9" i="3"/>
  <c r="V9" i="3"/>
  <c r="S10" i="3"/>
  <c r="T10" i="3"/>
  <c r="U10" i="3"/>
  <c r="V10" i="3"/>
  <c r="S12" i="3"/>
  <c r="AH12" i="3" s="1"/>
  <c r="T12" i="3"/>
  <c r="U12" i="3"/>
  <c r="V12" i="3"/>
  <c r="S13" i="3"/>
  <c r="T13" i="3"/>
  <c r="U13" i="3"/>
  <c r="V13" i="3"/>
  <c r="S14" i="3"/>
  <c r="AH14" i="3" s="1"/>
  <c r="T14" i="3"/>
  <c r="U14" i="3"/>
  <c r="V14" i="3"/>
  <c r="S15" i="3"/>
  <c r="T15" i="3"/>
  <c r="U15" i="3"/>
  <c r="V15" i="3"/>
  <c r="S16" i="3"/>
  <c r="AH16" i="3" s="1"/>
  <c r="T16" i="3"/>
  <c r="U16" i="3"/>
  <c r="V16" i="3"/>
  <c r="S17" i="3"/>
  <c r="T17" i="3"/>
  <c r="U17" i="3"/>
  <c r="V17" i="3"/>
  <c r="S18" i="3"/>
  <c r="AH18" i="3" s="1"/>
  <c r="T18" i="3"/>
  <c r="U18" i="3"/>
  <c r="V18" i="3"/>
  <c r="S19" i="3"/>
  <c r="T19" i="3"/>
  <c r="U19" i="3"/>
  <c r="V19" i="3"/>
  <c r="S20" i="3"/>
  <c r="AH20" i="3" s="1"/>
  <c r="T20" i="3"/>
  <c r="U20" i="3"/>
  <c r="V20" i="3"/>
  <c r="S21" i="3"/>
  <c r="T21" i="3"/>
  <c r="U21" i="3"/>
  <c r="V21" i="3"/>
  <c r="S22" i="3"/>
  <c r="AH22" i="3" s="1"/>
  <c r="T22" i="3"/>
  <c r="U22" i="3"/>
  <c r="V22" i="3"/>
  <c r="S23" i="3"/>
  <c r="T23" i="3"/>
  <c r="U23" i="3"/>
  <c r="V23" i="3"/>
  <c r="S24" i="3"/>
  <c r="AH24" i="3" s="1"/>
  <c r="T24" i="3"/>
  <c r="U24" i="3"/>
  <c r="V24" i="3"/>
  <c r="S25" i="3"/>
  <c r="T25" i="3"/>
  <c r="U25" i="3"/>
  <c r="V25" i="3"/>
  <c r="S26" i="3"/>
  <c r="AH26" i="3" s="1"/>
  <c r="T26" i="3"/>
  <c r="U26" i="3"/>
  <c r="V26" i="3"/>
  <c r="S27" i="3"/>
  <c r="T27" i="3"/>
  <c r="U27" i="3"/>
  <c r="V27" i="3"/>
  <c r="S28" i="3"/>
  <c r="AH28" i="3" s="1"/>
  <c r="T28" i="3"/>
  <c r="U28" i="3"/>
  <c r="V28" i="3"/>
  <c r="S29" i="3"/>
  <c r="T29" i="3"/>
  <c r="U29" i="3"/>
  <c r="V29" i="3"/>
  <c r="S30" i="3"/>
  <c r="AH30" i="3" s="1"/>
  <c r="T30" i="3"/>
  <c r="U30" i="3"/>
  <c r="V30" i="3"/>
  <c r="S31" i="3"/>
  <c r="T31" i="3"/>
  <c r="U31" i="3"/>
  <c r="V31" i="3"/>
  <c r="S32" i="3"/>
  <c r="AH32" i="3" s="1"/>
  <c r="T32" i="3"/>
  <c r="U32" i="3"/>
  <c r="V32" i="3"/>
  <c r="S33" i="3"/>
  <c r="T33" i="3"/>
  <c r="U33" i="3"/>
  <c r="V33" i="3"/>
  <c r="S34" i="3"/>
  <c r="AH34" i="3" s="1"/>
  <c r="T34" i="3"/>
  <c r="U34" i="3"/>
  <c r="V34" i="3"/>
  <c r="S35" i="3"/>
  <c r="T35" i="3"/>
  <c r="U35" i="3"/>
  <c r="V35" i="3"/>
  <c r="S36" i="3"/>
  <c r="AH36" i="3" s="1"/>
  <c r="T36" i="3"/>
  <c r="U36" i="3"/>
  <c r="V36" i="3"/>
  <c r="S37" i="3"/>
  <c r="T37" i="3"/>
  <c r="U37" i="3"/>
  <c r="V37" i="3"/>
  <c r="S38" i="3"/>
  <c r="AH38" i="3" s="1"/>
  <c r="T38" i="3"/>
  <c r="U38" i="3"/>
  <c r="V38" i="3"/>
  <c r="S39" i="3"/>
  <c r="T39" i="3"/>
  <c r="U39" i="3"/>
  <c r="V39" i="3"/>
  <c r="S40" i="3"/>
  <c r="AH40" i="3" s="1"/>
  <c r="T40" i="3"/>
  <c r="U40" i="3"/>
  <c r="V40" i="3"/>
  <c r="S41" i="3"/>
  <c r="T41" i="3"/>
  <c r="U41" i="3"/>
  <c r="V41" i="3"/>
  <c r="S42" i="3"/>
  <c r="AH42" i="3" s="1"/>
  <c r="T42" i="3"/>
  <c r="U42" i="3"/>
  <c r="V42" i="3"/>
  <c r="S43" i="3"/>
  <c r="T43" i="3"/>
  <c r="U43" i="3"/>
  <c r="V43" i="3"/>
  <c r="S44" i="3"/>
  <c r="AH44" i="3" s="1"/>
  <c r="T44" i="3"/>
  <c r="U44" i="3"/>
  <c r="V44" i="3"/>
  <c r="S45" i="3"/>
  <c r="T45" i="3"/>
  <c r="U45" i="3"/>
  <c r="V45" i="3"/>
  <c r="S46" i="3"/>
  <c r="AH46" i="3" s="1"/>
  <c r="T46" i="3"/>
  <c r="U46" i="3"/>
  <c r="V46" i="3"/>
  <c r="S47" i="3"/>
  <c r="T47" i="3"/>
  <c r="U47" i="3"/>
  <c r="V47" i="3"/>
  <c r="S48" i="3"/>
  <c r="AH48" i="3" s="1"/>
  <c r="T48" i="3"/>
  <c r="U48" i="3"/>
  <c r="V48" i="3"/>
  <c r="U49" i="3"/>
  <c r="S49" i="3"/>
  <c r="T49" i="3"/>
  <c r="V49" i="3"/>
  <c r="S50" i="3"/>
  <c r="U50" i="3"/>
  <c r="V50" i="3"/>
  <c r="S51" i="3"/>
  <c r="U51" i="3"/>
  <c r="V51" i="3"/>
  <c r="S52" i="3"/>
  <c r="U52" i="3"/>
  <c r="V52" i="3"/>
  <c r="S53" i="3"/>
  <c r="T53" i="3"/>
  <c r="U53" i="3"/>
  <c r="V53" i="3"/>
  <c r="S54" i="3"/>
  <c r="T54" i="3"/>
  <c r="U54" i="3"/>
  <c r="V54" i="3"/>
  <c r="S55" i="3"/>
  <c r="T55" i="3"/>
  <c r="U55" i="3"/>
  <c r="V55" i="3"/>
  <c r="S56" i="3"/>
  <c r="T56" i="3"/>
  <c r="U56" i="3"/>
  <c r="V56" i="3"/>
  <c r="S57" i="3"/>
  <c r="T57" i="3"/>
  <c r="U57" i="3"/>
  <c r="V57" i="3"/>
  <c r="S58" i="3"/>
  <c r="T58" i="3"/>
  <c r="U58" i="3"/>
  <c r="V58" i="3"/>
  <c r="S59" i="3"/>
  <c r="T59" i="3"/>
  <c r="U59" i="3"/>
  <c r="V59" i="3"/>
  <c r="S60" i="3"/>
  <c r="T60" i="3"/>
  <c r="U60" i="3"/>
  <c r="V60" i="3"/>
  <c r="S61" i="3"/>
  <c r="T61" i="3"/>
  <c r="U61" i="3"/>
  <c r="V61" i="3"/>
  <c r="S62" i="3"/>
  <c r="T62" i="3"/>
  <c r="U62" i="3"/>
  <c r="V62" i="3"/>
  <c r="S63" i="3"/>
  <c r="T63" i="3"/>
  <c r="U63" i="3"/>
  <c r="V63" i="3"/>
  <c r="S64" i="3"/>
  <c r="T64" i="3"/>
  <c r="U64" i="3"/>
  <c r="V64" i="3"/>
  <c r="S65" i="3"/>
  <c r="T65" i="3"/>
  <c r="U65" i="3"/>
  <c r="V65" i="3"/>
  <c r="S66" i="3"/>
  <c r="T66" i="3"/>
  <c r="U66" i="3"/>
  <c r="V66" i="3"/>
  <c r="S67" i="3"/>
  <c r="T67" i="3"/>
  <c r="U67" i="3"/>
  <c r="V67" i="3"/>
  <c r="S68" i="3"/>
  <c r="T68" i="3"/>
  <c r="U68" i="3"/>
  <c r="V68" i="3"/>
  <c r="S69" i="3"/>
  <c r="T69" i="3"/>
  <c r="U69" i="3"/>
  <c r="V69" i="3"/>
  <c r="S70" i="3"/>
  <c r="T70" i="3"/>
  <c r="U70" i="3"/>
  <c r="V70" i="3"/>
  <c r="S71" i="3"/>
  <c r="T71" i="3"/>
  <c r="U71" i="3"/>
  <c r="V71" i="3"/>
  <c r="S72" i="3"/>
  <c r="T72" i="3"/>
  <c r="U72" i="3"/>
  <c r="V72" i="3"/>
  <c r="S73" i="3"/>
  <c r="T73" i="3"/>
  <c r="U73" i="3"/>
  <c r="V73" i="3"/>
  <c r="S74" i="3"/>
  <c r="T74" i="3"/>
  <c r="U74" i="3"/>
  <c r="V74" i="3"/>
  <c r="S75" i="3"/>
  <c r="T75" i="3"/>
  <c r="U75" i="3"/>
  <c r="V75" i="3"/>
  <c r="S76" i="3"/>
  <c r="T76" i="3"/>
  <c r="U76" i="3"/>
  <c r="V76" i="3"/>
  <c r="S77" i="3"/>
  <c r="T77" i="3"/>
  <c r="U77" i="3"/>
  <c r="V77" i="3"/>
  <c r="S78" i="3"/>
  <c r="T78" i="3"/>
  <c r="U78" i="3"/>
  <c r="V78" i="3"/>
  <c r="S79" i="3"/>
  <c r="T79" i="3"/>
  <c r="U79" i="3"/>
  <c r="V79" i="3"/>
  <c r="S80" i="3"/>
  <c r="T80" i="3"/>
  <c r="U80" i="3"/>
  <c r="V80" i="3"/>
  <c r="S81" i="3"/>
  <c r="T81" i="3"/>
  <c r="U81" i="3"/>
  <c r="V81" i="3"/>
  <c r="S82" i="3"/>
  <c r="T82" i="3"/>
  <c r="U82" i="3"/>
  <c r="V82" i="3"/>
  <c r="S83" i="3"/>
  <c r="T83" i="3"/>
  <c r="U83" i="3"/>
  <c r="V83" i="3"/>
  <c r="S84" i="3"/>
  <c r="T84" i="3"/>
  <c r="U84" i="3"/>
  <c r="V84" i="3"/>
  <c r="S85" i="3"/>
  <c r="T85" i="3"/>
  <c r="U85" i="3"/>
  <c r="V85" i="3"/>
  <c r="S86" i="3"/>
  <c r="T86" i="3"/>
  <c r="U86" i="3"/>
  <c r="V86" i="3"/>
  <c r="S87" i="3"/>
  <c r="T87" i="3"/>
  <c r="U87" i="3"/>
  <c r="V87" i="3"/>
  <c r="S88" i="3"/>
  <c r="T88" i="3"/>
  <c r="U88" i="3"/>
  <c r="V88" i="3"/>
  <c r="S89" i="3"/>
  <c r="T89" i="3"/>
  <c r="U89" i="3"/>
  <c r="V89" i="3"/>
  <c r="S90" i="3"/>
  <c r="T90" i="3"/>
  <c r="U90" i="3"/>
  <c r="V90" i="3"/>
  <c r="T91" i="3"/>
  <c r="U91" i="3"/>
  <c r="V91" i="3"/>
  <c r="S92" i="3"/>
  <c r="T92" i="3"/>
  <c r="U92" i="3"/>
  <c r="V92" i="3"/>
  <c r="S93" i="3"/>
  <c r="T93" i="3"/>
  <c r="V93" i="3"/>
  <c r="S94" i="3"/>
  <c r="T94" i="3"/>
  <c r="V94" i="3"/>
  <c r="S95" i="3"/>
  <c r="T95" i="3"/>
  <c r="V95" i="3"/>
  <c r="S96" i="3"/>
  <c r="T96" i="3"/>
  <c r="V96" i="3"/>
  <c r="S97" i="3"/>
  <c r="T97" i="3"/>
  <c r="V97" i="3"/>
  <c r="S98" i="3"/>
  <c r="T98" i="3"/>
  <c r="V98" i="3"/>
  <c r="S99" i="3"/>
  <c r="T99" i="3"/>
  <c r="V99" i="3"/>
  <c r="S100" i="3"/>
  <c r="T100" i="3"/>
  <c r="V100" i="3"/>
  <c r="S101" i="3"/>
  <c r="T101" i="3"/>
  <c r="W101" i="3"/>
  <c r="V101" i="3"/>
  <c r="AH89" i="3" l="1"/>
  <c r="AH87" i="3"/>
  <c r="AH85" i="3"/>
  <c r="AH83" i="3"/>
  <c r="AH81" i="3"/>
  <c r="AH79" i="3"/>
  <c r="AH77" i="3"/>
  <c r="AH75" i="3"/>
  <c r="AH73" i="3"/>
  <c r="AH71" i="3"/>
  <c r="AH69" i="3"/>
  <c r="AH67" i="3"/>
  <c r="AH65" i="3"/>
  <c r="AH63" i="3"/>
  <c r="AH61" i="3"/>
  <c r="AH6" i="3"/>
  <c r="AH90" i="3"/>
  <c r="AH82" i="3"/>
  <c r="AH76" i="3"/>
  <c r="AH74" i="3"/>
  <c r="AH72" i="3"/>
  <c r="AH70" i="3"/>
  <c r="AH68" i="3"/>
  <c r="AH66" i="3"/>
  <c r="AH64" i="3"/>
  <c r="AH62" i="3"/>
  <c r="AH60" i="3"/>
  <c r="AH58" i="3"/>
  <c r="AH56" i="3"/>
  <c r="AH54" i="3"/>
  <c r="AH49" i="3"/>
  <c r="AH84" i="3"/>
  <c r="AH47" i="3"/>
  <c r="AH45" i="3"/>
  <c r="AH43" i="3"/>
  <c r="AH41" i="3"/>
  <c r="AH39" i="3"/>
  <c r="AH37" i="3"/>
  <c r="AH35" i="3"/>
  <c r="AH33" i="3"/>
  <c r="AH31" i="3"/>
  <c r="AH29" i="3"/>
  <c r="AH27" i="3"/>
  <c r="AH25" i="3"/>
  <c r="AH23" i="3"/>
  <c r="AH21" i="3"/>
  <c r="AH19" i="3"/>
  <c r="AH17" i="3"/>
  <c r="AH15" i="3"/>
  <c r="AH13" i="3"/>
  <c r="AH10" i="3"/>
  <c r="AH86" i="3"/>
  <c r="AH80" i="3"/>
  <c r="AH88" i="3"/>
  <c r="AH78" i="3"/>
  <c r="AH92" i="3"/>
  <c r="AH59" i="3"/>
  <c r="AH57" i="3"/>
  <c r="AH55" i="3"/>
  <c r="AH53" i="3"/>
  <c r="W99" i="3"/>
  <c r="W97" i="3"/>
  <c r="W51" i="3"/>
  <c r="W52" i="3"/>
  <c r="W50" i="3"/>
  <c r="W9" i="3"/>
  <c r="W7" i="3"/>
  <c r="U101" i="3"/>
  <c r="AH101" i="3" s="1"/>
  <c r="U99" i="3"/>
  <c r="AH99" i="3" s="1"/>
  <c r="U97" i="3"/>
  <c r="AH97" i="3" s="1"/>
  <c r="W100" i="3"/>
  <c r="U100" i="3"/>
  <c r="AH100" i="3" s="1"/>
  <c r="W98" i="3"/>
  <c r="U98" i="3"/>
  <c r="AH98" i="3" s="1"/>
  <c r="W96" i="3"/>
  <c r="U96" i="3"/>
  <c r="AH96" i="3" s="1"/>
  <c r="W92" i="3"/>
  <c r="S91" i="3"/>
  <c r="AH91" i="3" s="1"/>
  <c r="W91" i="3"/>
  <c r="W90" i="3"/>
  <c r="W87" i="3"/>
  <c r="T52" i="3"/>
  <c r="AH52" i="3" s="1"/>
  <c r="T51" i="3"/>
  <c r="AH51" i="3" s="1"/>
  <c r="T50" i="3"/>
  <c r="AH50" i="3" s="1"/>
  <c r="W95" i="3"/>
  <c r="U95" i="3"/>
  <c r="AH95" i="3" s="1"/>
  <c r="W94" i="3"/>
  <c r="U94" i="3"/>
  <c r="AH94" i="3" s="1"/>
  <c r="W93" i="3"/>
  <c r="U93" i="3"/>
  <c r="AH93" i="3" s="1"/>
  <c r="W83" i="3"/>
  <c r="W82" i="3"/>
  <c r="W79" i="3"/>
  <c r="W76" i="3"/>
  <c r="W75" i="3"/>
  <c r="W74" i="3"/>
  <c r="W71" i="3"/>
  <c r="W68" i="3"/>
  <c r="W67" i="3"/>
  <c r="W66" i="3"/>
  <c r="W63" i="3"/>
  <c r="W60" i="3"/>
  <c r="W59" i="3"/>
  <c r="W58" i="3"/>
  <c r="W55" i="3"/>
  <c r="W47" i="3"/>
  <c r="W43" i="3"/>
  <c r="W41" i="3"/>
  <c r="W39" i="3"/>
  <c r="W37" i="3"/>
  <c r="W36" i="3"/>
  <c r="W34" i="3"/>
  <c r="W32" i="3"/>
  <c r="W30" i="3"/>
  <c r="W28" i="3"/>
  <c r="W26" i="3"/>
  <c r="W24" i="3"/>
  <c r="W22" i="3"/>
  <c r="W20" i="3"/>
  <c r="W18" i="3"/>
  <c r="W16" i="3"/>
  <c r="W14" i="3"/>
  <c r="W12" i="3"/>
  <c r="W10" i="3"/>
  <c r="T9" i="3"/>
  <c r="AH9" i="3" s="1"/>
  <c r="W8" i="3"/>
  <c r="T7" i="3"/>
  <c r="AH7" i="3" s="1"/>
  <c r="W6" i="3"/>
  <c r="W40" i="3"/>
  <c r="W38" i="3"/>
  <c r="W35" i="3"/>
  <c r="W33" i="3"/>
  <c r="W31" i="3"/>
  <c r="W29" i="3"/>
  <c r="W27" i="3"/>
  <c r="W25" i="3"/>
  <c r="W23" i="3"/>
  <c r="W21" i="3"/>
  <c r="W19" i="3"/>
  <c r="W17" i="3"/>
  <c r="W15" i="3"/>
  <c r="W13" i="3"/>
  <c r="W11" i="3"/>
  <c r="W84" i="3"/>
  <c r="W44" i="3"/>
  <c r="W85" i="3"/>
  <c r="W77" i="3"/>
  <c r="W69" i="3"/>
  <c r="W61" i="3"/>
  <c r="W53" i="3"/>
  <c r="W45" i="3"/>
  <c r="W86" i="3"/>
  <c r="W78" i="3"/>
  <c r="W70" i="3"/>
  <c r="W62" i="3"/>
  <c r="W54" i="3"/>
  <c r="W46" i="3"/>
  <c r="W88" i="3"/>
  <c r="W80" i="3"/>
  <c r="W72" i="3"/>
  <c r="W64" i="3"/>
  <c r="W56" i="3"/>
  <c r="W48" i="3"/>
  <c r="W42" i="3"/>
  <c r="W89" i="3"/>
  <c r="W81" i="3"/>
  <c r="W73" i="3"/>
  <c r="W65" i="3"/>
  <c r="W57" i="3"/>
  <c r="W49" i="3"/>
  <c r="V5" i="3"/>
  <c r="U5" i="3"/>
  <c r="T5" i="3"/>
  <c r="S5" i="3"/>
  <c r="V5" i="4"/>
  <c r="U5" i="4"/>
  <c r="T5" i="4"/>
  <c r="V4" i="4"/>
  <c r="AH5" i="3" l="1"/>
  <c r="AH102" i="3" s="1"/>
  <c r="S4" i="4"/>
  <c r="U105" i="4"/>
  <c r="D8" i="9" s="1"/>
  <c r="W5" i="3"/>
  <c r="U105" i="3"/>
  <c r="D6" i="9" s="1"/>
  <c r="S105" i="3"/>
  <c r="B6" i="9" s="1"/>
  <c r="V105" i="4"/>
  <c r="E8" i="9" s="1"/>
  <c r="V105" i="3"/>
  <c r="E6" i="9" s="1"/>
  <c r="T105" i="3"/>
  <c r="C6" i="9" s="1"/>
  <c r="S5" i="4" l="1"/>
  <c r="AH5" i="4" s="1"/>
  <c r="AH102" i="4" s="1"/>
  <c r="T105" i="4"/>
  <c r="C8" i="9" s="1"/>
  <c r="S14" i="2" l="1"/>
  <c r="Q14" i="2"/>
  <c r="AD14" i="2" s="1"/>
  <c r="S13" i="2"/>
  <c r="Q13" i="2"/>
  <c r="AD13" i="2" s="1"/>
  <c r="AE14" i="2" l="1"/>
  <c r="AE13" i="2"/>
  <c r="T14" i="2"/>
  <c r="T13" i="2" l="1"/>
  <c r="S101" i="2"/>
  <c r="Q101" i="2"/>
  <c r="S100" i="2"/>
  <c r="Q100" i="2"/>
  <c r="S99" i="2"/>
  <c r="Q99" i="2"/>
  <c r="AD99" i="2" s="1"/>
  <c r="S98" i="2"/>
  <c r="Q98" i="2"/>
  <c r="AD98" i="2" s="1"/>
  <c r="S97" i="2"/>
  <c r="Q97" i="2"/>
  <c r="S96" i="2"/>
  <c r="Q96" i="2"/>
  <c r="S95" i="2"/>
  <c r="Q95" i="2"/>
  <c r="AD95" i="2" s="1"/>
  <c r="S94" i="2"/>
  <c r="Q94" i="2"/>
  <c r="AD94" i="2" s="1"/>
  <c r="S93" i="2"/>
  <c r="Q93" i="2"/>
  <c r="S92" i="2"/>
  <c r="Q92" i="2"/>
  <c r="S91" i="2"/>
  <c r="Q91" i="2"/>
  <c r="AD91" i="2" s="1"/>
  <c r="S90" i="2"/>
  <c r="Q90" i="2"/>
  <c r="AD90" i="2" s="1"/>
  <c r="S89" i="2"/>
  <c r="Q89" i="2"/>
  <c r="S88" i="2"/>
  <c r="Q88" i="2"/>
  <c r="S87" i="2"/>
  <c r="Q87" i="2"/>
  <c r="AD87" i="2" s="1"/>
  <c r="S86" i="2"/>
  <c r="Q86" i="2"/>
  <c r="AD86" i="2" s="1"/>
  <c r="S85" i="2"/>
  <c r="Q85" i="2"/>
  <c r="S84" i="2"/>
  <c r="Q84" i="2"/>
  <c r="S83" i="2"/>
  <c r="Q83" i="2"/>
  <c r="AD83" i="2" s="1"/>
  <c r="S82" i="2"/>
  <c r="Q82" i="2"/>
  <c r="AD82" i="2" s="1"/>
  <c r="S81" i="2"/>
  <c r="Q81" i="2"/>
  <c r="S80" i="2"/>
  <c r="Q80" i="2"/>
  <c r="S79" i="2"/>
  <c r="Q79" i="2"/>
  <c r="AD79" i="2" s="1"/>
  <c r="S78" i="2"/>
  <c r="Q78" i="2"/>
  <c r="AD78" i="2" s="1"/>
  <c r="S77" i="2"/>
  <c r="Q77" i="2"/>
  <c r="S76" i="2"/>
  <c r="Q76" i="2"/>
  <c r="S75" i="2"/>
  <c r="Q75" i="2"/>
  <c r="AD75" i="2" s="1"/>
  <c r="S74" i="2"/>
  <c r="Q74" i="2"/>
  <c r="AD74" i="2" s="1"/>
  <c r="S73" i="2"/>
  <c r="Q73" i="2"/>
  <c r="S72" i="2"/>
  <c r="Q72" i="2"/>
  <c r="S71" i="2"/>
  <c r="Q71" i="2"/>
  <c r="AD71" i="2" s="1"/>
  <c r="S70" i="2"/>
  <c r="Q70" i="2"/>
  <c r="AD70" i="2" s="1"/>
  <c r="S69" i="2"/>
  <c r="Q69" i="2"/>
  <c r="S68" i="2"/>
  <c r="Q68" i="2"/>
  <c r="S67" i="2"/>
  <c r="Q67" i="2"/>
  <c r="AD67" i="2" s="1"/>
  <c r="S66" i="2"/>
  <c r="Q66" i="2"/>
  <c r="AD66" i="2" s="1"/>
  <c r="S65" i="2"/>
  <c r="Q65" i="2"/>
  <c r="S64" i="2"/>
  <c r="Q64" i="2"/>
  <c r="S63" i="2"/>
  <c r="Q63" i="2"/>
  <c r="AD63" i="2" s="1"/>
  <c r="S62" i="2"/>
  <c r="Q62" i="2"/>
  <c r="AD62" i="2" s="1"/>
  <c r="S61" i="2"/>
  <c r="Q61" i="2"/>
  <c r="S60" i="2"/>
  <c r="Q60" i="2"/>
  <c r="S59" i="2"/>
  <c r="Q59" i="2"/>
  <c r="AD59" i="2" s="1"/>
  <c r="S58" i="2"/>
  <c r="Q58" i="2"/>
  <c r="AD58" i="2" s="1"/>
  <c r="S57" i="2"/>
  <c r="Q57" i="2"/>
  <c r="S56" i="2"/>
  <c r="Q56" i="2"/>
  <c r="S55" i="2"/>
  <c r="Q55" i="2"/>
  <c r="AD55" i="2" s="1"/>
  <c r="S54" i="2"/>
  <c r="Q54" i="2"/>
  <c r="AD54" i="2" s="1"/>
  <c r="S53" i="2"/>
  <c r="Q53" i="2"/>
  <c r="S52" i="2"/>
  <c r="Q52" i="2"/>
  <c r="S51" i="2"/>
  <c r="Q51" i="2"/>
  <c r="AD51" i="2" s="1"/>
  <c r="S50" i="2"/>
  <c r="Q50" i="2"/>
  <c r="AD50" i="2" s="1"/>
  <c r="S49" i="2"/>
  <c r="Q49" i="2"/>
  <c r="S48" i="2"/>
  <c r="Q48" i="2"/>
  <c r="S47" i="2"/>
  <c r="Q47" i="2"/>
  <c r="AD47" i="2" s="1"/>
  <c r="S46" i="2"/>
  <c r="Q46" i="2"/>
  <c r="AD46" i="2" s="1"/>
  <c r="S45" i="2"/>
  <c r="Q45" i="2"/>
  <c r="S44" i="2"/>
  <c r="Q44" i="2"/>
  <c r="S43" i="2"/>
  <c r="Q43" i="2"/>
  <c r="AD43" i="2" s="1"/>
  <c r="S42" i="2"/>
  <c r="Q42" i="2"/>
  <c r="AD42" i="2" s="1"/>
  <c r="S41" i="2"/>
  <c r="Q41" i="2"/>
  <c r="S40" i="2"/>
  <c r="Q40" i="2"/>
  <c r="S39" i="2"/>
  <c r="Q39" i="2"/>
  <c r="AD39" i="2" s="1"/>
  <c r="S38" i="2"/>
  <c r="Q38" i="2"/>
  <c r="AD38" i="2" s="1"/>
  <c r="S37" i="2"/>
  <c r="Q37" i="2"/>
  <c r="S36" i="2"/>
  <c r="Q36" i="2"/>
  <c r="S35" i="2"/>
  <c r="Q35" i="2"/>
  <c r="AD35" i="2" s="1"/>
  <c r="S34" i="2"/>
  <c r="Q34" i="2"/>
  <c r="AD34" i="2" s="1"/>
  <c r="S33" i="2"/>
  <c r="Q33" i="2"/>
  <c r="S32" i="2"/>
  <c r="Q32" i="2"/>
  <c r="S31" i="2"/>
  <c r="Q31" i="2"/>
  <c r="AD31" i="2" s="1"/>
  <c r="S30" i="2"/>
  <c r="Q30" i="2"/>
  <c r="AD30" i="2" s="1"/>
  <c r="S29" i="2"/>
  <c r="Q29" i="2"/>
  <c r="S28" i="2"/>
  <c r="Q28" i="2"/>
  <c r="S27" i="2"/>
  <c r="Q27" i="2"/>
  <c r="AD27" i="2" s="1"/>
  <c r="S26" i="2"/>
  <c r="Q26" i="2"/>
  <c r="AD26" i="2" s="1"/>
  <c r="S25" i="2"/>
  <c r="Q25" i="2"/>
  <c r="S24" i="2"/>
  <c r="Q24" i="2"/>
  <c r="S23" i="2"/>
  <c r="Q23" i="2"/>
  <c r="AD23" i="2" s="1"/>
  <c r="S22" i="2"/>
  <c r="Q22" i="2"/>
  <c r="AD22" i="2" s="1"/>
  <c r="S21" i="2"/>
  <c r="Q21" i="2"/>
  <c r="S20" i="2"/>
  <c r="Q20" i="2"/>
  <c r="S19" i="2"/>
  <c r="Q19" i="2"/>
  <c r="AD19" i="2" s="1"/>
  <c r="S18" i="2"/>
  <c r="Q18" i="2"/>
  <c r="AD18" i="2" s="1"/>
  <c r="S17" i="2"/>
  <c r="Q17" i="2"/>
  <c r="S16" i="2"/>
  <c r="Q16" i="2"/>
  <c r="S15" i="2"/>
  <c r="Q15" i="2"/>
  <c r="AD15" i="2" s="1"/>
  <c r="S12" i="2"/>
  <c r="Q12" i="2"/>
  <c r="AD12" i="2" s="1"/>
  <c r="S11" i="2"/>
  <c r="Q11" i="2"/>
  <c r="S10" i="2"/>
  <c r="R9" i="2"/>
  <c r="Q9" i="2"/>
  <c r="R8" i="2"/>
  <c r="Q8" i="2"/>
  <c r="S4" i="2"/>
  <c r="R4" i="2"/>
  <c r="AE16" i="2" l="1"/>
  <c r="AD16" i="2"/>
  <c r="AE20" i="2"/>
  <c r="AD20" i="2"/>
  <c r="AE24" i="2"/>
  <c r="AD24" i="2"/>
  <c r="AE28" i="2"/>
  <c r="AD28" i="2"/>
  <c r="AE32" i="2"/>
  <c r="AD32" i="2"/>
  <c r="AE36" i="2"/>
  <c r="AD36" i="2"/>
  <c r="AE40" i="2"/>
  <c r="AD40" i="2"/>
  <c r="AE44" i="2"/>
  <c r="AD44" i="2"/>
  <c r="AE48" i="2"/>
  <c r="AD48" i="2"/>
  <c r="AE52" i="2"/>
  <c r="AD52" i="2"/>
  <c r="AE56" i="2"/>
  <c r="AD56" i="2"/>
  <c r="AE60" i="2"/>
  <c r="AD60" i="2"/>
  <c r="AE64" i="2"/>
  <c r="AD64" i="2"/>
  <c r="AE68" i="2"/>
  <c r="AD68" i="2"/>
  <c r="AE72" i="2"/>
  <c r="AD72" i="2"/>
  <c r="AE76" i="2"/>
  <c r="AD76" i="2"/>
  <c r="AE80" i="2"/>
  <c r="AD80" i="2"/>
  <c r="AE84" i="2"/>
  <c r="AD84" i="2"/>
  <c r="AE88" i="2"/>
  <c r="AD88" i="2"/>
  <c r="AE92" i="2"/>
  <c r="AD92" i="2"/>
  <c r="AE96" i="2"/>
  <c r="AD96" i="2"/>
  <c r="AE100" i="2"/>
  <c r="AD100" i="2"/>
  <c r="AE11" i="2"/>
  <c r="AD11" i="2"/>
  <c r="AE21" i="2"/>
  <c r="AD21" i="2"/>
  <c r="AE25" i="2"/>
  <c r="AD25" i="2"/>
  <c r="AE29" i="2"/>
  <c r="AD29" i="2"/>
  <c r="AE33" i="2"/>
  <c r="AD33" i="2"/>
  <c r="AE37" i="2"/>
  <c r="AD37" i="2"/>
  <c r="AE41" i="2"/>
  <c r="AD41" i="2"/>
  <c r="AE45" i="2"/>
  <c r="AD45" i="2"/>
  <c r="AE49" i="2"/>
  <c r="AD49" i="2"/>
  <c r="AE53" i="2"/>
  <c r="AD53" i="2"/>
  <c r="AE57" i="2"/>
  <c r="AD57" i="2"/>
  <c r="AE61" i="2"/>
  <c r="AD61" i="2"/>
  <c r="AE65" i="2"/>
  <c r="AD65" i="2"/>
  <c r="AE69" i="2"/>
  <c r="AD69" i="2"/>
  <c r="AE73" i="2"/>
  <c r="AD73" i="2"/>
  <c r="AE77" i="2"/>
  <c r="AD77" i="2"/>
  <c r="AE81" i="2"/>
  <c r="AD81" i="2"/>
  <c r="AE85" i="2"/>
  <c r="AD85" i="2"/>
  <c r="AE89" i="2"/>
  <c r="AD89" i="2"/>
  <c r="AE93" i="2"/>
  <c r="AD93" i="2"/>
  <c r="AE97" i="2"/>
  <c r="AD97" i="2"/>
  <c r="AE101" i="2"/>
  <c r="AD101" i="2"/>
  <c r="AE17" i="2"/>
  <c r="AD17" i="2"/>
  <c r="AE15" i="2"/>
  <c r="AE19" i="2"/>
  <c r="AE23" i="2"/>
  <c r="AE27" i="2"/>
  <c r="AE31" i="2"/>
  <c r="AE35" i="2"/>
  <c r="AE39" i="2"/>
  <c r="AE43" i="2"/>
  <c r="AE47" i="2"/>
  <c r="AE51" i="2"/>
  <c r="AE55" i="2"/>
  <c r="AE59" i="2"/>
  <c r="AE63" i="2"/>
  <c r="AE67" i="2"/>
  <c r="AE71" i="2"/>
  <c r="AE75" i="2"/>
  <c r="AE79" i="2"/>
  <c r="AE83" i="2"/>
  <c r="AE87" i="2"/>
  <c r="AE91" i="2"/>
  <c r="AE95" i="2"/>
  <c r="AE99" i="2"/>
  <c r="AE12" i="2"/>
  <c r="AE18" i="2"/>
  <c r="AE22" i="2"/>
  <c r="AE26" i="2"/>
  <c r="AE30" i="2"/>
  <c r="AE34" i="2"/>
  <c r="AE38" i="2"/>
  <c r="AE42" i="2"/>
  <c r="AE46" i="2"/>
  <c r="AE50" i="2"/>
  <c r="AE54" i="2"/>
  <c r="AE58" i="2"/>
  <c r="AE62" i="2"/>
  <c r="AE66" i="2"/>
  <c r="AE70" i="2"/>
  <c r="AE74" i="2"/>
  <c r="AE78" i="2"/>
  <c r="AE82" i="2"/>
  <c r="AE86" i="2"/>
  <c r="AE90" i="2"/>
  <c r="AE94" i="2"/>
  <c r="AE98" i="2"/>
  <c r="Q10" i="2"/>
  <c r="Q7" i="2"/>
  <c r="R7" i="2"/>
  <c r="Q6" i="2"/>
  <c r="R6" i="2"/>
  <c r="P6" i="2"/>
  <c r="AD6" i="2" s="1"/>
  <c r="P8" i="2"/>
  <c r="AD8" i="2" s="1"/>
  <c r="P9" i="2"/>
  <c r="AD9" i="2" s="1"/>
  <c r="T12" i="2"/>
  <c r="S6" i="2"/>
  <c r="S7" i="2"/>
  <c r="S8" i="2"/>
  <c r="S9" i="2"/>
  <c r="P7" i="2"/>
  <c r="P5" i="2"/>
  <c r="R105" i="2"/>
  <c r="D4" i="9" s="1"/>
  <c r="D15" i="9" s="1"/>
  <c r="T9" i="2"/>
  <c r="S105" i="2"/>
  <c r="E4" i="9" s="1"/>
  <c r="E15" i="9" s="1"/>
  <c r="T8" i="2"/>
  <c r="V4" i="3"/>
  <c r="S4" i="3"/>
  <c r="AD7" i="2" l="1"/>
  <c r="AE10" i="2"/>
  <c r="AD10" i="2"/>
  <c r="AD102" i="2"/>
  <c r="J9" i="11" s="1"/>
  <c r="AE9" i="2"/>
  <c r="AE8" i="2"/>
  <c r="AE6" i="2"/>
  <c r="AE5" i="2"/>
  <c r="AE7" i="2"/>
  <c r="T95" i="2"/>
  <c r="T83" i="2"/>
  <c r="T67" i="2"/>
  <c r="T55" i="2"/>
  <c r="T43" i="2"/>
  <c r="T19" i="2"/>
  <c r="T98" i="2"/>
  <c r="T94" i="2"/>
  <c r="T90" i="2"/>
  <c r="T86" i="2"/>
  <c r="T82" i="2"/>
  <c r="T78" i="2"/>
  <c r="T74" i="2"/>
  <c r="T70" i="2"/>
  <c r="T66" i="2"/>
  <c r="T62" i="2"/>
  <c r="T58" i="2"/>
  <c r="T54" i="2"/>
  <c r="T50" i="2"/>
  <c r="T46" i="2"/>
  <c r="T42" i="2"/>
  <c r="T38" i="2"/>
  <c r="T34" i="2"/>
  <c r="T30" i="2"/>
  <c r="T26" i="2"/>
  <c r="T22" i="2"/>
  <c r="T18" i="2"/>
  <c r="T99" i="2"/>
  <c r="T87" i="2"/>
  <c r="T75" i="2"/>
  <c r="T63" i="2"/>
  <c r="T51" i="2"/>
  <c r="T47" i="2"/>
  <c r="T35" i="2"/>
  <c r="T31" i="2"/>
  <c r="T27" i="2"/>
  <c r="T15" i="2"/>
  <c r="T101" i="2"/>
  <c r="T97" i="2"/>
  <c r="T93" i="2"/>
  <c r="T89" i="2"/>
  <c r="T85" i="2"/>
  <c r="T81" i="2"/>
  <c r="T77" i="2"/>
  <c r="T73" i="2"/>
  <c r="T69" i="2"/>
  <c r="T65" i="2"/>
  <c r="T61" i="2"/>
  <c r="T57" i="2"/>
  <c r="T53" i="2"/>
  <c r="T49" i="2"/>
  <c r="T45" i="2"/>
  <c r="T41" i="2"/>
  <c r="T37" i="2"/>
  <c r="T33" i="2"/>
  <c r="T29" i="2"/>
  <c r="T25" i="2"/>
  <c r="T21" i="2"/>
  <c r="T17" i="2"/>
  <c r="T11" i="2"/>
  <c r="T91" i="2"/>
  <c r="T79" i="2"/>
  <c r="T71" i="2"/>
  <c r="T59" i="2"/>
  <c r="T39" i="2"/>
  <c r="T23" i="2"/>
  <c r="T100" i="2"/>
  <c r="T96" i="2"/>
  <c r="T92" i="2"/>
  <c r="T88" i="2"/>
  <c r="T84" i="2"/>
  <c r="T80" i="2"/>
  <c r="T76" i="2"/>
  <c r="T72" i="2"/>
  <c r="T68" i="2"/>
  <c r="T64" i="2"/>
  <c r="T60" i="2"/>
  <c r="T56" i="2"/>
  <c r="T52" i="2"/>
  <c r="T48" i="2"/>
  <c r="T44" i="2"/>
  <c r="T40" i="2"/>
  <c r="T36" i="2"/>
  <c r="T32" i="2"/>
  <c r="T28" i="2"/>
  <c r="T24" i="2"/>
  <c r="T20" i="2"/>
  <c r="T16" i="2"/>
  <c r="T10" i="2"/>
  <c r="T7" i="2"/>
  <c r="Q105" i="2"/>
  <c r="C4" i="9" s="1"/>
  <c r="C15" i="9" s="1"/>
  <c r="T5" i="2"/>
  <c r="T6" i="2"/>
  <c r="P105" i="2"/>
  <c r="B4" i="9" s="1"/>
  <c r="U4" i="3"/>
  <c r="T4" i="3"/>
  <c r="AE102" i="2" l="1"/>
  <c r="S105" i="4"/>
  <c r="B8" i="9" s="1"/>
  <c r="B15" i="9" s="1"/>
  <c r="F17" i="9" s="1"/>
  <c r="B17" i="9" s="1"/>
  <c r="F18" i="9" l="1"/>
  <c r="B18" i="9" s="1"/>
  <c r="T4" i="2"/>
</calcChain>
</file>

<file path=xl/sharedStrings.xml><?xml version="1.0" encoding="utf-8"?>
<sst xmlns="http://schemas.openxmlformats.org/spreadsheetml/2006/main" count="504" uniqueCount="237">
  <si>
    <t>ohlašovaný rok:</t>
  </si>
  <si>
    <t>provozovatel -IČO:</t>
  </si>
  <si>
    <t>provozovna - IČP:</t>
  </si>
  <si>
    <t>TZL aktuální</t>
  </si>
  <si>
    <t>SO2 aktuální</t>
  </si>
  <si>
    <t>NOx aktuální</t>
  </si>
  <si>
    <t>VOC aktuální</t>
  </si>
  <si>
    <t>číslo rozhodnutí KÚ (doporučená položka)</t>
  </si>
  <si>
    <t>Identifikace provozovatele, provozovny a zdroje s uplatněným nevyměřením poplatku podle § 15, odst. 6, písm. a)</t>
  </si>
  <si>
    <t>název stacionárního zdroje (např. dle povolení provozu):</t>
  </si>
  <si>
    <t>Popis položek</t>
  </si>
  <si>
    <t>Záhlaví tabulky</t>
  </si>
  <si>
    <t>1. řádek pro vyplnění</t>
  </si>
  <si>
    <t>2. řádek pro vyplnění</t>
  </si>
  <si>
    <t>3. řádek pro vyplnění</t>
  </si>
  <si>
    <t>4. řádek pro vyplnění</t>
  </si>
  <si>
    <t>5. řádek pro vyplnění</t>
  </si>
  <si>
    <t>6. řádek pro vyplnění</t>
  </si>
  <si>
    <t>7. řádek pro vyplnění</t>
  </si>
  <si>
    <t>8. řádek pro vyplnění</t>
  </si>
  <si>
    <t>9. řádek pro vyplnění</t>
  </si>
  <si>
    <t>10. řádek pro vyplnění</t>
  </si>
  <si>
    <t>11. řádek pro vyplnění</t>
  </si>
  <si>
    <t>12. řádek pro vyplnění</t>
  </si>
  <si>
    <t>13. řádek pro vyplnění</t>
  </si>
  <si>
    <t>14. řádek pro vyplnění</t>
  </si>
  <si>
    <t>15. řádek pro vyplnění</t>
  </si>
  <si>
    <t>16. řádek pro vyplnění</t>
  </si>
  <si>
    <t>17. řádek pro vyplnění</t>
  </si>
  <si>
    <t>18. řádek pro vyplnění</t>
  </si>
  <si>
    <t>19. řádek pro vyplnění</t>
  </si>
  <si>
    <t>20. řádek pro vyplnění</t>
  </si>
  <si>
    <t>21. řádek pro vyplnění</t>
  </si>
  <si>
    <t>22. řádek pro vyplnění</t>
  </si>
  <si>
    <t>23. řádek pro vyplnění</t>
  </si>
  <si>
    <t>24. řádek pro vyplnění</t>
  </si>
  <si>
    <t>25. řádek pro vyplnění</t>
  </si>
  <si>
    <t>26. řádek pro vyplnění</t>
  </si>
  <si>
    <t>27. řádek pro vyplnění</t>
  </si>
  <si>
    <t>28. řádek pro vyplnění</t>
  </si>
  <si>
    <t>29. řádek pro vyplnění</t>
  </si>
  <si>
    <t>30. řádek pro vyplnění</t>
  </si>
  <si>
    <t>31. řádek pro vyplnění</t>
  </si>
  <si>
    <t>32. řádek pro vyplnění</t>
  </si>
  <si>
    <t>33. řádek pro vyplnění</t>
  </si>
  <si>
    <t>34. řádek pro vyplnění</t>
  </si>
  <si>
    <t>35. řádek pro vyplnění</t>
  </si>
  <si>
    <t>36. řádek pro vyplnění</t>
  </si>
  <si>
    <t>37. řádek pro vyplnění</t>
  </si>
  <si>
    <t>38. řádek pro vyplnění</t>
  </si>
  <si>
    <t>39. řádek pro vyplnění</t>
  </si>
  <si>
    <t>40. řádek pro vyplnění</t>
  </si>
  <si>
    <t>41. řádek pro vyplnění</t>
  </si>
  <si>
    <t>42. řádek pro vyplnění</t>
  </si>
  <si>
    <t>43. řádek pro vyplnění</t>
  </si>
  <si>
    <t>44. řádek pro vyplnění</t>
  </si>
  <si>
    <t>45. řádek pro vyplnění</t>
  </si>
  <si>
    <t>46. řádek pro vyplnění</t>
  </si>
  <si>
    <t>47. řádek pro vyplnění</t>
  </si>
  <si>
    <t>48. řádek pro vyplnění</t>
  </si>
  <si>
    <t>49. řádek pro vyplnění</t>
  </si>
  <si>
    <t>50. řádek pro vyplnění</t>
  </si>
  <si>
    <t>51. řádek pro vyplnění</t>
  </si>
  <si>
    <t>52. řádek pro vyplnění</t>
  </si>
  <si>
    <t>53. řádek pro vyplnění</t>
  </si>
  <si>
    <t>54. řádek pro vyplnění</t>
  </si>
  <si>
    <t>55. řádek pro vyplnění</t>
  </si>
  <si>
    <t>56. řádek pro vyplnění</t>
  </si>
  <si>
    <t>57. řádek pro vyplnění</t>
  </si>
  <si>
    <t>58. řádek pro vyplnění</t>
  </si>
  <si>
    <t>59. řádek pro vyplnění</t>
  </si>
  <si>
    <t>60. řádek pro vyplnění</t>
  </si>
  <si>
    <t>61. řádek pro vyplnění</t>
  </si>
  <si>
    <t>62. řádek pro vyplnění</t>
  </si>
  <si>
    <t>63. řádek pro vyplnění</t>
  </si>
  <si>
    <t>64. řádek pro vyplnění</t>
  </si>
  <si>
    <t>65. řádek pro vyplnění</t>
  </si>
  <si>
    <t>66. řádek pro vyplnění</t>
  </si>
  <si>
    <t>67. řádek pro vyplnění</t>
  </si>
  <si>
    <t>68. řádek pro vyplnění</t>
  </si>
  <si>
    <t>69. řádek pro vyplnění</t>
  </si>
  <si>
    <t>70. řádek pro vyplnění</t>
  </si>
  <si>
    <t>71. řádek pro vyplnění</t>
  </si>
  <si>
    <t>72. řádek pro vyplnění</t>
  </si>
  <si>
    <t>73. řádek pro vyplnění</t>
  </si>
  <si>
    <t>74. řádek pro vyplnění</t>
  </si>
  <si>
    <t>75. řádek pro vyplnění</t>
  </si>
  <si>
    <t>76. řádek pro vyplnění</t>
  </si>
  <si>
    <t>77. řádek pro vyplnění</t>
  </si>
  <si>
    <t>78. řádek pro vyplnění</t>
  </si>
  <si>
    <t>79. řádek pro vyplnění</t>
  </si>
  <si>
    <t>80. řádek pro vyplnění</t>
  </si>
  <si>
    <t>81. řádek pro vyplnění</t>
  </si>
  <si>
    <t>82. řádek pro vyplnění</t>
  </si>
  <si>
    <t>83. řádek pro vyplnění</t>
  </si>
  <si>
    <t>84. řádek pro vyplnění</t>
  </si>
  <si>
    <t>85. řádek pro vyplnění</t>
  </si>
  <si>
    <t>86. řádek pro vyplnění</t>
  </si>
  <si>
    <t>87. řádek pro vyplnění</t>
  </si>
  <si>
    <t>88. řádek pro vyplnění</t>
  </si>
  <si>
    <t>89. řádek pro vyplnění</t>
  </si>
  <si>
    <t>90. řádek pro vyplnění</t>
  </si>
  <si>
    <t>91. řádek pro vyplnění</t>
  </si>
  <si>
    <t>92. řádek pro vyplnění</t>
  </si>
  <si>
    <t>93. řádek pro vyplnění</t>
  </si>
  <si>
    <t>94. řádek pro vyplnění</t>
  </si>
  <si>
    <t>95. řádek pro vyplnění</t>
  </si>
  <si>
    <t>96. řádek pro vyplnění</t>
  </si>
  <si>
    <t>97. řádek pro vyplnění</t>
  </si>
  <si>
    <t>skrýt sloupce</t>
  </si>
  <si>
    <t>Uveďte stručný komentář k uplatněnému nevyměření poplatku za zdroj, popř. odkaz na další soubor v příloze F_OVZ_POPL (lze přiložit "sponkou")</t>
  </si>
  <si>
    <t>Popis - uvedení  BAT či BREF (název, kapitola, str.), emisní koncentrace, jednotky) popř. odkaz na další soubor v příloze F_OVZ_POPL (lze přiložit "sponkou")</t>
  </si>
  <si>
    <t>výpočet poplatku když existuje SEL vč. nevyměření, když nižší 50%</t>
  </si>
  <si>
    <t>poplatky pro přenos do součtu Suma poplatku</t>
  </si>
  <si>
    <t>výpočet poplatku s nevyměřením nebo z emise akt.</t>
  </si>
  <si>
    <t>Suma poplatku za zdroj</t>
  </si>
  <si>
    <t>Kotel K1</t>
  </si>
  <si>
    <t>KÚ 01/2013</t>
  </si>
  <si>
    <t>Komentář provozovatele zdroje - vyplnit pro každý zdroj samostatně</t>
  </si>
  <si>
    <t>TZL mg/m3</t>
  </si>
  <si>
    <t>SO2 mg/m3</t>
  </si>
  <si>
    <t>NOx mg/m3</t>
  </si>
  <si>
    <t>VOC mg/m3</t>
  </si>
  <si>
    <t>Celková výše poplatku</t>
  </si>
  <si>
    <t>modernizace odprášení (r. 2013)</t>
  </si>
  <si>
    <t>Popis k použitému BAT pro každý zdroj samostatně</t>
  </si>
  <si>
    <t>Pokyny k vyplnění listu Celkový poplatek</t>
  </si>
  <si>
    <t>Další pokyny k vyplnění F_OVZ_POPL</t>
  </si>
  <si>
    <t>pořadové číslo stac. zdroje nebo skupiny zdrojů  (dle SPE):</t>
  </si>
  <si>
    <t>Kontrolní výpočet správného uvedení množství emisí</t>
  </si>
  <si>
    <r>
      <t xml:space="preserve">Pro provedení kontrolního rozdílu vyplní ohlašovatel v tomto řádku celkovém množství emisí za všechny zdroje, u kterých </t>
    </r>
    <r>
      <rPr>
        <b/>
        <sz val="11"/>
        <color rgb="FFFF0000"/>
        <rFont val="Calibri"/>
        <family val="2"/>
        <charset val="238"/>
        <scheme val="minor"/>
      </rPr>
      <t>bylo nebo nebylo uplatněno nevyměření poplatku</t>
    </r>
  </si>
  <si>
    <t>KONTROLNÍ ROZDÍL - MUSÍ BÝT NULOVÝ</t>
  </si>
  <si>
    <t>2013-2016</t>
  </si>
  <si>
    <t>2021_a_dále</t>
  </si>
  <si>
    <t>látky</t>
  </si>
  <si>
    <t>TZL</t>
  </si>
  <si>
    <t>SO2</t>
  </si>
  <si>
    <t>VOC</t>
  </si>
  <si>
    <t>NOx</t>
  </si>
  <si>
    <t>Sazby (v Kč/t)</t>
  </si>
  <si>
    <t>50-60 %</t>
  </si>
  <si>
    <t>&gt;60-70 %</t>
  </si>
  <si>
    <t>&gt;70-80 %</t>
  </si>
  <si>
    <t>&gt;80-90 %</t>
  </si>
  <si>
    <t>&gt;90 %</t>
  </si>
  <si>
    <t>Sazby poplatků za znečišťování dle bodu 1 Přílohy 9 zákona č. 201/2012 Sb., o ochraně ovzduší</t>
  </si>
  <si>
    <t>Koeficienty úrovně emisí dle bodu 2 Přílohy 9 zákona č. 201/2012 Sb., o ochraně ovzduší</t>
  </si>
  <si>
    <t>Parametry</t>
  </si>
  <si>
    <t>Kontrola</t>
  </si>
  <si>
    <t>datum:</t>
  </si>
  <si>
    <t>rok:</t>
  </si>
  <si>
    <t>vyp_rok:</t>
  </si>
  <si>
    <t>hodnota:</t>
  </si>
  <si>
    <t>písm_a</t>
  </si>
  <si>
    <t>písm_b</t>
  </si>
  <si>
    <t>písm_c</t>
  </si>
  <si>
    <t>Úvodní řádek pro testování funkce výpočtu poplatku (IČO, IČP a rok, za který ohlašujete, z listu Celkový poplatek )</t>
  </si>
  <si>
    <t>ROK, za který se ohlašuje
 &amp; IČO &amp; IČP</t>
  </si>
  <si>
    <t>&lt;=60</t>
  </si>
  <si>
    <t>&lt;=70</t>
  </si>
  <si>
    <t>&lt;=80</t>
  </si>
  <si>
    <t>&lt;=90</t>
  </si>
  <si>
    <t>&gt;90</t>
  </si>
  <si>
    <t>test:</t>
  </si>
  <si>
    <t>od</t>
  </si>
  <si>
    <t>do</t>
  </si>
  <si>
    <t>koef.</t>
  </si>
  <si>
    <t>limit</t>
  </si>
  <si>
    <t>hranice</t>
  </si>
  <si>
    <t>Zkušební</t>
  </si>
  <si>
    <t>parametry</t>
  </si>
  <si>
    <t>&lt;50</t>
  </si>
  <si>
    <t>&lt;50 %</t>
  </si>
  <si>
    <t>Identifikace provozovatele, provozovny a zdroje s uplatněným nevyměřením poplatku podle § 15, odst. 6, písm. b) a/nebo snížení poplatku podle § 15, odst. 5</t>
  </si>
  <si>
    <t>Identifikace provozovatele, provozovny a zdroje s uplatněným nevyměřením poplatku podle § 15, odst. 6, písm. c) a/nebo snížení poplatku podle § 15, odst. 5</t>
  </si>
  <si>
    <t>Do těchto řádků se automaticky přenáší součtové hodnoty z listů pro vyplnění poplatků s uplatněním nevyměření podle § 15, odst. 6. a/nebo snížení poplatku podle § 15, odst. 5</t>
  </si>
  <si>
    <t>V tomto řádku se automaticky vyplní součet poplatků v Kč za jednotlivé emise a zdroje (součet hodnot poplatků snížených o nevyměřené poplatky a poplatků za zdroje, u nichž  nebylo uplatněno nevyměření poplatku podle § 15, odst. 6.) a/nebo snížení poplatku podle § 15, odst. 5.</t>
  </si>
  <si>
    <t>Součet poplatků zdrojů s uplatněním nevyměření a zdrojů bez uplatnění nevyměření poplatku podle § 15, odst. 6 a/nebo snížení poplatku podle § 15, odst. 5</t>
  </si>
  <si>
    <t>V tomto řádku se automaticky vyplní celková výše poplatku (zaokrouhlená na celé stokoruny nahoru).</t>
  </si>
  <si>
    <t>Do tohoto řádku se automaticky přenáší součtové hodnoty množství emisí z listů pro vyplnění poplatků s uplatněním nevyměření podle § 15, odst. 6. a/nebo snížení poplatku podle § 15, odst. 5 a hodnoty množství emisí z řádku 9, pro které nebylo uplatněno nevyměření poplatku. Výsledkem je součet všech emisí, (bez ohledu na to, zda byl nebo nebyl poplatek vyměřen), který se uvádí v levém sloupci ohlašovaného formuláře F_OVZ_POPL.</t>
  </si>
  <si>
    <t>Zjištěná nejvyšší průměrné koncentrace z vyhodnocení kontinuálního měření</t>
  </si>
  <si>
    <t>Celkem poplatek za jednotlivé znečišťující látky pro zdroje a emise, u nichž bylo uplatněno nevyměření poplatku podle písm. a)</t>
  </si>
  <si>
    <t>Zjištěná nejvyšší průměrná koncentrace z vyhodnocení kontinuálního měření</t>
  </si>
  <si>
    <t>NEJPRVE VYPLŇTE 
Rok, IČO a IČP!</t>
  </si>
  <si>
    <t>skrýt sloupec</t>
  </si>
  <si>
    <t>Tento list je určen pro vložení emisí, kterých se netýká snížení nebo nevyměření poplatku a pro součty všech emisí a poplatků</t>
  </si>
  <si>
    <t>V tomto listu jsou uvedeny stručné pokyny k vyplnění doplňujícího souboru k F_OVZ_POPL. Další informace jsou uvedeny zde:</t>
  </si>
  <si>
    <r>
      <t xml:space="preserve">Výpočet poplatku za množství emisí v aktuálním roce; </t>
    </r>
    <r>
      <rPr>
        <sz val="12"/>
        <color rgb="FFFF0000"/>
        <rFont val="Calibri"/>
        <family val="2"/>
        <charset val="238"/>
        <scheme val="minor"/>
      </rPr>
      <t>pokud je položka prázdná, byla splněna podmínka snížení emisí o % uvedené v § 15, odst. 6, písm. a)</t>
    </r>
  </si>
  <si>
    <t>Součet množství emisí v aktuálním roce v t/rok - všechny zpoplatňované emise, pokud pro ně není uplatněno nevyměření podle písm. b) nebo c) nebo snížení emisí podle odst. 5</t>
  </si>
  <si>
    <t>Odkaz na Stanovisko</t>
  </si>
  <si>
    <t>V tomto listu je uveden text příslušné legislativy a odkaz na Stanovisko odboru ochrany ovzduší MŽP</t>
  </si>
  <si>
    <t>Tento list je určen pro údaje týkající se rekonstrukce/modernizace a porovnání s emisemi za rok 2010 (využití pouze pro nevyměření poplatku)</t>
  </si>
  <si>
    <r>
      <rPr>
        <b/>
        <sz val="12"/>
        <color theme="1"/>
        <rFont val="Calibri"/>
        <family val="2"/>
        <charset val="238"/>
        <scheme val="minor"/>
      </rPr>
      <t>Množství emisí ve srovnávacím roce 2010 v t/rok</t>
    </r>
    <r>
      <rPr>
        <sz val="12"/>
        <color rgb="FFFF0000"/>
        <rFont val="Calibri"/>
        <family val="2"/>
        <charset val="238"/>
        <scheme val="minor"/>
      </rPr>
      <t xml:space="preserve"> - pouze pro emise, u kterých je uplatněno nevyměření podle písm. a)</t>
    </r>
  </si>
  <si>
    <r>
      <rPr>
        <b/>
        <sz val="12"/>
        <color theme="1"/>
        <rFont val="Calibri"/>
        <family val="2"/>
        <charset val="238"/>
        <scheme val="minor"/>
      </rPr>
      <t>Množství emisí v aktuálním roce v t/rok</t>
    </r>
    <r>
      <rPr>
        <sz val="12"/>
        <color theme="1"/>
        <rFont val="Calibri"/>
        <family val="2"/>
        <charset val="238"/>
        <scheme val="minor"/>
      </rPr>
      <t xml:space="preserve"> </t>
    </r>
    <r>
      <rPr>
        <sz val="12"/>
        <color rgb="FFFF0000"/>
        <rFont val="Calibri"/>
        <family val="2"/>
        <charset val="238"/>
        <scheme val="minor"/>
      </rPr>
      <t>- všechny zpoplatňované emise zdroje, pokud pro ně není uplatněno nevyměření podle písm. b) nebo c) nebo snížení emisí podle odst. 5</t>
    </r>
  </si>
  <si>
    <t>TZL  
2010</t>
  </si>
  <si>
    <t>SO2 
2010</t>
  </si>
  <si>
    <t>NOx 
2010</t>
  </si>
  <si>
    <t>VOC 
2010</t>
  </si>
  <si>
    <t>TZL vypočtený poplatek</t>
  </si>
  <si>
    <t>SO2 vypočtený poplatek</t>
  </si>
  <si>
    <t>NOx vypočtený poplatek</t>
  </si>
  <si>
    <t>VOC vypočtený poplatek</t>
  </si>
  <si>
    <t>Horní hranice úrovně emisí spojená s BAT</t>
  </si>
  <si>
    <r>
      <rPr>
        <b/>
        <sz val="14"/>
        <color theme="1"/>
        <rFont val="Calibri"/>
        <family val="2"/>
        <charset val="238"/>
        <scheme val="minor"/>
      </rPr>
      <t>Výpočet sníženého poplatku za množství emisí v aktuálním roce</t>
    </r>
    <r>
      <rPr>
        <sz val="14"/>
        <color theme="1"/>
        <rFont val="Calibri"/>
        <family val="2"/>
        <charset val="238"/>
        <scheme val="minor"/>
      </rPr>
      <t xml:space="preserve"> (dle § 15 odst. 5 a koeficientů přílohy č. 9, bod 2); pokud je položka prázdná, byla splněna podmínka snížení koncentrace emisí o více než 50 % podle § 15 odst. 6, písm. b)</t>
    </r>
  </si>
  <si>
    <r>
      <rPr>
        <b/>
        <sz val="14"/>
        <color theme="1"/>
        <rFont val="Calibri"/>
        <family val="2"/>
        <charset val="238"/>
        <scheme val="minor"/>
      </rPr>
      <t>Množství emisí v aktuálním roce v t/rok</t>
    </r>
    <r>
      <rPr>
        <sz val="14"/>
        <color theme="1"/>
        <rFont val="Calibri"/>
        <family val="2"/>
        <charset val="238"/>
        <scheme val="minor"/>
      </rPr>
      <t xml:space="preserve"> </t>
    </r>
    <r>
      <rPr>
        <sz val="14"/>
        <color rgb="FFFF0000"/>
        <rFont val="Calibri"/>
        <family val="2"/>
        <charset val="238"/>
        <scheme val="minor"/>
      </rPr>
      <t>- všechny zpoplatňované emise, pokud nejsou uvedeny v tabulkách na jiných listech</t>
    </r>
  </si>
  <si>
    <t>Celkem poplatek za jednotlivé znečišťující látky za zdroje, u nichž bylo uplatněno snížení poplatku podle odst. 5 dle BAT/BREF a/nebo nevyměření poplatku podle odst. 6 písm. b)</t>
  </si>
  <si>
    <t>Tento list je určen pro uplatnění snížení a/nebo nevyměření poplatku za znečišťující látky ze stacionárních zdrojů dle § 15 odst. 5 a/nebo odst. 6 písm. b) - srovnání emisní koncentrace v odpadním plynu s úrovní emisí BAT/BREF</t>
  </si>
  <si>
    <t>Tento list je určen pro uplatnění snížení a/nebo nevyměření poplatku za znečišťující látky ze stacionárních zdrojů dle § 15 odst. 5 a/nebo odst. 6 písm. c) - srovnání emisní koncentrace v odpadním plynu se SEL</t>
  </si>
  <si>
    <r>
      <rPr>
        <b/>
        <sz val="14"/>
        <color theme="1"/>
        <rFont val="Calibri"/>
        <family val="2"/>
        <charset val="238"/>
        <scheme val="minor"/>
      </rPr>
      <t>Hodnota specifického emisního limitu</t>
    </r>
    <r>
      <rPr>
        <sz val="14"/>
        <color rgb="FFFF0000"/>
        <rFont val="Calibri"/>
        <family val="2"/>
        <charset val="238"/>
        <scheme val="minor"/>
      </rPr>
      <t xml:space="preserve">  - při zohlednění časového intervalu</t>
    </r>
  </si>
  <si>
    <r>
      <rPr>
        <b/>
        <sz val="14"/>
        <color theme="1"/>
        <rFont val="Calibri"/>
        <family val="2"/>
        <charset val="238"/>
        <scheme val="minor"/>
      </rPr>
      <t>Výpočet sníženého poplatku za množství emisí v aktuálním roce</t>
    </r>
    <r>
      <rPr>
        <sz val="14"/>
        <color theme="1"/>
        <rFont val="Calibri"/>
        <family val="2"/>
        <charset val="238"/>
        <scheme val="minor"/>
      </rPr>
      <t xml:space="preserve"> (dle § 15 odst. 5 a koeficientů přílohy č. 9, bod 2); pokud je položka prázdná, byla splněna podmínka snížení koncentrace emisí o více než 50 % podle § 15 odst. 6, písm. c)</t>
    </r>
  </si>
  <si>
    <r>
      <t>Součet množství emisí v aktuálním roce v t/rok</t>
    </r>
    <r>
      <rPr>
        <b/>
        <sz val="20"/>
        <rFont val="Calibri"/>
        <family val="2"/>
        <charset val="238"/>
        <scheme val="minor"/>
      </rPr>
      <t xml:space="preserve"> - všechny zpoplatňované emise, pokud pro ně není uplatněno nevyměření podle odst. 6 písm. a) nebo c) nebo snížení poplatku podle odst. 5 dle SEL</t>
    </r>
  </si>
  <si>
    <r>
      <t>Součet množství emisí v aktuálním roce v t/rok</t>
    </r>
    <r>
      <rPr>
        <b/>
        <sz val="20"/>
        <rFont val="Calibri"/>
        <family val="2"/>
        <charset val="238"/>
        <scheme val="minor"/>
      </rPr>
      <t xml:space="preserve"> - všechny zpoplatňované emise, pokud pro ně není uplatněno nevyměření podle odst. 6 písm. a) nebo b) nebo snížení poplatku podle odst. 5 dle BAT/BREF</t>
    </r>
  </si>
  <si>
    <t>Celkem poplatek za jednotlivé znečišťující látky pro zdroje, u nichž bylo uplatněno snížení poplatku podle odst. 5 dle SEL a/nebo nevyměření poplatku podle odst. 6 písm. c)</t>
  </si>
  <si>
    <t>Popis k použitému SEL pro každý zdroj samostatně</t>
  </si>
  <si>
    <t>Popis - uvedení časového intervalu, ve kterém byl zjištěn největší poměr naměřené a limitované koncentrace, popř. odkaz na další soubor v příloze F_OVZ_POPL (lze přiložit "sponkou")</t>
  </si>
  <si>
    <r>
      <t xml:space="preserve">Celkem poplatek za jednotlivé znečišťující látky pro </t>
    </r>
    <r>
      <rPr>
        <b/>
        <sz val="14"/>
        <color rgb="FFFF0000"/>
        <rFont val="Calibri"/>
        <family val="2"/>
        <charset val="238"/>
        <scheme val="minor"/>
      </rPr>
      <t>zdroje, u nichž</t>
    </r>
    <r>
      <rPr>
        <b/>
        <sz val="14"/>
        <rFont val="Calibri"/>
        <family val="2"/>
        <charset val="238"/>
        <scheme val="minor"/>
      </rPr>
      <t xml:space="preserve"> </t>
    </r>
    <r>
      <rPr>
        <b/>
        <sz val="14"/>
        <color rgb="FFFF0000"/>
        <rFont val="Calibri"/>
        <family val="2"/>
        <charset val="238"/>
        <scheme val="minor"/>
      </rPr>
      <t>bylo uplatněno</t>
    </r>
    <r>
      <rPr>
        <b/>
        <sz val="14"/>
        <rFont val="Calibri"/>
        <family val="2"/>
        <charset val="238"/>
        <scheme val="minor"/>
      </rPr>
      <t xml:space="preserve"> nevyměření poplatku podle písm. a)</t>
    </r>
  </si>
  <si>
    <r>
      <t xml:space="preserve">Celkem poplatek za jednotlivé znečišťující látky pro </t>
    </r>
    <r>
      <rPr>
        <b/>
        <sz val="14"/>
        <color rgb="FFFF0000"/>
        <rFont val="Calibri"/>
        <family val="2"/>
        <charset val="238"/>
        <scheme val="minor"/>
      </rPr>
      <t>zdroje, u nichž</t>
    </r>
    <r>
      <rPr>
        <b/>
        <sz val="14"/>
        <rFont val="Calibri"/>
        <family val="2"/>
        <charset val="238"/>
        <scheme val="minor"/>
      </rPr>
      <t xml:space="preserve"> </t>
    </r>
    <r>
      <rPr>
        <b/>
        <sz val="14"/>
        <color rgb="FFFF0000"/>
        <rFont val="Calibri"/>
        <family val="2"/>
        <charset val="238"/>
        <scheme val="minor"/>
      </rPr>
      <t>bylo uplatněno</t>
    </r>
    <r>
      <rPr>
        <b/>
        <sz val="14"/>
        <rFont val="Calibri"/>
        <family val="2"/>
        <charset val="238"/>
        <scheme val="minor"/>
      </rPr>
      <t xml:space="preserve"> nevyměření poplatku podle písm. b) a/nebo snížení poplatku podle § 15, odst. 5</t>
    </r>
  </si>
  <si>
    <r>
      <t xml:space="preserve">Celkem poplatek za jednotlivé znečišťující látky pro </t>
    </r>
    <r>
      <rPr>
        <b/>
        <sz val="14"/>
        <color rgb="FFFF0000"/>
        <rFont val="Calibri"/>
        <family val="2"/>
        <charset val="238"/>
        <scheme val="minor"/>
      </rPr>
      <t>zdroje, u nichž bylo uplatněno</t>
    </r>
    <r>
      <rPr>
        <b/>
        <sz val="14"/>
        <rFont val="Calibri"/>
        <family val="2"/>
        <charset val="238"/>
        <scheme val="minor"/>
      </rPr>
      <t xml:space="preserve"> nevyměření poplatku podle písm. c) a/nebo snížení poplatku podle § 15, odst. 5</t>
    </r>
  </si>
  <si>
    <t>V tomto řádku se automaticky vyplní součet poplatků v Kč za jednotlivé znečišťující látky za zdroje (součet hodnot poplatků za zdroje snížených o nevyměřené a snížené poplatky a poplatků za zdroje, u nichž nebylo uplatněno nevyměření poplatku podle § 15 odst. 6. a/nebo snížení poplatku podle § 15 odst. 5.)</t>
  </si>
  <si>
    <r>
      <t xml:space="preserve">Tento řádek vyplní ohlašovatel údaji o množství emisí za zdroje, u kterých nebylo uplatněno nevyměření poplatku podle § 15, odst. 6. a/nebo snížení poplatku podle § 15, odst. 5 a </t>
    </r>
    <r>
      <rPr>
        <b/>
        <sz val="12"/>
        <color rgb="FFFF0000"/>
        <rFont val="Calibri"/>
        <family val="2"/>
        <charset val="238"/>
        <scheme val="minor"/>
      </rPr>
      <t xml:space="preserve">ve sloupci F uvede čísla (označení) všech těchto zdrojů - např.   007; 012; 110; 220, </t>
    </r>
    <r>
      <rPr>
        <b/>
        <sz val="12"/>
        <rFont val="Calibri"/>
        <family val="2"/>
        <charset val="238"/>
        <scheme val="minor"/>
      </rPr>
      <t>popř. uvede údaje v samostatném souboru, přiloženém k F_OVZ_POPL</t>
    </r>
  </si>
  <si>
    <t>Pokud je hodnota vyšší než nula, je v listech s uplatněním nevyměření a/nebo snížení některá emise zdvojená, nebo chybně vyplněná (vyšší). Pokud je hodnota menší než nula, není některá emise v listech s uplatněním nevyměření a/nebo snížení zahrnuta, nebo je chybně vyplněna (nižší)</t>
  </si>
  <si>
    <r>
      <rPr>
        <b/>
        <i/>
        <sz val="14"/>
        <color rgb="FFFF0000"/>
        <rFont val="Calibri"/>
        <family val="2"/>
        <charset val="238"/>
        <scheme val="minor"/>
      </rPr>
      <t>Kontrolní součet poplatků</t>
    </r>
    <r>
      <rPr>
        <i/>
        <sz val="14"/>
        <color theme="1"/>
        <rFont val="Calibri"/>
        <family val="2"/>
        <charset val="238"/>
        <scheme val="minor"/>
      </rPr>
      <t xml:space="preserve"> tvoří součet nevyměřených poplatků (množství emisí x sazba dle přílohy č. 9) + poplatků po snížení + poplatků bez uplatnění nevyměření nebo snížení; pokud nedosahuje 50 tis. Kč, poplatkové přiznání se NEPODÁVÁ!</t>
    </r>
  </si>
  <si>
    <r>
      <t xml:space="preserve">V tomto řádku se automaticky zobrazí </t>
    </r>
    <r>
      <rPr>
        <b/>
        <sz val="12"/>
        <color rgb="FFFF0000"/>
        <rFont val="Calibri"/>
        <family val="2"/>
        <charset val="238"/>
        <scheme val="minor"/>
      </rPr>
      <t>kontrolní součet poplatků</t>
    </r>
    <r>
      <rPr>
        <sz val="12"/>
        <color theme="1"/>
        <rFont val="Calibri"/>
        <family val="2"/>
        <charset val="238"/>
        <scheme val="minor"/>
      </rPr>
      <t xml:space="preserve"> (zaokrouhlený na celé stokoruny nahoru), pokud přesáhne 50000 Kč. Jedná se pouze o indikativní hodnotu, podle které se ověřuje vznik povinnosti podat poplatkové přiznání!</t>
    </r>
  </si>
  <si>
    <t>součet poplatku za emise, u kterých bylo uplatněno nevyměření poplatku podle odst. 6, písm. a</t>
  </si>
  <si>
    <t>součet počtu emisí, u kterých bylo uplatněno nevyměření poplatku podle odst. 6 písm. b</t>
  </si>
  <si>
    <t>součet poplatku za emise, u kterých bylo uplatněno nevyměření poplatku podle odst. 6 písm. b</t>
  </si>
  <si>
    <t>součet počtu emisí, u kterých bylo uplatněno nevyměření poplatku podle odst. 6 písm. c</t>
  </si>
  <si>
    <t>součet poplatku za emise, u kterých bylo uplatněno nevyměření poplatku podle odst. 6 písm. c</t>
  </si>
  <si>
    <r>
      <t xml:space="preserve">Součet </t>
    </r>
    <r>
      <rPr>
        <b/>
        <sz val="14"/>
        <color rgb="FFFF0000"/>
        <rFont val="Calibri"/>
        <family val="2"/>
        <charset val="238"/>
        <scheme val="minor"/>
      </rPr>
      <t>poplatku v Kč</t>
    </r>
    <r>
      <rPr>
        <b/>
        <sz val="14"/>
        <rFont val="Calibri"/>
        <family val="2"/>
        <charset val="238"/>
        <scheme val="minor"/>
      </rPr>
      <t xml:space="preserve"> za jednotlivé emise znečišťujících látek v Kč</t>
    </r>
    <r>
      <rPr>
        <b/>
        <sz val="14"/>
        <color rgb="FFFF0000"/>
        <rFont val="Calibri"/>
        <family val="2"/>
        <charset val="238"/>
        <scheme val="minor"/>
      </rPr>
      <t xml:space="preserve"> (pro vyplnění ve formuláři F_OVZ_POPL)</t>
    </r>
  </si>
  <si>
    <r>
      <t xml:space="preserve">Celkem </t>
    </r>
    <r>
      <rPr>
        <b/>
        <sz val="14"/>
        <color rgb="FFFF0000"/>
        <rFont val="Calibri"/>
        <family val="2"/>
        <charset val="238"/>
        <scheme val="minor"/>
      </rPr>
      <t>poplatek v Kč</t>
    </r>
    <r>
      <rPr>
        <b/>
        <sz val="14"/>
        <rFont val="Calibri"/>
        <family val="2"/>
        <charset val="238"/>
        <scheme val="minor"/>
      </rPr>
      <t xml:space="preserve"> za jednotlivé znečišťující látky pro zdroje a emise, </t>
    </r>
    <r>
      <rPr>
        <b/>
        <sz val="14"/>
        <color rgb="FFFF0000"/>
        <rFont val="Calibri"/>
        <family val="2"/>
        <charset val="238"/>
        <scheme val="minor"/>
      </rPr>
      <t>u nichž nebylo uplatněno nevyměření a/nebo snížení poplatku</t>
    </r>
  </si>
  <si>
    <r>
      <t xml:space="preserve">Celkem </t>
    </r>
    <r>
      <rPr>
        <b/>
        <sz val="14"/>
        <color rgb="FFFF0000"/>
        <rFont val="Calibri"/>
        <family val="2"/>
        <charset val="238"/>
        <scheme val="minor"/>
      </rPr>
      <t>množství emisí</t>
    </r>
    <r>
      <rPr>
        <b/>
        <sz val="14"/>
        <rFont val="Calibri"/>
        <family val="2"/>
        <charset val="238"/>
        <scheme val="minor"/>
      </rPr>
      <t xml:space="preserve"> </t>
    </r>
    <r>
      <rPr>
        <b/>
        <sz val="14"/>
        <color rgb="FFFF0000"/>
        <rFont val="Calibri"/>
        <family val="2"/>
        <charset val="238"/>
        <scheme val="minor"/>
      </rPr>
      <t>v t/rok</t>
    </r>
    <r>
      <rPr>
        <b/>
        <sz val="14"/>
        <rFont val="Calibri"/>
        <family val="2"/>
        <charset val="238"/>
        <scheme val="minor"/>
      </rPr>
      <t xml:space="preserve"> za jednotlivé znečišťující látky pro zdroje a emise,</t>
    </r>
    <r>
      <rPr>
        <b/>
        <sz val="14"/>
        <color rgb="FFFF0000"/>
        <rFont val="Calibri"/>
        <family val="2"/>
        <charset val="238"/>
        <scheme val="minor"/>
      </rPr>
      <t xml:space="preserve"> u nichž nebylo uplatněno nevyměření a/nebo snížení poplatku</t>
    </r>
  </si>
  <si>
    <r>
      <t>SO</t>
    </r>
    <r>
      <rPr>
        <b/>
        <vertAlign val="subscript"/>
        <sz val="16"/>
        <color theme="1"/>
        <rFont val="Calibri"/>
        <family val="2"/>
        <charset val="238"/>
        <scheme val="minor"/>
      </rPr>
      <t>2</t>
    </r>
  </si>
  <si>
    <r>
      <t xml:space="preserve">Součet </t>
    </r>
    <r>
      <rPr>
        <b/>
        <sz val="14"/>
        <color rgb="FFFF0000"/>
        <rFont val="Calibri"/>
        <family val="2"/>
        <charset val="238"/>
        <scheme val="minor"/>
      </rPr>
      <t>množství emisí v t/rok</t>
    </r>
    <r>
      <rPr>
        <b/>
        <sz val="14"/>
        <rFont val="Calibri"/>
        <family val="2"/>
        <charset val="238"/>
        <scheme val="minor"/>
      </rPr>
      <t xml:space="preserve"> všech jednotlivých zpoplatněných znečišťujících látek v t/rok</t>
    </r>
    <r>
      <rPr>
        <b/>
        <sz val="14"/>
        <color rgb="FFFF0000"/>
        <rFont val="Calibri"/>
        <family val="2"/>
        <charset val="238"/>
        <scheme val="minor"/>
      </rPr>
      <t xml:space="preserve"> (pro vyplnění ve formuláři F_OVZ_POPL)</t>
    </r>
  </si>
  <si>
    <r>
      <t xml:space="preserve">Celkový </t>
    </r>
    <r>
      <rPr>
        <b/>
        <sz val="14"/>
        <color rgb="FFFF0000"/>
        <rFont val="Calibri"/>
        <family val="2"/>
        <charset val="238"/>
        <scheme val="minor"/>
      </rPr>
      <t>poplatek za provozovnu</t>
    </r>
    <r>
      <rPr>
        <b/>
        <sz val="14"/>
        <rFont val="Calibri"/>
        <family val="2"/>
        <charset val="238"/>
        <scheme val="minor"/>
      </rPr>
      <t xml:space="preserve"> zaokrouhlený na 100 Kč nahoru (odpovídá poplatku vypočtenému ve F_OVZ_POPL); pokud klesne celkový poplatek bez využití nevyměření podle § 15, odst. 6 pod 50 tis. Kč, poplatkové přiznání se </t>
    </r>
    <r>
      <rPr>
        <b/>
        <sz val="16"/>
        <rFont val="Calibri"/>
        <family val="2"/>
        <charset val="238"/>
        <scheme val="minor"/>
      </rPr>
      <t>NEPODÁVÁ</t>
    </r>
    <r>
      <rPr>
        <b/>
        <sz val="14"/>
        <rFont val="Calibri"/>
        <family val="2"/>
        <charset val="238"/>
        <scheme val="minor"/>
      </rPr>
      <t xml:space="preserve">. </t>
    </r>
  </si>
  <si>
    <r>
      <t xml:space="preserve">Celkem </t>
    </r>
    <r>
      <rPr>
        <b/>
        <sz val="14"/>
        <color rgb="FFFF0000"/>
        <rFont val="Calibri"/>
        <family val="2"/>
        <charset val="238"/>
        <scheme val="minor"/>
      </rPr>
      <t>množství emisí v t/rok</t>
    </r>
    <r>
      <rPr>
        <b/>
        <sz val="14"/>
        <rFont val="Calibri"/>
        <family val="2"/>
        <charset val="238"/>
        <scheme val="minor"/>
      </rPr>
      <t xml:space="preserve"> všech zpoplatněných jednotlivých znečišťujících látek za zdroje, </t>
    </r>
    <r>
      <rPr>
        <b/>
        <sz val="14"/>
        <color rgb="FFFF0000"/>
        <rFont val="Calibri"/>
        <family val="2"/>
        <charset val="238"/>
        <scheme val="minor"/>
      </rPr>
      <t>bez ohledu na uplatnění snížení a/nebo nevyměření poplatku</t>
    </r>
  </si>
  <si>
    <t>MS Excel 2013, verze v1.2</t>
  </si>
  <si>
    <t>počet znečišťujících látek s využitím nevyměření poplatku podle § 15, odst.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</si>
</sst>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  <numFmt numFmtId="164" formatCode="0.000"/>
    <numFmt numFmtId="165" formatCode="#,##0.0000_ ;\-#,##0.0000\ "/>
    <numFmt numFmtId="166" formatCode="#,##0.000_ ;\-#,##0.000\ "/>
    <numFmt numFmtId="167" formatCode="#,##0\ _K_č"/>
    <numFmt numFmtId="168" formatCode="000000000"/>
  </numFmts>
  <fonts count="56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22"/>
      <color rgb="FFFF000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22"/>
      <name val="Calibri"/>
      <family val="2"/>
      <charset val="238"/>
      <scheme val="minor"/>
    </font>
    <font>
      <sz val="18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8"/>
      <color rgb="FFFF0000"/>
      <name val="Calibri"/>
      <family val="2"/>
      <charset val="238"/>
      <scheme val="minor"/>
    </font>
    <font>
      <sz val="24"/>
      <color rgb="FFFF0000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FF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9"/>
      <name val="Calibri"/>
      <family val="2"/>
      <charset val="238"/>
      <scheme val="minor"/>
    </font>
    <font>
      <b/>
      <sz val="11"/>
      <color theme="4" tint="0.59999389629810485"/>
      <name val="Calibri"/>
      <family val="2"/>
      <charset val="238"/>
      <scheme val="minor"/>
    </font>
    <font>
      <sz val="11"/>
      <color theme="4" tint="0.59999389629810485"/>
      <name val="Calibri"/>
      <family val="2"/>
      <charset val="238"/>
      <scheme val="minor"/>
    </font>
    <font>
      <sz val="11"/>
      <color theme="9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b/>
      <sz val="20"/>
      <color rgb="FF0000CC"/>
      <name val="Calibri"/>
      <family val="2"/>
      <charset val="238"/>
      <scheme val="minor"/>
    </font>
    <font>
      <b/>
      <sz val="24"/>
      <color rgb="FF0000CC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  <font>
      <u/>
      <sz val="24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rgb="FF0000CC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vertAlign val="subscript"/>
      <sz val="16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1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auto="1"/>
      </right>
      <top style="thick">
        <color indexed="64"/>
      </top>
      <bottom style="thick">
        <color indexed="64"/>
      </bottom>
      <diagonal/>
    </border>
    <border>
      <left style="medium">
        <color auto="1"/>
      </left>
      <right/>
      <top/>
      <bottom style="double">
        <color rgb="FFFF8001"/>
      </bottom>
      <diagonal/>
    </border>
    <border>
      <left/>
      <right style="medium">
        <color auto="1"/>
      </right>
      <top/>
      <bottom style="double">
        <color rgb="FFFF800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 diagonalUp="1" diagonalDown="1">
      <left/>
      <right style="thin">
        <color indexed="64"/>
      </right>
      <top style="thick">
        <color indexed="64"/>
      </top>
      <bottom style="thick">
        <color indexed="64"/>
      </bottom>
      <diagonal style="thin">
        <color auto="1"/>
      </diagonal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 diagonalUp="1" diagonalDown="1">
      <left style="thick">
        <color rgb="FFFF0000"/>
      </left>
      <right/>
      <top style="thick">
        <color auto="1"/>
      </top>
      <bottom style="thick">
        <color auto="1"/>
      </bottom>
      <diagonal style="thin">
        <color auto="1"/>
      </diagonal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 diagonalUp="1" diagonalDown="1">
      <left style="thin">
        <color indexed="64"/>
      </left>
      <right style="thick">
        <color auto="1"/>
      </right>
      <top/>
      <bottom style="thin">
        <color indexed="64"/>
      </bottom>
      <diagonal style="thin">
        <color auto="1"/>
      </diagonal>
    </border>
    <border>
      <left/>
      <right style="thick">
        <color auto="1"/>
      </right>
      <top/>
      <bottom/>
      <diagonal/>
    </border>
    <border diagonalUp="1" diagonalDown="1"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 diagonalUp="1" diagonalDown="1">
      <left style="thin">
        <color indexed="64"/>
      </left>
      <right style="thick">
        <color auto="1"/>
      </right>
      <top style="thin">
        <color indexed="64"/>
      </top>
      <bottom style="medium">
        <color indexed="64"/>
      </bottom>
      <diagonal style="thin">
        <color auto="1"/>
      </diagonal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/>
      <right/>
      <top style="thin">
        <color indexed="64"/>
      </top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medium">
        <color indexed="64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/>
      <diagonal/>
    </border>
    <border diagonalUp="1" diagonalDown="1">
      <left style="medium">
        <color auto="1"/>
      </left>
      <right style="thick">
        <color auto="1"/>
      </right>
      <top style="thick">
        <color indexed="64"/>
      </top>
      <bottom style="thick">
        <color indexed="64"/>
      </bottom>
      <diagonal style="thin">
        <color auto="1"/>
      </diagonal>
    </border>
    <border>
      <left style="medium">
        <color auto="1"/>
      </left>
      <right style="thick">
        <color auto="1"/>
      </right>
      <top/>
      <bottom style="thin">
        <color indexed="64"/>
      </bottom>
      <diagonal/>
    </border>
    <border>
      <left style="medium">
        <color auto="1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ck">
        <color auto="1"/>
      </right>
      <top style="thin">
        <color indexed="64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ck">
        <color auto="1"/>
      </left>
      <right/>
      <top style="thick">
        <color auto="1"/>
      </top>
      <bottom style="thick">
        <color auto="1"/>
      </bottom>
      <diagonal style="thin">
        <color auto="1"/>
      </diagonal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theme="1"/>
      </left>
      <right style="thin">
        <color indexed="64"/>
      </right>
      <top style="thick">
        <color theme="1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auto="1"/>
      </bottom>
      <diagonal/>
    </border>
    <border>
      <left style="medium">
        <color auto="1"/>
      </left>
      <right style="thick">
        <color indexed="64"/>
      </right>
      <top style="thick">
        <color auto="1"/>
      </top>
      <bottom/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thick">
        <color theme="1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 style="thin">
        <color auto="1"/>
      </diagonal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auto="1"/>
      </bottom>
      <diagonal/>
    </border>
    <border>
      <left style="thick">
        <color auto="1"/>
      </left>
      <right style="double">
        <color auto="1"/>
      </right>
      <top style="thick">
        <color auto="1"/>
      </top>
      <bottom/>
      <diagonal/>
    </border>
    <border>
      <left style="thick">
        <color indexed="64"/>
      </left>
      <right style="double">
        <color auto="1"/>
      </right>
      <top/>
      <bottom/>
      <diagonal/>
    </border>
    <border>
      <left style="thick">
        <color indexed="64"/>
      </left>
      <right style="double">
        <color auto="1"/>
      </right>
      <top/>
      <bottom style="medium">
        <color indexed="64"/>
      </bottom>
      <diagonal/>
    </border>
    <border>
      <left style="thick">
        <color auto="1"/>
      </left>
      <right style="double">
        <color auto="1"/>
      </right>
      <top/>
      <bottom style="thick">
        <color auto="1"/>
      </bottom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 diagonalUp="1" diagonalDown="1">
      <left/>
      <right style="thick">
        <color auto="1"/>
      </right>
      <top style="thin">
        <color indexed="64"/>
      </top>
      <bottom style="medium">
        <color indexed="64"/>
      </bottom>
      <diagonal style="thin">
        <color auto="1"/>
      </diagonal>
    </border>
    <border>
      <left style="thick">
        <color rgb="FFFF0000"/>
      </left>
      <right style="medium">
        <color rgb="FFFF0000"/>
      </right>
      <top style="thick">
        <color rgb="FFFF0000"/>
      </top>
      <bottom style="thick">
        <color rgb="FFFF0000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medium">
        <color indexed="64"/>
      </bottom>
      <diagonal/>
    </border>
    <border diagonalUp="1" diagonalDown="1">
      <left style="medium">
        <color rgb="FFFF0000"/>
      </left>
      <right style="thick">
        <color auto="1"/>
      </right>
      <top style="thick">
        <color auto="1"/>
      </top>
      <bottom style="medium">
        <color auto="1"/>
      </bottom>
      <diagonal style="thin">
        <color auto="1"/>
      </diagonal>
    </border>
    <border>
      <left style="thin">
        <color theme="1"/>
      </left>
      <right style="thin">
        <color theme="1"/>
      </right>
      <top style="thick">
        <color rgb="FFFF0000"/>
      </top>
      <bottom style="thick">
        <color indexed="64"/>
      </bottom>
      <diagonal/>
    </border>
    <border>
      <left style="double">
        <color indexed="64"/>
      </left>
      <right/>
      <top style="thick">
        <color rgb="FFFF0000"/>
      </top>
      <bottom style="medium">
        <color indexed="64"/>
      </bottom>
      <diagonal/>
    </border>
    <border>
      <left/>
      <right/>
      <top style="thick">
        <color rgb="FFFF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rgb="FFFF0000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ck">
        <color indexed="64"/>
      </bottom>
      <diagonal/>
    </border>
    <border>
      <left style="medium">
        <color auto="1"/>
      </left>
      <right/>
      <top style="thick">
        <color indexed="64"/>
      </top>
      <bottom style="double">
        <color theme="9"/>
      </bottom>
      <diagonal/>
    </border>
    <border>
      <left/>
      <right/>
      <top style="thick">
        <color indexed="64"/>
      </top>
      <bottom style="double">
        <color theme="9"/>
      </bottom>
      <diagonal/>
    </border>
    <border>
      <left/>
      <right style="medium">
        <color auto="1"/>
      </right>
      <top style="thick">
        <color indexed="64"/>
      </top>
      <bottom style="double">
        <color theme="9"/>
      </bottom>
      <diagonal/>
    </border>
    <border>
      <left style="medium">
        <color auto="1"/>
      </left>
      <right/>
      <top style="double">
        <color theme="9"/>
      </top>
      <bottom style="double">
        <color theme="9"/>
      </bottom>
      <diagonal/>
    </border>
    <border>
      <left/>
      <right/>
      <top style="double">
        <color theme="9"/>
      </top>
      <bottom style="double">
        <color theme="9"/>
      </bottom>
      <diagonal/>
    </border>
    <border>
      <left/>
      <right style="medium">
        <color auto="1"/>
      </right>
      <top style="double">
        <color theme="9"/>
      </top>
      <bottom style="double">
        <color theme="9"/>
      </bottom>
      <diagonal/>
    </border>
    <border>
      <left style="medium">
        <color auto="1"/>
      </left>
      <right/>
      <top style="double">
        <color theme="9"/>
      </top>
      <bottom style="thick">
        <color auto="1"/>
      </bottom>
      <diagonal/>
    </border>
    <border>
      <left/>
      <right/>
      <top style="double">
        <color theme="9"/>
      </top>
      <bottom style="thick">
        <color auto="1"/>
      </bottom>
      <diagonal/>
    </border>
    <border>
      <left/>
      <right style="medium">
        <color auto="1"/>
      </right>
      <top style="double">
        <color theme="9"/>
      </top>
      <bottom style="thick">
        <color auto="1"/>
      </bottom>
      <diagonal/>
    </border>
    <border>
      <left style="medium">
        <color theme="4" tint="0.39994506668294322"/>
      </left>
      <right/>
      <top style="medium">
        <color theme="4" tint="0.39994506668294322"/>
      </top>
      <bottom/>
      <diagonal/>
    </border>
    <border>
      <left/>
      <right style="medium">
        <color theme="4" tint="0.39994506668294322"/>
      </right>
      <top style="medium">
        <color theme="4" tint="0.39994506668294322"/>
      </top>
      <bottom/>
      <diagonal/>
    </border>
    <border>
      <left style="medium">
        <color theme="4" tint="0.39994506668294322"/>
      </left>
      <right/>
      <top/>
      <bottom/>
      <diagonal/>
    </border>
    <border>
      <left/>
      <right style="medium">
        <color theme="4" tint="0.39994506668294322"/>
      </right>
      <top/>
      <bottom/>
      <diagonal/>
    </border>
    <border>
      <left style="medium">
        <color theme="4" tint="0.39994506668294322"/>
      </left>
      <right/>
      <top/>
      <bottom style="medium">
        <color theme="4" tint="0.39994506668294322"/>
      </bottom>
      <diagonal/>
    </border>
    <border>
      <left/>
      <right style="medium">
        <color theme="4" tint="0.39994506668294322"/>
      </right>
      <top/>
      <bottom style="medium">
        <color theme="4" tint="0.39994506668294322"/>
      </bottom>
      <diagonal/>
    </border>
    <border>
      <left style="medium">
        <color theme="3" tint="0.59996337778862885"/>
      </left>
      <right/>
      <top style="medium">
        <color theme="3" tint="0.59996337778862885"/>
      </top>
      <bottom/>
      <diagonal/>
    </border>
    <border>
      <left/>
      <right/>
      <top style="medium">
        <color theme="3" tint="0.59996337778862885"/>
      </top>
      <bottom/>
      <diagonal/>
    </border>
    <border>
      <left/>
      <right style="medium">
        <color theme="3" tint="0.59996337778862885"/>
      </right>
      <top style="medium">
        <color theme="3" tint="0.59996337778862885"/>
      </top>
      <bottom/>
      <diagonal/>
    </border>
    <border>
      <left style="medium">
        <color theme="3" tint="0.59996337778862885"/>
      </left>
      <right/>
      <top/>
      <bottom style="medium">
        <color theme="3" tint="0.59996337778862885"/>
      </bottom>
      <diagonal/>
    </border>
    <border>
      <left/>
      <right/>
      <top/>
      <bottom style="medium">
        <color theme="3" tint="0.59996337778862885"/>
      </bottom>
      <diagonal/>
    </border>
    <border>
      <left/>
      <right style="medium">
        <color theme="3" tint="0.59996337778862885"/>
      </right>
      <top/>
      <bottom style="medium">
        <color theme="3" tint="0.59996337778862885"/>
      </bottom>
      <diagonal/>
    </border>
    <border>
      <left style="double">
        <color indexed="64"/>
      </left>
      <right/>
      <top style="thin">
        <color auto="1"/>
      </top>
      <bottom style="thick">
        <color auto="1"/>
      </bottom>
      <diagonal/>
    </border>
    <border>
      <left style="double">
        <color theme="1"/>
      </left>
      <right style="thin">
        <color theme="1"/>
      </right>
      <top style="thick">
        <color rgb="FFFF0000"/>
      </top>
      <bottom style="thick">
        <color indexed="64"/>
      </bottom>
      <diagonal/>
    </border>
    <border>
      <left style="thick">
        <color rgb="FFFF0000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double">
        <color rgb="FFFF8001"/>
      </top>
      <bottom style="double">
        <color rgb="FFFF8001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0" borderId="2" applyNumberFormat="0" applyFill="0" applyAlignment="0" applyProtection="0"/>
    <xf numFmtId="0" fontId="1" fillId="0" borderId="0" applyNumberFormat="0" applyFill="0" applyBorder="0" applyAlignment="0" applyProtection="0"/>
    <xf numFmtId="0" fontId="23" fillId="0" borderId="0" applyNumberFormat="0" applyFill="0" applyBorder="0" applyAlignment="0" applyProtection="0"/>
  </cellStyleXfs>
  <cellXfs count="31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ill="1"/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3" fillId="5" borderId="36" xfId="2" applyFill="1" applyBorder="1" applyAlignment="1">
      <alignment vertical="center"/>
    </xf>
    <xf numFmtId="49" fontId="0" fillId="4" borderId="11" xfId="0" applyNumberFormat="1" applyFill="1" applyBorder="1" applyAlignment="1">
      <alignment horizontal="left" vertical="center"/>
    </xf>
    <xf numFmtId="49" fontId="0" fillId="4" borderId="14" xfId="0" applyNumberFormat="1" applyFill="1" applyBorder="1" applyAlignment="1">
      <alignment horizontal="left" vertical="center"/>
    </xf>
    <xf numFmtId="0" fontId="1" fillId="0" borderId="0" xfId="0" applyFont="1"/>
    <xf numFmtId="0" fontId="3" fillId="5" borderId="2" xfId="2" applyFill="1" applyBorder="1" applyAlignment="1">
      <alignment vertical="center"/>
    </xf>
    <xf numFmtId="0" fontId="3" fillId="5" borderId="42" xfId="2" applyFill="1" applyBorder="1" applyAlignment="1">
      <alignment vertical="center"/>
    </xf>
    <xf numFmtId="0" fontId="3" fillId="5" borderId="43" xfId="2" applyFill="1" applyBorder="1" applyAlignment="1">
      <alignment vertical="center"/>
    </xf>
    <xf numFmtId="0" fontId="3" fillId="5" borderId="44" xfId="2" applyFill="1" applyBorder="1" applyAlignment="1">
      <alignment vertical="center"/>
    </xf>
    <xf numFmtId="0" fontId="3" fillId="5" borderId="45" xfId="2" applyFill="1" applyBorder="1" applyAlignment="1">
      <alignment vertical="center"/>
    </xf>
    <xf numFmtId="0" fontId="4" fillId="0" borderId="47" xfId="0" applyFont="1" applyBorder="1" applyAlignment="1">
      <alignment horizontal="center" vertical="center" wrapText="1"/>
    </xf>
    <xf numFmtId="3" fontId="5" fillId="0" borderId="36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3" fontId="5" fillId="0" borderId="18" xfId="0" applyNumberFormat="1" applyFont="1" applyBorder="1" applyAlignment="1">
      <alignment horizontal="center" vertical="center"/>
    </xf>
    <xf numFmtId="4" fontId="15" fillId="0" borderId="40" xfId="0" applyNumberFormat="1" applyFont="1" applyBorder="1" applyAlignment="1">
      <alignment horizontal="center" vertical="center"/>
    </xf>
    <xf numFmtId="4" fontId="15" fillId="0" borderId="34" xfId="0" applyNumberFormat="1" applyFont="1" applyBorder="1" applyAlignment="1">
      <alignment horizontal="center" vertical="center"/>
    </xf>
    <xf numFmtId="4" fontId="15" fillId="0" borderId="38" xfId="0" applyNumberFormat="1" applyFont="1" applyBorder="1" applyAlignment="1">
      <alignment horizontal="center" vertical="center"/>
    </xf>
    <xf numFmtId="4" fontId="15" fillId="0" borderId="32" xfId="0" applyNumberFormat="1" applyFont="1" applyBorder="1" applyAlignment="1">
      <alignment horizontal="center" vertical="center"/>
    </xf>
    <xf numFmtId="4" fontId="15" fillId="0" borderId="17" xfId="0" applyNumberFormat="1" applyFont="1" applyBorder="1" applyAlignment="1">
      <alignment horizontal="center" vertical="center"/>
    </xf>
    <xf numFmtId="4" fontId="15" fillId="0" borderId="29" xfId="0" applyNumberFormat="1" applyFont="1" applyBorder="1" applyAlignment="1">
      <alignment horizontal="center" vertical="center"/>
    </xf>
    <xf numFmtId="4" fontId="15" fillId="0" borderId="22" xfId="0" applyNumberFormat="1" applyFont="1" applyBorder="1" applyAlignment="1">
      <alignment horizontal="center" vertical="center"/>
    </xf>
    <xf numFmtId="4" fontId="15" fillId="0" borderId="1" xfId="0" applyNumberFormat="1" applyFont="1" applyBorder="1" applyAlignment="1">
      <alignment horizontal="center" vertical="center"/>
    </xf>
    <xf numFmtId="4" fontId="15" fillId="0" borderId="4" xfId="0" applyNumberFormat="1" applyFont="1" applyBorder="1" applyAlignment="1">
      <alignment horizontal="center" vertical="center"/>
    </xf>
    <xf numFmtId="0" fontId="13" fillId="0" borderId="0" xfId="0" applyFont="1"/>
    <xf numFmtId="0" fontId="0" fillId="0" borderId="0" xfId="0" applyAlignment="1">
      <alignment horizontal="center"/>
    </xf>
    <xf numFmtId="0" fontId="9" fillId="0" borderId="0" xfId="0" applyFont="1"/>
    <xf numFmtId="0" fontId="4" fillId="0" borderId="0" xfId="0" applyFont="1" applyBorder="1" applyAlignment="1">
      <alignment horizontal="center" vertical="center" wrapText="1"/>
    </xf>
    <xf numFmtId="0" fontId="0" fillId="0" borderId="58" xfId="0" applyBorder="1" applyAlignment="1" applyProtection="1">
      <alignment horizontal="center" vertical="center"/>
      <protection locked="0"/>
    </xf>
    <xf numFmtId="0" fontId="0" fillId="0" borderId="59" xfId="0" applyBorder="1"/>
    <xf numFmtId="0" fontId="0" fillId="0" borderId="60" xfId="0" applyBorder="1" applyAlignment="1" applyProtection="1">
      <alignment horizontal="center" vertical="center"/>
      <protection locked="0"/>
    </xf>
    <xf numFmtId="44" fontId="10" fillId="6" borderId="0" xfId="1" applyNumberFormat="1" applyFont="1" applyFill="1" applyAlignment="1">
      <alignment vertical="center"/>
    </xf>
    <xf numFmtId="0" fontId="0" fillId="0" borderId="64" xfId="0" applyBorder="1" applyAlignment="1" applyProtection="1">
      <alignment horizontal="center" vertical="center"/>
      <protection locked="0"/>
    </xf>
    <xf numFmtId="0" fontId="3" fillId="5" borderId="69" xfId="2" applyFill="1" applyBorder="1" applyAlignment="1">
      <alignment vertical="center"/>
    </xf>
    <xf numFmtId="4" fontId="15" fillId="0" borderId="13" xfId="0" applyNumberFormat="1" applyFont="1" applyBorder="1" applyAlignment="1">
      <alignment horizontal="center" vertical="center"/>
    </xf>
    <xf numFmtId="4" fontId="15" fillId="0" borderId="67" xfId="0" applyNumberFormat="1" applyFont="1" applyBorder="1" applyAlignment="1">
      <alignment horizontal="center" vertical="center"/>
    </xf>
    <xf numFmtId="3" fontId="5" fillId="0" borderId="73" xfId="0" applyNumberFormat="1" applyFont="1" applyBorder="1" applyAlignment="1">
      <alignment horizontal="center" vertical="center"/>
    </xf>
    <xf numFmtId="0" fontId="3" fillId="5" borderId="74" xfId="2" applyFill="1" applyBorder="1" applyAlignment="1">
      <alignment vertical="center"/>
    </xf>
    <xf numFmtId="0" fontId="3" fillId="5" borderId="70" xfId="2" applyFill="1" applyBorder="1" applyAlignment="1">
      <alignment vertical="center"/>
    </xf>
    <xf numFmtId="0" fontId="4" fillId="0" borderId="57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0" fillId="0" borderId="61" xfId="0" applyBorder="1" applyAlignment="1">
      <alignment vertical="center"/>
    </xf>
    <xf numFmtId="0" fontId="7" fillId="0" borderId="80" xfId="0" applyFont="1" applyBorder="1" applyAlignment="1">
      <alignment horizontal="center" vertical="center" wrapText="1"/>
    </xf>
    <xf numFmtId="0" fontId="4" fillId="0" borderId="8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33" xfId="0" applyFont="1" applyBorder="1" applyAlignment="1">
      <alignment vertical="center" wrapText="1"/>
    </xf>
    <xf numFmtId="0" fontId="20" fillId="0" borderId="55" xfId="0" applyFont="1" applyBorder="1" applyAlignment="1" applyProtection="1">
      <alignment horizontal="center" vertical="center"/>
      <protection locked="0"/>
    </xf>
    <xf numFmtId="0" fontId="21" fillId="0" borderId="51" xfId="0" applyFont="1" applyBorder="1" applyAlignment="1" applyProtection="1">
      <alignment horizontal="center" vertical="center"/>
      <protection locked="0"/>
    </xf>
    <xf numFmtId="0" fontId="5" fillId="4" borderId="37" xfId="0" applyFont="1" applyFill="1" applyBorder="1" applyAlignment="1" applyProtection="1">
      <alignment horizontal="center" vertical="center"/>
      <protection locked="0"/>
    </xf>
    <xf numFmtId="0" fontId="5" fillId="4" borderId="34" xfId="0" applyFont="1" applyFill="1" applyBorder="1" applyAlignment="1" applyProtection="1">
      <alignment horizontal="center" vertical="center"/>
      <protection locked="0"/>
    </xf>
    <xf numFmtId="0" fontId="5" fillId="4" borderId="38" xfId="0" applyFont="1" applyFill="1" applyBorder="1" applyAlignment="1" applyProtection="1">
      <alignment horizontal="center" vertical="center"/>
      <protection locked="0"/>
    </xf>
    <xf numFmtId="0" fontId="5" fillId="4" borderId="39" xfId="0" applyFont="1" applyFill="1" applyBorder="1" applyAlignment="1" applyProtection="1">
      <alignment horizontal="center" vertical="center"/>
      <protection locked="0"/>
    </xf>
    <xf numFmtId="0" fontId="5" fillId="4" borderId="35" xfId="0" applyFont="1" applyFill="1" applyBorder="1" applyAlignment="1" applyProtection="1">
      <alignment horizontal="center" vertical="center"/>
      <protection locked="0"/>
    </xf>
    <xf numFmtId="0" fontId="22" fillId="0" borderId="82" xfId="0" applyFont="1" applyBorder="1" applyAlignment="1" applyProtection="1">
      <alignment horizontal="center" vertical="center"/>
      <protection locked="0"/>
    </xf>
    <xf numFmtId="0" fontId="21" fillId="0" borderId="89" xfId="0" applyFont="1" applyBorder="1" applyAlignment="1" applyProtection="1">
      <alignment horizontal="center" vertical="center"/>
      <protection locked="0"/>
    </xf>
    <xf numFmtId="0" fontId="0" fillId="6" borderId="90" xfId="0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6" borderId="92" xfId="0" applyFill="1" applyBorder="1" applyAlignment="1">
      <alignment horizontal="center" vertical="center"/>
    </xf>
    <xf numFmtId="4" fontId="15" fillId="0" borderId="35" xfId="0" applyNumberFormat="1" applyFont="1" applyBorder="1" applyAlignment="1">
      <alignment horizontal="center" vertical="center"/>
    </xf>
    <xf numFmtId="3" fontId="5" fillId="0" borderId="93" xfId="0" applyNumberFormat="1" applyFont="1" applyBorder="1" applyAlignment="1">
      <alignment horizontal="center" vertical="center"/>
    </xf>
    <xf numFmtId="0" fontId="7" fillId="0" borderId="97" xfId="0" applyFont="1" applyBorder="1" applyAlignment="1">
      <alignment horizontal="center" vertical="center" wrapText="1"/>
    </xf>
    <xf numFmtId="0" fontId="4" fillId="0" borderId="99" xfId="0" applyFont="1" applyBorder="1" applyAlignment="1">
      <alignment horizontal="center" vertical="center" wrapText="1"/>
    </xf>
    <xf numFmtId="0" fontId="0" fillId="6" borderId="101" xfId="0" applyFill="1" applyBorder="1" applyAlignment="1">
      <alignment horizontal="center" vertical="center"/>
    </xf>
    <xf numFmtId="0" fontId="1" fillId="5" borderId="36" xfId="2" applyFont="1" applyFill="1" applyBorder="1" applyAlignment="1">
      <alignment vertical="center"/>
    </xf>
    <xf numFmtId="0" fontId="4" fillId="0" borderId="102" xfId="0" applyFont="1" applyBorder="1" applyAlignment="1">
      <alignment horizontal="center" vertical="center" wrapText="1"/>
    </xf>
    <xf numFmtId="0" fontId="0" fillId="0" borderId="103" xfId="0" applyBorder="1" applyAlignment="1">
      <alignment horizontal="center" vertical="center"/>
    </xf>
    <xf numFmtId="0" fontId="9" fillId="0" borderId="108" xfId="0" applyFont="1" applyBorder="1"/>
    <xf numFmtId="0" fontId="18" fillId="3" borderId="108" xfId="1" applyFont="1" applyFill="1" applyBorder="1" applyAlignment="1">
      <alignment vertical="center" wrapText="1"/>
    </xf>
    <xf numFmtId="0" fontId="18" fillId="3" borderId="109" xfId="1" applyFont="1" applyFill="1" applyBorder="1" applyAlignment="1">
      <alignment vertical="center" wrapText="1"/>
    </xf>
    <xf numFmtId="0" fontId="18" fillId="3" borderId="110" xfId="1" applyFont="1" applyFill="1" applyBorder="1" applyAlignment="1">
      <alignment vertical="center" wrapText="1"/>
    </xf>
    <xf numFmtId="0" fontId="18" fillId="3" borderId="112" xfId="1" applyFont="1" applyFill="1" applyBorder="1" applyAlignment="1">
      <alignment vertical="center" wrapText="1"/>
    </xf>
    <xf numFmtId="0" fontId="0" fillId="0" borderId="113" xfId="0" applyBorder="1" applyAlignment="1" applyProtection="1">
      <alignment horizontal="center" vertical="center"/>
      <protection locked="0"/>
    </xf>
    <xf numFmtId="0" fontId="0" fillId="0" borderId="0" xfId="0" applyAlignment="1">
      <alignment vertical="center" wrapText="1"/>
    </xf>
    <xf numFmtId="0" fontId="17" fillId="0" borderId="111" xfId="0" applyFont="1" applyBorder="1" applyAlignment="1">
      <alignment vertical="center" wrapText="1"/>
    </xf>
    <xf numFmtId="0" fontId="23" fillId="0" borderId="0" xfId="4"/>
    <xf numFmtId="0" fontId="24" fillId="0" borderId="0" xfId="0" applyFont="1"/>
    <xf numFmtId="49" fontId="0" fillId="4" borderId="19" xfId="0" applyNumberFormat="1" applyFont="1" applyFill="1" applyBorder="1" applyAlignment="1">
      <alignment horizontal="left" vertical="center"/>
    </xf>
    <xf numFmtId="0" fontId="25" fillId="6" borderId="115" xfId="0" applyFont="1" applyFill="1" applyBorder="1" applyAlignment="1">
      <alignment vertical="center" wrapText="1"/>
    </xf>
    <xf numFmtId="0" fontId="5" fillId="7" borderId="37" xfId="0" applyFont="1" applyFill="1" applyBorder="1" applyAlignment="1">
      <alignment horizontal="center" vertical="center"/>
    </xf>
    <xf numFmtId="0" fontId="5" fillId="7" borderId="34" xfId="0" applyFont="1" applyFill="1" applyBorder="1" applyAlignment="1">
      <alignment horizontal="center" vertical="center"/>
    </xf>
    <xf numFmtId="0" fontId="5" fillId="7" borderId="38" xfId="0" applyFont="1" applyFill="1" applyBorder="1" applyAlignment="1">
      <alignment horizontal="center" vertical="center"/>
    </xf>
    <xf numFmtId="0" fontId="5" fillId="7" borderId="39" xfId="0" applyFont="1" applyFill="1" applyBorder="1" applyAlignment="1">
      <alignment horizontal="center" vertical="center"/>
    </xf>
    <xf numFmtId="0" fontId="5" fillId="7" borderId="35" xfId="0" applyFont="1" applyFill="1" applyBorder="1" applyAlignment="1">
      <alignment horizontal="center" vertical="center"/>
    </xf>
    <xf numFmtId="44" fontId="0" fillId="6" borderId="105" xfId="0" applyNumberFormat="1" applyFill="1" applyBorder="1" applyAlignment="1">
      <alignment horizontal="center" vertical="center"/>
    </xf>
    <xf numFmtId="44" fontId="0" fillId="6" borderId="0" xfId="0" applyNumberFormat="1" applyFill="1" applyBorder="1" applyAlignment="1">
      <alignment horizontal="center" vertical="center"/>
    </xf>
    <xf numFmtId="0" fontId="0" fillId="0" borderId="10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4" fontId="0" fillId="6" borderId="106" xfId="0" applyNumberFormat="1" applyFill="1" applyBorder="1" applyAlignment="1">
      <alignment horizontal="center" vertical="center"/>
    </xf>
    <xf numFmtId="44" fontId="0" fillId="6" borderId="46" xfId="0" applyNumberFormat="1" applyFill="1" applyBorder="1" applyAlignment="1">
      <alignment horizontal="center" vertical="center"/>
    </xf>
    <xf numFmtId="0" fontId="0" fillId="0" borderId="59" xfId="0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left" vertical="center" wrapText="1"/>
    </xf>
    <xf numFmtId="0" fontId="18" fillId="3" borderId="116" xfId="1" applyFont="1" applyFill="1" applyBorder="1" applyAlignment="1">
      <alignment vertical="center" wrapText="1"/>
    </xf>
    <xf numFmtId="0" fontId="0" fillId="0" borderId="117" xfId="0" applyBorder="1"/>
    <xf numFmtId="0" fontId="27" fillId="0" borderId="61" xfId="0" applyFont="1" applyBorder="1" applyAlignment="1">
      <alignment vertical="center"/>
    </xf>
    <xf numFmtId="166" fontId="26" fillId="0" borderId="118" xfId="0" applyNumberFormat="1" applyFont="1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44" fontId="0" fillId="3" borderId="105" xfId="0" applyNumberFormat="1" applyFill="1" applyBorder="1" applyAlignment="1">
      <alignment horizontal="center" vertical="center"/>
    </xf>
    <xf numFmtId="44" fontId="0" fillId="3" borderId="0" xfId="0" applyNumberFormat="1" applyFill="1" applyBorder="1" applyAlignment="1">
      <alignment horizontal="center" vertical="center"/>
    </xf>
    <xf numFmtId="0" fontId="0" fillId="3" borderId="105" xfId="0" applyFill="1" applyBorder="1"/>
    <xf numFmtId="0" fontId="0" fillId="3" borderId="0" xfId="0" applyFill="1" applyBorder="1"/>
    <xf numFmtId="0" fontId="0" fillId="3" borderId="59" xfId="0" applyFill="1" applyBorder="1"/>
    <xf numFmtId="0" fontId="9" fillId="3" borderId="0" xfId="0" applyFont="1" applyFill="1"/>
    <xf numFmtId="0" fontId="0" fillId="3" borderId="0" xfId="0" applyFill="1"/>
    <xf numFmtId="0" fontId="28" fillId="4" borderId="83" xfId="0" applyFont="1" applyFill="1" applyBorder="1" applyAlignment="1" applyProtection="1">
      <alignment horizontal="left" vertical="center" wrapText="1"/>
      <protection locked="0"/>
    </xf>
    <xf numFmtId="0" fontId="28" fillId="4" borderId="84" xfId="0" applyFont="1" applyFill="1" applyBorder="1" applyAlignment="1" applyProtection="1">
      <alignment horizontal="left" vertical="center" wrapText="1"/>
      <protection locked="0"/>
    </xf>
    <xf numFmtId="0" fontId="28" fillId="4" borderId="86" xfId="0" applyFont="1" applyFill="1" applyBorder="1" applyAlignment="1" applyProtection="1">
      <alignment horizontal="left" vertical="center" wrapText="1"/>
      <protection locked="0"/>
    </xf>
    <xf numFmtId="0" fontId="28" fillId="4" borderId="88" xfId="0" applyFont="1" applyFill="1" applyBorder="1" applyAlignment="1" applyProtection="1">
      <alignment horizontal="left" vertical="center" wrapText="1"/>
      <protection locked="0"/>
    </xf>
    <xf numFmtId="0" fontId="4" fillId="7" borderId="83" xfId="0" applyFont="1" applyFill="1" applyBorder="1" applyAlignment="1">
      <alignment horizontal="left" vertical="center" wrapText="1"/>
    </xf>
    <xf numFmtId="0" fontId="4" fillId="7" borderId="84" xfId="0" applyFont="1" applyFill="1" applyBorder="1" applyAlignment="1">
      <alignment horizontal="left" vertical="center" wrapText="1"/>
    </xf>
    <xf numFmtId="0" fontId="4" fillId="7" borderId="85" xfId="0" applyFont="1" applyFill="1" applyBorder="1" applyAlignment="1">
      <alignment horizontal="left" vertical="center" wrapText="1"/>
    </xf>
    <xf numFmtId="0" fontId="4" fillId="7" borderId="19" xfId="0" applyFont="1" applyFill="1" applyBorder="1" applyAlignment="1">
      <alignment horizontal="left" vertical="center" wrapText="1"/>
    </xf>
    <xf numFmtId="0" fontId="4" fillId="7" borderId="11" xfId="0" applyFont="1" applyFill="1" applyBorder="1" applyAlignment="1">
      <alignment horizontal="left" vertical="center" wrapText="1"/>
    </xf>
    <xf numFmtId="0" fontId="4" fillId="7" borderId="14" xfId="0" applyFont="1" applyFill="1" applyBorder="1" applyAlignment="1">
      <alignment horizontal="left" vertical="center" wrapText="1"/>
    </xf>
    <xf numFmtId="0" fontId="11" fillId="6" borderId="28" xfId="0" applyFont="1" applyFill="1" applyBorder="1" applyAlignment="1">
      <alignment horizontal="center" vertical="center"/>
    </xf>
    <xf numFmtId="167" fontId="0" fillId="0" borderId="1" xfId="0" applyNumberFormat="1" applyBorder="1"/>
    <xf numFmtId="0" fontId="30" fillId="9" borderId="122" xfId="0" applyFont="1" applyFill="1" applyBorder="1" applyAlignment="1">
      <alignment horizontal="center"/>
    </xf>
    <xf numFmtId="0" fontId="0" fillId="10" borderId="123" xfId="0" applyFill="1" applyBorder="1"/>
    <xf numFmtId="0" fontId="0" fillId="10" borderId="124" xfId="0" applyFill="1" applyBorder="1"/>
    <xf numFmtId="0" fontId="30" fillId="9" borderId="41" xfId="0" applyFont="1" applyFill="1" applyBorder="1" applyAlignment="1">
      <alignment horizontal="center"/>
    </xf>
    <xf numFmtId="0" fontId="29" fillId="10" borderId="41" xfId="0" applyFont="1" applyFill="1" applyBorder="1" applyAlignment="1">
      <alignment horizontal="center"/>
    </xf>
    <xf numFmtId="167" fontId="0" fillId="0" borderId="4" xfId="0" applyNumberFormat="1" applyBorder="1"/>
    <xf numFmtId="0" fontId="29" fillId="10" borderId="125" xfId="0" applyFont="1" applyFill="1" applyBorder="1" applyAlignment="1">
      <alignment horizontal="center"/>
    </xf>
    <xf numFmtId="167" fontId="0" fillId="0" borderId="5" xfId="0" applyNumberFormat="1" applyBorder="1"/>
    <xf numFmtId="167" fontId="0" fillId="0" borderId="126" xfId="0" applyNumberFormat="1" applyBorder="1"/>
    <xf numFmtId="0" fontId="29" fillId="10" borderId="0" xfId="0" applyFont="1" applyFill="1" applyBorder="1" applyAlignment="1">
      <alignment horizontal="center"/>
    </xf>
    <xf numFmtId="0" fontId="29" fillId="10" borderId="20" xfId="0" applyFont="1" applyFill="1" applyBorder="1" applyAlignment="1">
      <alignment horizontal="center"/>
    </xf>
    <xf numFmtId="0" fontId="31" fillId="0" borderId="0" xfId="0" applyFont="1"/>
    <xf numFmtId="0" fontId="0" fillId="8" borderId="121" xfId="0" applyFill="1" applyBorder="1"/>
    <xf numFmtId="0" fontId="0" fillId="8" borderId="0" xfId="0" applyFill="1"/>
    <xf numFmtId="0" fontId="0" fillId="6" borderId="127" xfId="0" applyFill="1" applyBorder="1" applyAlignment="1">
      <alignment horizontal="center" vertical="center"/>
    </xf>
    <xf numFmtId="0" fontId="11" fillId="6" borderId="128" xfId="0" applyFont="1" applyFill="1" applyBorder="1" applyAlignment="1">
      <alignment horizontal="center" vertical="center"/>
    </xf>
    <xf numFmtId="168" fontId="0" fillId="6" borderId="33" xfId="0" applyNumberFormat="1" applyFill="1" applyBorder="1" applyAlignment="1">
      <alignment horizontal="center" vertical="center"/>
    </xf>
    <xf numFmtId="168" fontId="0" fillId="6" borderId="129" xfId="0" applyNumberFormat="1" applyFill="1" applyBorder="1" applyAlignment="1">
      <alignment horizontal="center" vertical="center"/>
    </xf>
    <xf numFmtId="168" fontId="0" fillId="6" borderId="16" xfId="0" applyNumberFormat="1" applyFill="1" applyBorder="1" applyAlignment="1">
      <alignment horizontal="center" vertical="center"/>
    </xf>
    <xf numFmtId="168" fontId="0" fillId="6" borderId="31" xfId="0" applyNumberFormat="1" applyFill="1" applyBorder="1" applyAlignment="1">
      <alignment horizontal="center" vertical="center"/>
    </xf>
    <xf numFmtId="168" fontId="0" fillId="6" borderId="10" xfId="0" applyNumberFormat="1" applyFill="1" applyBorder="1" applyAlignment="1">
      <alignment horizontal="center" vertical="center"/>
    </xf>
    <xf numFmtId="168" fontId="0" fillId="6" borderId="1" xfId="0" applyNumberFormat="1" applyFill="1" applyBorder="1" applyAlignment="1">
      <alignment horizontal="center" vertical="center"/>
    </xf>
    <xf numFmtId="168" fontId="0" fillId="6" borderId="12" xfId="0" applyNumberFormat="1" applyFill="1" applyBorder="1" applyAlignment="1">
      <alignment horizontal="center" vertical="center"/>
    </xf>
    <xf numFmtId="168" fontId="0" fillId="6" borderId="130" xfId="0" applyNumberFormat="1" applyFill="1" applyBorder="1" applyAlignment="1">
      <alignment horizontal="center" vertical="center"/>
    </xf>
    <xf numFmtId="168" fontId="0" fillId="6" borderId="87" xfId="0" applyNumberFormat="1" applyFill="1" applyBorder="1" applyAlignment="1">
      <alignment horizontal="center" vertical="center"/>
    </xf>
    <xf numFmtId="0" fontId="32" fillId="5" borderId="135" xfId="2" applyFont="1" applyFill="1" applyBorder="1" applyAlignment="1">
      <alignment horizontal="center" vertical="center"/>
    </xf>
    <xf numFmtId="0" fontId="32" fillId="5" borderId="136" xfId="2" applyFont="1" applyFill="1" applyBorder="1" applyAlignment="1">
      <alignment horizontal="center" vertical="center"/>
    </xf>
    <xf numFmtId="0" fontId="32" fillId="5" borderId="134" xfId="2" applyFont="1" applyFill="1" applyBorder="1" applyAlignment="1">
      <alignment horizontal="center" vertical="center"/>
    </xf>
    <xf numFmtId="0" fontId="32" fillId="5" borderId="137" xfId="2" applyFont="1" applyFill="1" applyBorder="1" applyAlignment="1">
      <alignment horizontal="center" vertical="center"/>
    </xf>
    <xf numFmtId="0" fontId="32" fillId="5" borderId="138" xfId="2" applyFont="1" applyFill="1" applyBorder="1" applyAlignment="1">
      <alignment horizontal="center" vertical="center"/>
    </xf>
    <xf numFmtId="0" fontId="32" fillId="5" borderId="139" xfId="2" applyFont="1" applyFill="1" applyBorder="1" applyAlignment="1">
      <alignment horizontal="center" vertical="center"/>
    </xf>
    <xf numFmtId="0" fontId="32" fillId="5" borderId="75" xfId="2" applyFont="1" applyFill="1" applyBorder="1" applyAlignment="1">
      <alignment horizontal="center" vertical="center"/>
    </xf>
    <xf numFmtId="0" fontId="32" fillId="5" borderId="131" xfId="2" applyFont="1" applyFill="1" applyBorder="1" applyAlignment="1">
      <alignment horizontal="center" vertical="center"/>
    </xf>
    <xf numFmtId="0" fontId="32" fillId="5" borderId="132" xfId="2" applyFont="1" applyFill="1" applyBorder="1" applyAlignment="1">
      <alignment horizontal="center" vertical="center"/>
    </xf>
    <xf numFmtId="0" fontId="32" fillId="5" borderId="133" xfId="2" applyFont="1" applyFill="1" applyBorder="1" applyAlignment="1">
      <alignment horizontal="center" vertical="center"/>
    </xf>
    <xf numFmtId="4" fontId="15" fillId="0" borderId="10" xfId="0" applyNumberFormat="1" applyFont="1" applyBorder="1" applyAlignment="1">
      <alignment horizontal="center" vertical="center"/>
    </xf>
    <xf numFmtId="4" fontId="15" fillId="0" borderId="12" xfId="0" applyNumberFormat="1" applyFont="1" applyBorder="1" applyAlignment="1">
      <alignment horizontal="center" vertical="center"/>
    </xf>
    <xf numFmtId="0" fontId="19" fillId="1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4" fillId="0" borderId="0" xfId="0" applyFont="1"/>
    <xf numFmtId="0" fontId="34" fillId="0" borderId="1" xfId="0" applyFont="1" applyBorder="1" applyAlignment="1">
      <alignment horizontal="center"/>
    </xf>
    <xf numFmtId="0" fontId="35" fillId="5" borderId="132" xfId="2" applyFont="1" applyFill="1" applyBorder="1" applyAlignment="1">
      <alignment vertical="center"/>
    </xf>
    <xf numFmtId="0" fontId="35" fillId="5" borderId="135" xfId="2" applyFont="1" applyFill="1" applyBorder="1" applyAlignment="1">
      <alignment vertical="center"/>
    </xf>
    <xf numFmtId="0" fontId="31" fillId="0" borderId="142" xfId="0" applyFont="1" applyBorder="1" applyAlignment="1">
      <alignment horizontal="right"/>
    </xf>
    <xf numFmtId="0" fontId="0" fillId="0" borderId="143" xfId="0" applyBorder="1"/>
    <xf numFmtId="0" fontId="0" fillId="0" borderId="142" xfId="0" applyBorder="1"/>
    <xf numFmtId="0" fontId="31" fillId="0" borderId="144" xfId="0" applyFont="1" applyBorder="1" applyAlignment="1">
      <alignment horizontal="right"/>
    </xf>
    <xf numFmtId="0" fontId="0" fillId="0" borderId="145" xfId="0" applyBorder="1"/>
    <xf numFmtId="0" fontId="34" fillId="0" borderId="0" xfId="0" applyFont="1" applyFill="1"/>
    <xf numFmtId="0" fontId="36" fillId="0" borderId="0" xfId="0" applyFont="1" applyAlignment="1">
      <alignment horizontal="center"/>
    </xf>
    <xf numFmtId="0" fontId="31" fillId="0" borderId="140" xfId="0" applyFont="1" applyBorder="1" applyAlignment="1">
      <alignment horizontal="center"/>
    </xf>
    <xf numFmtId="0" fontId="31" fillId="0" borderId="141" xfId="0" applyFont="1" applyBorder="1" applyAlignment="1">
      <alignment horizontal="center"/>
    </xf>
    <xf numFmtId="0" fontId="33" fillId="10" borderId="146" xfId="0" applyFont="1" applyFill="1" applyBorder="1" applyAlignment="1">
      <alignment horizontal="center"/>
    </xf>
    <xf numFmtId="0" fontId="33" fillId="10" borderId="147" xfId="0" applyFont="1" applyFill="1" applyBorder="1" applyAlignment="1">
      <alignment horizontal="center"/>
    </xf>
    <xf numFmtId="0" fontId="33" fillId="10" borderId="148" xfId="0" applyFont="1" applyFill="1" applyBorder="1" applyAlignment="1">
      <alignment horizontal="center"/>
    </xf>
    <xf numFmtId="0" fontId="34" fillId="0" borderId="149" xfId="0" applyFont="1" applyBorder="1" applyAlignment="1">
      <alignment horizontal="center"/>
    </xf>
    <xf numFmtId="0" fontId="34" fillId="0" borderId="150" xfId="0" applyFont="1" applyBorder="1" applyAlignment="1">
      <alignment horizontal="center"/>
    </xf>
    <xf numFmtId="0" fontId="34" fillId="0" borderId="151" xfId="0" applyFont="1" applyBorder="1" applyAlignment="1">
      <alignment horizontal="center"/>
    </xf>
    <xf numFmtId="0" fontId="38" fillId="0" borderId="0" xfId="0" applyFont="1"/>
    <xf numFmtId="0" fontId="14" fillId="6" borderId="62" xfId="0" applyNumberFormat="1" applyFont="1" applyFill="1" applyBorder="1" applyAlignment="1">
      <alignment vertical="center" wrapText="1"/>
    </xf>
    <xf numFmtId="166" fontId="26" fillId="0" borderId="153" xfId="0" applyNumberFormat="1" applyFont="1" applyBorder="1" applyAlignment="1">
      <alignment horizontal="center" vertical="center"/>
    </xf>
    <xf numFmtId="165" fontId="11" fillId="4" borderId="50" xfId="1" applyNumberFormat="1" applyFont="1" applyFill="1" applyBorder="1" applyAlignment="1" applyProtection="1">
      <alignment horizontal="center" vertical="center"/>
      <protection locked="0"/>
    </xf>
    <xf numFmtId="49" fontId="8" fillId="4" borderId="50" xfId="1" applyNumberFormat="1" applyFont="1" applyFill="1" applyBorder="1" applyAlignment="1" applyProtection="1">
      <alignment horizontal="left" vertical="center" wrapText="1"/>
      <protection locked="0"/>
    </xf>
    <xf numFmtId="165" fontId="11" fillId="4" borderId="114" xfId="1" applyNumberFormat="1" applyFont="1" applyFill="1" applyBorder="1" applyAlignment="1" applyProtection="1">
      <alignment horizontal="center" vertical="center"/>
      <protection locked="0"/>
    </xf>
    <xf numFmtId="42" fontId="14" fillId="6" borderId="14" xfId="0" applyNumberFormat="1" applyFont="1" applyFill="1" applyBorder="1" applyAlignment="1">
      <alignment vertical="center"/>
    </xf>
    <xf numFmtId="42" fontId="39" fillId="6" borderId="62" xfId="0" applyNumberFormat="1" applyFont="1" applyFill="1" applyBorder="1" applyAlignment="1">
      <alignment vertical="center"/>
    </xf>
    <xf numFmtId="0" fontId="3" fillId="5" borderId="2" xfId="2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4" fillId="8" borderId="154" xfId="0" applyFont="1" applyFill="1" applyBorder="1" applyAlignment="1">
      <alignment horizontal="center" vertical="center" wrapText="1"/>
    </xf>
    <xf numFmtId="0" fontId="40" fillId="0" borderId="0" xfId="0" applyFont="1" applyAlignment="1">
      <alignment vertical="top"/>
    </xf>
    <xf numFmtId="0" fontId="41" fillId="0" borderId="0" xfId="0" applyFont="1"/>
    <xf numFmtId="0" fontId="40" fillId="0" borderId="0" xfId="0" applyFont="1"/>
    <xf numFmtId="0" fontId="9" fillId="4" borderId="54" xfId="0" applyFont="1" applyFill="1" applyBorder="1" applyAlignment="1" applyProtection="1">
      <alignment horizontal="center" vertical="center"/>
      <protection locked="0"/>
    </xf>
    <xf numFmtId="0" fontId="9" fillId="4" borderId="54" xfId="0" applyFont="1" applyFill="1" applyBorder="1" applyAlignment="1" applyProtection="1">
      <alignment horizontal="center" vertical="center" wrapText="1"/>
      <protection locked="0"/>
    </xf>
    <xf numFmtId="0" fontId="9" fillId="4" borderId="50" xfId="0" applyFont="1" applyFill="1" applyBorder="1" applyAlignment="1" applyProtection="1">
      <alignment horizontal="center" vertical="center"/>
      <protection locked="0"/>
    </xf>
    <xf numFmtId="0" fontId="9" fillId="4" borderId="50" xfId="0" applyFont="1" applyFill="1" applyBorder="1" applyAlignment="1" applyProtection="1">
      <alignment horizontal="center" vertical="center" wrapText="1"/>
      <protection locked="0"/>
    </xf>
    <xf numFmtId="0" fontId="9" fillId="4" borderId="71" xfId="0" applyFont="1" applyFill="1" applyBorder="1" applyAlignment="1" applyProtection="1">
      <alignment horizontal="center" vertical="center"/>
      <protection locked="0"/>
    </xf>
    <xf numFmtId="0" fontId="9" fillId="4" borderId="71" xfId="0" applyFont="1" applyFill="1" applyBorder="1" applyAlignment="1" applyProtection="1">
      <alignment horizontal="center" vertical="center" wrapText="1"/>
      <protection locked="0"/>
    </xf>
    <xf numFmtId="0" fontId="9" fillId="4" borderId="28" xfId="1" applyFont="1" applyFill="1" applyBorder="1" applyAlignment="1" applyProtection="1">
      <alignment horizontal="center" vertical="center"/>
      <protection locked="0"/>
    </xf>
    <xf numFmtId="0" fontId="9" fillId="4" borderId="17" xfId="1" applyFont="1" applyFill="1" applyBorder="1" applyAlignment="1" applyProtection="1">
      <alignment horizontal="center" vertical="center"/>
      <protection locked="0"/>
    </xf>
    <xf numFmtId="0" fontId="9" fillId="4" borderId="30" xfId="1" applyFont="1" applyFill="1" applyBorder="1" applyAlignment="1" applyProtection="1">
      <alignment horizontal="center" vertical="center"/>
      <protection locked="0"/>
    </xf>
    <xf numFmtId="0" fontId="9" fillId="4" borderId="31" xfId="1" applyFont="1" applyFill="1" applyBorder="1" applyAlignment="1" applyProtection="1">
      <alignment horizontal="center" vertical="center"/>
      <protection locked="0"/>
    </xf>
    <xf numFmtId="0" fontId="9" fillId="4" borderId="15" xfId="1" applyFont="1" applyFill="1" applyBorder="1" applyAlignment="1" applyProtection="1">
      <alignment horizontal="center" vertical="center"/>
      <protection locked="0"/>
    </xf>
    <xf numFmtId="0" fontId="9" fillId="4" borderId="1" xfId="1" applyFont="1" applyFill="1" applyBorder="1" applyAlignment="1" applyProtection="1">
      <alignment horizontal="center" vertical="center"/>
      <protection locked="0"/>
    </xf>
    <xf numFmtId="0" fontId="9" fillId="4" borderId="4" xfId="1" applyFont="1" applyFill="1" applyBorder="1" applyAlignment="1" applyProtection="1">
      <alignment horizontal="center" vertical="center"/>
      <protection locked="0"/>
    </xf>
    <xf numFmtId="0" fontId="9" fillId="4" borderId="3" xfId="1" applyFont="1" applyFill="1" applyBorder="1" applyAlignment="1" applyProtection="1">
      <alignment horizontal="center" vertical="center"/>
      <protection locked="0"/>
    </xf>
    <xf numFmtId="0" fontId="9" fillId="4" borderId="6" xfId="1" applyFont="1" applyFill="1" applyBorder="1" applyAlignment="1" applyProtection="1">
      <alignment horizontal="center" vertical="center"/>
      <protection locked="0"/>
    </xf>
    <xf numFmtId="0" fontId="9" fillId="4" borderId="53" xfId="1" applyFont="1" applyFill="1" applyBorder="1" applyAlignment="1" applyProtection="1">
      <alignment horizontal="center" vertical="center"/>
      <protection locked="0"/>
    </xf>
    <xf numFmtId="0" fontId="9" fillId="4" borderId="13" xfId="1" applyFont="1" applyFill="1" applyBorder="1" applyAlignment="1" applyProtection="1">
      <alignment horizontal="center" vertical="center"/>
      <protection locked="0"/>
    </xf>
    <xf numFmtId="0" fontId="9" fillId="4" borderId="67" xfId="1" applyFont="1" applyFill="1" applyBorder="1" applyAlignment="1" applyProtection="1">
      <alignment horizontal="center" vertical="center"/>
      <protection locked="0"/>
    </xf>
    <xf numFmtId="0" fontId="9" fillId="4" borderId="68" xfId="1" applyFont="1" applyFill="1" applyBorder="1" applyAlignment="1" applyProtection="1">
      <alignment horizontal="center" vertical="center"/>
      <protection locked="0"/>
    </xf>
    <xf numFmtId="0" fontId="9" fillId="4" borderId="52" xfId="1" applyFont="1" applyFill="1" applyBorder="1" applyAlignment="1" applyProtection="1">
      <alignment horizontal="center" vertical="center"/>
      <protection locked="0"/>
    </xf>
    <xf numFmtId="0" fontId="8" fillId="7" borderId="100" xfId="0" applyFont="1" applyFill="1" applyBorder="1" applyAlignment="1">
      <alignment horizontal="center" vertical="center"/>
    </xf>
    <xf numFmtId="0" fontId="8" fillId="7" borderId="100" xfId="0" applyFont="1" applyFill="1" applyBorder="1" applyAlignment="1">
      <alignment horizontal="center" vertical="center" wrapText="1"/>
    </xf>
    <xf numFmtId="0" fontId="9" fillId="7" borderId="65" xfId="0" applyFont="1" applyFill="1" applyBorder="1" applyAlignment="1">
      <alignment horizontal="center" vertical="center"/>
    </xf>
    <xf numFmtId="0" fontId="9" fillId="7" borderId="65" xfId="0" applyFont="1" applyFill="1" applyBorder="1" applyAlignment="1">
      <alignment horizontal="center" vertical="center" wrapText="1"/>
    </xf>
    <xf numFmtId="0" fontId="9" fillId="7" borderId="65" xfId="0" applyFont="1" applyFill="1" applyBorder="1" applyAlignment="1">
      <alignment vertical="center"/>
    </xf>
    <xf numFmtId="0" fontId="9" fillId="7" borderId="65" xfId="0" applyFont="1" applyFill="1" applyBorder="1" applyAlignment="1">
      <alignment vertical="center" wrapText="1"/>
    </xf>
    <xf numFmtId="0" fontId="9" fillId="7" borderId="66" xfId="0" applyFont="1" applyFill="1" applyBorder="1" applyAlignment="1">
      <alignment vertical="center"/>
    </xf>
    <xf numFmtId="0" fontId="9" fillId="7" borderId="66" xfId="0" applyFont="1" applyFill="1" applyBorder="1" applyAlignment="1">
      <alignment vertical="center" wrapText="1"/>
    </xf>
    <xf numFmtId="0" fontId="8" fillId="7" borderId="28" xfId="1" applyFont="1" applyFill="1" applyBorder="1" applyAlignment="1">
      <alignment vertical="center"/>
    </xf>
    <xf numFmtId="0" fontId="8" fillId="7" borderId="17" xfId="1" applyFont="1" applyFill="1" applyBorder="1" applyAlignment="1">
      <alignment vertical="center"/>
    </xf>
    <xf numFmtId="0" fontId="8" fillId="7" borderId="29" xfId="1" applyFont="1" applyFill="1" applyBorder="1" applyAlignment="1">
      <alignment vertical="center"/>
    </xf>
    <xf numFmtId="0" fontId="8" fillId="7" borderId="30" xfId="1" applyFont="1" applyFill="1" applyBorder="1" applyAlignment="1">
      <alignment vertical="center"/>
    </xf>
    <xf numFmtId="0" fontId="8" fillId="7" borderId="31" xfId="1" applyFont="1" applyFill="1" applyBorder="1" applyAlignment="1">
      <alignment vertical="center"/>
    </xf>
    <xf numFmtId="0" fontId="8" fillId="7" borderId="15" xfId="0" applyFont="1" applyFill="1" applyBorder="1" applyAlignment="1">
      <alignment vertical="center"/>
    </xf>
    <xf numFmtId="0" fontId="8" fillId="7" borderId="1" xfId="0" applyFont="1" applyFill="1" applyBorder="1" applyAlignment="1">
      <alignment vertical="center"/>
    </xf>
    <xf numFmtId="0" fontId="8" fillId="7" borderId="4" xfId="0" applyFont="1" applyFill="1" applyBorder="1" applyAlignment="1">
      <alignment vertical="center"/>
    </xf>
    <xf numFmtId="0" fontId="8" fillId="7" borderId="3" xfId="0" applyFont="1" applyFill="1" applyBorder="1" applyAlignment="1">
      <alignment vertical="center"/>
    </xf>
    <xf numFmtId="0" fontId="8" fillId="7" borderId="6" xfId="0" applyFont="1" applyFill="1" applyBorder="1" applyAlignment="1">
      <alignment vertical="center"/>
    </xf>
    <xf numFmtId="0" fontId="8" fillId="7" borderId="53" xfId="0" applyFont="1" applyFill="1" applyBorder="1" applyAlignment="1">
      <alignment vertical="center"/>
    </xf>
    <xf numFmtId="0" fontId="8" fillId="7" borderId="13" xfId="0" applyFont="1" applyFill="1" applyBorder="1" applyAlignment="1">
      <alignment vertical="center"/>
    </xf>
    <xf numFmtId="0" fontId="8" fillId="7" borderId="67" xfId="0" applyFont="1" applyFill="1" applyBorder="1" applyAlignment="1">
      <alignment vertical="center"/>
    </xf>
    <xf numFmtId="0" fontId="8" fillId="7" borderId="68" xfId="0" applyFont="1" applyFill="1" applyBorder="1" applyAlignment="1">
      <alignment vertical="center"/>
    </xf>
    <xf numFmtId="0" fontId="8" fillId="7" borderId="52" xfId="0" applyFont="1" applyFill="1" applyBorder="1" applyAlignment="1">
      <alignment vertical="center"/>
    </xf>
    <xf numFmtId="4" fontId="42" fillId="0" borderId="32" xfId="0" applyNumberFormat="1" applyFont="1" applyBorder="1" applyAlignment="1">
      <alignment horizontal="center" vertical="center"/>
    </xf>
    <xf numFmtId="4" fontId="42" fillId="0" borderId="17" xfId="0" applyNumberFormat="1" applyFont="1" applyBorder="1" applyAlignment="1">
      <alignment horizontal="center" vertical="center"/>
    </xf>
    <xf numFmtId="4" fontId="15" fillId="0" borderId="31" xfId="0" applyNumberFormat="1" applyFont="1" applyBorder="1" applyAlignment="1">
      <alignment horizontal="center" vertical="center"/>
    </xf>
    <xf numFmtId="3" fontId="14" fillId="0" borderId="94" xfId="0" applyNumberFormat="1" applyFont="1" applyBorder="1" applyAlignment="1">
      <alignment horizontal="center" vertical="center"/>
    </xf>
    <xf numFmtId="4" fontId="42" fillId="0" borderId="22" xfId="0" applyNumberFormat="1" applyFont="1" applyBorder="1" applyAlignment="1">
      <alignment horizontal="center" vertical="center"/>
    </xf>
    <xf numFmtId="4" fontId="42" fillId="0" borderId="1" xfId="0" applyNumberFormat="1" applyFont="1" applyBorder="1" applyAlignment="1">
      <alignment horizontal="center" vertical="center"/>
    </xf>
    <xf numFmtId="4" fontId="15" fillId="0" borderId="6" xfId="0" applyNumberFormat="1" applyFont="1" applyBorder="1" applyAlignment="1">
      <alignment horizontal="center" vertical="center"/>
    </xf>
    <xf numFmtId="3" fontId="14" fillId="0" borderId="95" xfId="0" applyNumberFormat="1" applyFont="1" applyBorder="1" applyAlignment="1">
      <alignment horizontal="center" vertical="center"/>
    </xf>
    <xf numFmtId="4" fontId="42" fillId="0" borderId="72" xfId="0" applyNumberFormat="1" applyFont="1" applyBorder="1" applyAlignment="1">
      <alignment horizontal="center" vertical="center"/>
    </xf>
    <xf numFmtId="4" fontId="42" fillId="0" borderId="13" xfId="0" applyNumberFormat="1" applyFont="1" applyBorder="1" applyAlignment="1">
      <alignment horizontal="center" vertical="center"/>
    </xf>
    <xf numFmtId="4" fontId="15" fillId="0" borderId="52" xfId="0" applyNumberFormat="1" applyFont="1" applyBorder="1" applyAlignment="1">
      <alignment horizontal="center" vertical="center"/>
    </xf>
    <xf numFmtId="3" fontId="14" fillId="0" borderId="96" xfId="0" applyNumberFormat="1" applyFont="1" applyBorder="1" applyAlignment="1">
      <alignment horizontal="center" vertical="center"/>
    </xf>
    <xf numFmtId="0" fontId="9" fillId="7" borderId="100" xfId="0" applyFont="1" applyFill="1" applyBorder="1" applyAlignment="1">
      <alignment horizontal="center" vertical="center"/>
    </xf>
    <xf numFmtId="0" fontId="9" fillId="7" borderId="100" xfId="0" applyFont="1" applyFill="1" applyBorder="1" applyAlignment="1">
      <alignment horizontal="center" vertical="center" wrapText="1"/>
    </xf>
    <xf numFmtId="4" fontId="42" fillId="0" borderId="16" xfId="0" applyNumberFormat="1" applyFont="1" applyBorder="1" applyAlignment="1">
      <alignment horizontal="center" vertical="center"/>
    </xf>
    <xf numFmtId="4" fontId="42" fillId="0" borderId="10" xfId="0" applyNumberFormat="1" applyFont="1" applyBorder="1" applyAlignment="1">
      <alignment horizontal="center" vertical="center"/>
    </xf>
    <xf numFmtId="4" fontId="42" fillId="0" borderId="12" xfId="0" applyNumberFormat="1" applyFont="1" applyBorder="1" applyAlignment="1">
      <alignment horizontal="center" vertical="center"/>
    </xf>
    <xf numFmtId="0" fontId="43" fillId="0" borderId="0" xfId="4" applyFont="1"/>
    <xf numFmtId="0" fontId="0" fillId="0" borderId="0" xfId="0" applyAlignment="1">
      <alignment horizontal="center" vertical="center" wrapText="1"/>
    </xf>
    <xf numFmtId="164" fontId="8" fillId="6" borderId="0" xfId="0" applyNumberFormat="1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0" fontId="47" fillId="3" borderId="107" xfId="1" applyFont="1" applyFill="1" applyBorder="1" applyAlignment="1">
      <alignment vertical="center" wrapText="1"/>
    </xf>
    <xf numFmtId="0" fontId="48" fillId="8" borderId="0" xfId="0" applyFont="1" applyFill="1" applyAlignment="1">
      <alignment vertical="center"/>
    </xf>
    <xf numFmtId="0" fontId="0" fillId="0" borderId="0" xfId="0" applyAlignment="1">
      <alignment wrapText="1"/>
    </xf>
    <xf numFmtId="0" fontId="49" fillId="4" borderId="114" xfId="1" applyNumberFormat="1" applyFont="1" applyFill="1" applyBorder="1" applyAlignment="1" applyProtection="1">
      <alignment horizontal="center" vertical="center" wrapText="1"/>
      <protection locked="0" hidden="1"/>
    </xf>
    <xf numFmtId="168" fontId="14" fillId="4" borderId="114" xfId="1" applyNumberFormat="1" applyFont="1" applyFill="1" applyBorder="1" applyAlignment="1" applyProtection="1">
      <alignment horizontal="center" vertical="center" wrapText="1"/>
      <protection locked="0"/>
    </xf>
    <xf numFmtId="168" fontId="14" fillId="4" borderId="50" xfId="1" applyNumberFormat="1" applyFont="1" applyFill="1" applyBorder="1" applyAlignment="1" applyProtection="1">
      <alignment horizontal="center" vertical="center" wrapText="1"/>
      <protection locked="0"/>
    </xf>
    <xf numFmtId="0" fontId="3" fillId="5" borderId="155" xfId="2" applyFill="1" applyBorder="1" applyAlignment="1">
      <alignment horizontal="center" vertical="center"/>
    </xf>
    <xf numFmtId="44" fontId="50" fillId="6" borderId="119" xfId="0" applyNumberFormat="1" applyFont="1" applyFill="1" applyBorder="1" applyAlignment="1">
      <alignment horizontal="center" vertical="center"/>
    </xf>
    <xf numFmtId="44" fontId="50" fillId="6" borderId="120" xfId="0" applyNumberFormat="1" applyFont="1" applyFill="1" applyBorder="1" applyAlignment="1">
      <alignment horizontal="center" vertical="center"/>
    </xf>
    <xf numFmtId="0" fontId="50" fillId="3" borderId="105" xfId="0" applyFont="1" applyFill="1" applyBorder="1"/>
    <xf numFmtId="0" fontId="50" fillId="3" borderId="0" xfId="0" applyFont="1" applyFill="1" applyBorder="1"/>
    <xf numFmtId="165" fontId="50" fillId="6" borderId="106" xfId="0" applyNumberFormat="1" applyFont="1" applyFill="1" applyBorder="1" applyAlignment="1">
      <alignment horizontal="center" vertical="center"/>
    </xf>
    <xf numFmtId="165" fontId="50" fillId="6" borderId="46" xfId="0" applyNumberFormat="1" applyFont="1" applyFill="1" applyBorder="1" applyAlignment="1">
      <alignment horizontal="center" vertical="center"/>
    </xf>
    <xf numFmtId="44" fontId="51" fillId="6" borderId="106" xfId="0" applyNumberFormat="1" applyFont="1" applyFill="1" applyBorder="1" applyAlignment="1">
      <alignment horizontal="center" vertical="center"/>
    </xf>
    <xf numFmtId="44" fontId="51" fillId="6" borderId="46" xfId="0" applyNumberFormat="1" applyFont="1" applyFill="1" applyBorder="1" applyAlignment="1">
      <alignment horizontal="center" vertical="center"/>
    </xf>
    <xf numFmtId="0" fontId="24" fillId="11" borderId="0" xfId="0" applyFont="1" applyFill="1"/>
    <xf numFmtId="0" fontId="11" fillId="11" borderId="0" xfId="0" applyFont="1" applyFill="1"/>
    <xf numFmtId="0" fontId="4" fillId="0" borderId="4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164" fontId="8" fillId="6" borderId="0" xfId="0" applyNumberFormat="1" applyFont="1" applyFill="1" applyAlignment="1">
      <alignment horizontal="left" vertical="center"/>
    </xf>
    <xf numFmtId="0" fontId="54" fillId="0" borderId="104" xfId="0" applyFont="1" applyBorder="1" applyAlignment="1">
      <alignment horizontal="center" vertical="center" wrapText="1"/>
    </xf>
    <xf numFmtId="0" fontId="54" fillId="0" borderId="5" xfId="0" applyFont="1" applyBorder="1" applyAlignment="1">
      <alignment horizontal="center" vertical="center" wrapText="1"/>
    </xf>
    <xf numFmtId="0" fontId="29" fillId="0" borderId="56" xfId="0" applyFont="1" applyBorder="1" applyAlignment="1">
      <alignment horizontal="center" vertical="center" wrapText="1"/>
    </xf>
    <xf numFmtId="0" fontId="16" fillId="6" borderId="0" xfId="1" applyFont="1" applyFill="1" applyBorder="1" applyAlignment="1">
      <alignment horizontal="left" vertical="center" wrapText="1"/>
    </xf>
    <xf numFmtId="0" fontId="12" fillId="5" borderId="77" xfId="3" applyFont="1" applyFill="1" applyBorder="1" applyAlignment="1">
      <alignment horizontal="center" vertical="center"/>
    </xf>
    <xf numFmtId="0" fontId="12" fillId="5" borderId="78" xfId="3" applyFont="1" applyFill="1" applyBorder="1" applyAlignment="1">
      <alignment horizontal="center" vertical="center"/>
    </xf>
    <xf numFmtId="0" fontId="12" fillId="5" borderId="79" xfId="3" applyFont="1" applyFill="1" applyBorder="1" applyAlignment="1">
      <alignment horizontal="center" vertical="center"/>
    </xf>
    <xf numFmtId="0" fontId="4" fillId="0" borderId="75" xfId="0" applyFont="1" applyBorder="1" applyAlignment="1">
      <alignment horizontal="center" vertical="center" wrapText="1"/>
    </xf>
    <xf numFmtId="0" fontId="4" fillId="0" borderId="76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0" fillId="5" borderId="41" xfId="0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0" fontId="0" fillId="5" borderId="20" xfId="0" applyFill="1" applyBorder="1" applyAlignment="1">
      <alignment horizontal="center" vertical="center" wrapText="1"/>
    </xf>
    <xf numFmtId="0" fontId="6" fillId="0" borderId="75" xfId="3" applyFont="1" applyBorder="1" applyAlignment="1">
      <alignment horizontal="center" vertical="center"/>
    </xf>
    <xf numFmtId="0" fontId="45" fillId="0" borderId="76" xfId="0" applyFont="1" applyBorder="1" applyAlignment="1">
      <alignment horizontal="center" vertical="center" wrapText="1"/>
    </xf>
    <xf numFmtId="0" fontId="45" fillId="0" borderId="48" xfId="0" applyFont="1" applyBorder="1" applyAlignment="1">
      <alignment horizontal="center" vertical="center" wrapText="1"/>
    </xf>
    <xf numFmtId="0" fontId="45" fillId="0" borderId="49" xfId="0" applyFont="1" applyBorder="1" applyAlignment="1">
      <alignment horizontal="center" vertical="center" wrapText="1"/>
    </xf>
    <xf numFmtId="0" fontId="9" fillId="0" borderId="75" xfId="0" applyFont="1" applyBorder="1" applyAlignment="1">
      <alignment horizontal="center" vertical="center" wrapText="1"/>
    </xf>
    <xf numFmtId="0" fontId="9" fillId="0" borderId="9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98" xfId="0" applyFont="1" applyBorder="1" applyAlignment="1">
      <alignment horizontal="center" vertical="center" wrapText="1"/>
    </xf>
    <xf numFmtId="0" fontId="6" fillId="0" borderId="57" xfId="3" applyFont="1" applyBorder="1" applyAlignment="1">
      <alignment horizontal="center" vertical="center"/>
    </xf>
    <xf numFmtId="0" fontId="9" fillId="0" borderId="76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52" fillId="0" borderId="152" xfId="0" applyFont="1" applyBorder="1" applyAlignment="1" applyProtection="1">
      <alignment horizontal="left" vertical="center" wrapText="1"/>
      <protection locked="0"/>
    </xf>
    <xf numFmtId="0" fontId="52" fillId="0" borderId="73" xfId="0" applyFont="1" applyBorder="1" applyAlignment="1" applyProtection="1">
      <alignment horizontal="left" vertical="center" wrapText="1"/>
      <protection locked="0"/>
    </xf>
    <xf numFmtId="0" fontId="52" fillId="0" borderId="53" xfId="0" applyFont="1" applyBorder="1" applyAlignment="1" applyProtection="1">
      <alignment horizontal="left" vertical="center" wrapText="1"/>
      <protection locked="0"/>
    </xf>
    <xf numFmtId="0" fontId="0" fillId="0" borderId="21" xfId="0" applyBorder="1" applyAlignment="1">
      <alignment horizontal="left" vertical="center" wrapText="1"/>
    </xf>
    <xf numFmtId="0" fontId="7" fillId="0" borderId="152" xfId="0" applyFont="1" applyBorder="1" applyAlignment="1" applyProtection="1">
      <alignment horizontal="left" vertical="center" wrapText="1"/>
      <protection locked="0"/>
    </xf>
    <xf numFmtId="0" fontId="7" fillId="0" borderId="73" xfId="0" applyFont="1" applyBorder="1" applyAlignment="1" applyProtection="1">
      <alignment horizontal="left" vertical="center" wrapText="1"/>
      <protection locked="0"/>
    </xf>
    <xf numFmtId="0" fontId="7" fillId="0" borderId="53" xfId="0" applyFont="1" applyBorder="1" applyAlignment="1" applyProtection="1">
      <alignment horizontal="left" vertical="center" wrapText="1"/>
      <protection locked="0"/>
    </xf>
  </cellXfs>
  <cellStyles count="5">
    <cellStyle name="Hypertextový odkaz" xfId="4" builtinId="8"/>
    <cellStyle name="Normální" xfId="0" builtinId="0"/>
    <cellStyle name="Propojená buňka" xfId="2" builtinId="24"/>
    <cellStyle name="Správně" xfId="1" builtinId="26"/>
    <cellStyle name="Text upozornění" xfId="3" builtinId="11"/>
  </cellStyles>
  <dxfs count="49">
    <dxf>
      <font>
        <color rgb="FF99FF99"/>
      </font>
      <fill>
        <patternFill>
          <bgColor rgb="FF99FF99"/>
        </patternFill>
      </fill>
    </dxf>
    <dxf>
      <font>
        <color rgb="FF99FF99"/>
      </font>
      <fill>
        <patternFill>
          <bgColor rgb="FF99FF99"/>
        </patternFill>
      </fill>
    </dxf>
    <dxf>
      <font>
        <color rgb="FF99FF99"/>
      </font>
      <fill>
        <patternFill>
          <bgColor rgb="FF99FF99"/>
        </patternFill>
      </fill>
    </dxf>
    <dxf>
      <font>
        <color auto="1"/>
      </font>
    </dxf>
    <dxf>
      <font>
        <color theme="0"/>
      </font>
    </dxf>
    <dxf>
      <font>
        <color rgb="FF99FF99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b/>
        <i val="0"/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9FF99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b/>
        <i val="0"/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9FF99"/>
      </font>
    </dxf>
    <dxf>
      <font>
        <color theme="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0000"/>
      <color rgb="FF0000CC"/>
      <color rgb="FF99FF99"/>
      <color rgb="FF99FFCC"/>
      <color rgb="FFCCFFCC"/>
      <color rgb="FFCCFFFF"/>
      <color rgb="FF000066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6EC9B667-E5FE-4D69-BB42-6FEE502D8731}" type="doc">
      <dgm:prSet loTypeId="urn:microsoft.com/office/officeart/2005/8/layout/hList1" loCatId="list" qsTypeId="urn:microsoft.com/office/officeart/2005/8/quickstyle/simple2" qsCatId="simple" csTypeId="urn:microsoft.com/office/officeart/2005/8/colors/accent1_2" csCatId="accent1" phldr="1"/>
      <dgm:spPr/>
      <dgm:t>
        <a:bodyPr/>
        <a:lstStyle/>
        <a:p>
          <a:endParaRPr lang="cs-CZ"/>
        </a:p>
      </dgm:t>
    </dgm:pt>
    <dgm:pt modelId="{D249C51B-E08A-4807-9865-7554C2AA2670}">
      <dgm:prSet phldrT="[Text]" custT="1"/>
      <dgm:spPr/>
      <dgm:t>
        <a:bodyPr/>
        <a:lstStyle/>
        <a:p>
          <a:r>
            <a:rPr lang="cs-CZ" sz="2000"/>
            <a:t>POPIS FUNKCÍ SOUBORU</a:t>
          </a:r>
        </a:p>
      </dgm:t>
    </dgm:pt>
    <dgm:pt modelId="{83C4FE26-D7F4-485B-B58C-16959F6EAE19}" type="parTrans" cxnId="{2CDEFA9C-531A-413B-A3D8-15079DA59658}">
      <dgm:prSet/>
      <dgm:spPr/>
      <dgm:t>
        <a:bodyPr/>
        <a:lstStyle/>
        <a:p>
          <a:endParaRPr lang="cs-CZ"/>
        </a:p>
      </dgm:t>
    </dgm:pt>
    <dgm:pt modelId="{5B217DE4-5741-4CD4-B1A6-38F8E066C8EE}" type="sibTrans" cxnId="{2CDEFA9C-531A-413B-A3D8-15079DA59658}">
      <dgm:prSet/>
      <dgm:spPr/>
      <dgm:t>
        <a:bodyPr/>
        <a:lstStyle/>
        <a:p>
          <a:endParaRPr lang="cs-CZ"/>
        </a:p>
      </dgm:t>
    </dgm:pt>
    <dgm:pt modelId="{93BDD419-0915-494E-BA4E-77C709605738}">
      <dgm:prSet phldrT="[Text]" custT="1"/>
      <dgm:spPr/>
      <dgm:t>
        <a:bodyPr/>
        <a:lstStyle/>
        <a:p>
          <a:r>
            <a:rPr lang="cs-CZ" sz="2000"/>
            <a:t>SCHÉMA LISTŮ A BAREVNÉ SCHÉMA</a:t>
          </a:r>
        </a:p>
      </dgm:t>
    </dgm:pt>
    <dgm:pt modelId="{9A370EA0-EFCD-43ED-B774-649A18620867}" type="parTrans" cxnId="{26961EE4-625B-4FB5-91D7-43DC54DCDE29}">
      <dgm:prSet/>
      <dgm:spPr/>
      <dgm:t>
        <a:bodyPr/>
        <a:lstStyle/>
        <a:p>
          <a:endParaRPr lang="cs-CZ"/>
        </a:p>
      </dgm:t>
    </dgm:pt>
    <dgm:pt modelId="{1081C876-82A4-4CEF-AFE5-9796A43CEA1E}" type="sibTrans" cxnId="{26961EE4-625B-4FB5-91D7-43DC54DCDE29}">
      <dgm:prSet/>
      <dgm:spPr/>
      <dgm:t>
        <a:bodyPr/>
        <a:lstStyle/>
        <a:p>
          <a:endParaRPr lang="cs-CZ"/>
        </a:p>
      </dgm:t>
    </dgm:pt>
    <dgm:pt modelId="{264EAB7D-6188-4ABC-B457-443F8169ADF4}">
      <dgm:prSet phldrT="[Text]" custT="1"/>
      <dgm:spPr/>
      <dgm:t>
        <a:bodyPr/>
        <a:lstStyle/>
        <a:p>
          <a:r>
            <a:rPr lang="cs-CZ" sz="2000"/>
            <a:t>VYPLNĚNÍ ÚDAJŮ A VLOŽENÍ PŘÍLOHY K F_OVZ_POPL</a:t>
          </a:r>
        </a:p>
      </dgm:t>
    </dgm:pt>
    <dgm:pt modelId="{DD4534FB-53ED-4A23-B74F-88020D7227A5}" type="parTrans" cxnId="{5E3CA6BF-E8EC-4B6B-810D-937C0F4138B3}">
      <dgm:prSet/>
      <dgm:spPr/>
      <dgm:t>
        <a:bodyPr/>
        <a:lstStyle/>
        <a:p>
          <a:endParaRPr lang="cs-CZ"/>
        </a:p>
      </dgm:t>
    </dgm:pt>
    <dgm:pt modelId="{B86F537B-AF24-4ACF-998F-1357875ADEBA}" type="sibTrans" cxnId="{5E3CA6BF-E8EC-4B6B-810D-937C0F4138B3}">
      <dgm:prSet/>
      <dgm:spPr/>
      <dgm:t>
        <a:bodyPr/>
        <a:lstStyle/>
        <a:p>
          <a:endParaRPr lang="cs-CZ"/>
        </a:p>
      </dgm:t>
    </dgm:pt>
    <dgm:pt modelId="{F0A28468-BEEB-478D-AC05-E80FBDC5A145}">
      <dgm:prSet custT="1"/>
      <dgm:spPr/>
      <dgm:t>
        <a:bodyPr/>
        <a:lstStyle/>
        <a:p>
          <a:r>
            <a:rPr lang="cs-CZ" sz="1200" b="1"/>
            <a:t>barevné schéma </a:t>
          </a:r>
          <a:r>
            <a:rPr lang="cs-CZ" sz="1200"/>
            <a:t>je podobné, jako u formulářů ISPOP:</a:t>
          </a:r>
        </a:p>
      </dgm:t>
    </dgm:pt>
    <dgm:pt modelId="{599D2E94-1066-41BF-BCF2-02FDDBE483CE}" type="parTrans" cxnId="{6C97A3DC-443E-434C-88CC-C9555A53EFB1}">
      <dgm:prSet/>
      <dgm:spPr/>
      <dgm:t>
        <a:bodyPr/>
        <a:lstStyle/>
        <a:p>
          <a:endParaRPr lang="cs-CZ"/>
        </a:p>
      </dgm:t>
    </dgm:pt>
    <dgm:pt modelId="{ADA53300-1336-403E-B839-EE0AC171313C}" type="sibTrans" cxnId="{6C97A3DC-443E-434C-88CC-C9555A53EFB1}">
      <dgm:prSet/>
      <dgm:spPr/>
      <dgm:t>
        <a:bodyPr/>
        <a:lstStyle/>
        <a:p>
          <a:endParaRPr lang="cs-CZ"/>
        </a:p>
      </dgm:t>
    </dgm:pt>
    <dgm:pt modelId="{1C6B13E8-F23D-4002-8F85-B359FEA3C4DA}">
      <dgm:prSet custT="1"/>
      <dgm:spPr/>
      <dgm:t>
        <a:bodyPr/>
        <a:lstStyle/>
        <a:p>
          <a:r>
            <a:rPr lang="cs-CZ" sz="1200"/>
            <a:t>bílá pole jsou použita pro popisy sloupců nebo řádků a pro zobrazení automaticky vypočtených poplatků; u sloupců nadepsaných textem "</a:t>
          </a:r>
          <a:r>
            <a:rPr lang="cs-CZ" sz="1200" b="1"/>
            <a:t>Výpočet poplatku za množství emisí v aktuálním roce</a:t>
          </a:r>
          <a:r>
            <a:rPr lang="cs-CZ" sz="1200"/>
            <a:t>" jsou v bílých polích automaticky zobrazeny poplatky za emise, u kterých nebylo možné vůbec uplatnit nevyměření poplatku, nebo je v nich zobrazena snížená částka poplatku vypočtená z celkové emise zdroje, základní sazby pro zadaný rok a příslušného koeficientu emisí. Do těchto sloupců se nesmí"ručně"  vpisovat žádné hodnoty!</a:t>
          </a:r>
        </a:p>
      </dgm:t>
    </dgm:pt>
    <dgm:pt modelId="{17C56AFB-6E2F-4DE1-9FBC-BA0302A5CD19}" type="parTrans" cxnId="{5EF21D5E-B185-4D1E-986A-BBD2A78B9EBA}">
      <dgm:prSet/>
      <dgm:spPr/>
      <dgm:t>
        <a:bodyPr/>
        <a:lstStyle/>
        <a:p>
          <a:endParaRPr lang="cs-CZ"/>
        </a:p>
      </dgm:t>
    </dgm:pt>
    <dgm:pt modelId="{25C9AC7F-59F6-4394-8D12-6401089A558E}" type="sibTrans" cxnId="{5EF21D5E-B185-4D1E-986A-BBD2A78B9EBA}">
      <dgm:prSet/>
      <dgm:spPr/>
      <dgm:t>
        <a:bodyPr/>
        <a:lstStyle/>
        <a:p>
          <a:endParaRPr lang="cs-CZ"/>
        </a:p>
      </dgm:t>
    </dgm:pt>
    <dgm:pt modelId="{52703CB6-0882-4C3B-986C-C405640B944B}">
      <dgm:prSet custT="1"/>
      <dgm:spPr/>
      <dgm:t>
        <a:bodyPr/>
        <a:lstStyle/>
        <a:p>
          <a:r>
            <a:rPr lang="cs-CZ" sz="1200"/>
            <a:t>zelená pole se automaticky vyplňují podle vložených údajů (IČO, IČP, rok) nebo součtovými hodnotami poplatků. Tato pole nelze nijak upravovat!</a:t>
          </a:r>
        </a:p>
      </dgm:t>
    </dgm:pt>
    <dgm:pt modelId="{2494A265-FC8B-45A2-A8FE-4E2D87AC059B}" type="parTrans" cxnId="{4B9CAF90-6E09-421F-9B37-EA6E3782F227}">
      <dgm:prSet/>
      <dgm:spPr/>
      <dgm:t>
        <a:bodyPr/>
        <a:lstStyle/>
        <a:p>
          <a:endParaRPr lang="cs-CZ"/>
        </a:p>
      </dgm:t>
    </dgm:pt>
    <dgm:pt modelId="{E80264E3-9266-4B8D-9B03-2BB322466611}" type="sibTrans" cxnId="{4B9CAF90-6E09-421F-9B37-EA6E3782F227}">
      <dgm:prSet/>
      <dgm:spPr/>
      <dgm:t>
        <a:bodyPr/>
        <a:lstStyle/>
        <a:p>
          <a:endParaRPr lang="cs-CZ"/>
        </a:p>
      </dgm:t>
    </dgm:pt>
    <dgm:pt modelId="{0C353C93-66AA-423F-8D5D-CDC8F668BAC5}">
      <dgm:prSet custT="1"/>
      <dgm:spPr/>
      <dgm:t>
        <a:bodyPr/>
        <a:lstStyle/>
        <a:p>
          <a:r>
            <a:rPr lang="cs-CZ" sz="1200"/>
            <a:t>do modrých polí </a:t>
          </a:r>
          <a:r>
            <a:rPr lang="cs-CZ" sz="1200" b="1"/>
            <a:t>na listu Celkový poplatek (buňky C2, D2 a E2) se vyplní základní  identifikační údaje </a:t>
          </a:r>
          <a:r>
            <a:rPr lang="cs-CZ" sz="1200"/>
            <a:t>(</a:t>
          </a:r>
          <a:r>
            <a:rPr lang="cs-CZ" sz="1200" b="1"/>
            <a:t>ROK, IČO, IČP</a:t>
          </a:r>
          <a:r>
            <a:rPr lang="cs-CZ" sz="1200"/>
            <a:t>)</a:t>
          </a:r>
        </a:p>
      </dgm:t>
    </dgm:pt>
    <dgm:pt modelId="{25BBBA57-7589-441F-BA17-C99B4CA96AE2}" type="parTrans" cxnId="{9585632D-83EF-40C3-BD58-D0AA74794DC5}">
      <dgm:prSet/>
      <dgm:spPr/>
      <dgm:t>
        <a:bodyPr/>
        <a:lstStyle/>
        <a:p>
          <a:endParaRPr lang="cs-CZ"/>
        </a:p>
      </dgm:t>
    </dgm:pt>
    <dgm:pt modelId="{02DCDAAD-82DF-49B9-9218-59D27B0E0C32}" type="sibTrans" cxnId="{9585632D-83EF-40C3-BD58-D0AA74794DC5}">
      <dgm:prSet/>
      <dgm:spPr/>
      <dgm:t>
        <a:bodyPr/>
        <a:lstStyle/>
        <a:p>
          <a:endParaRPr lang="cs-CZ"/>
        </a:p>
      </dgm:t>
    </dgm:pt>
    <dgm:pt modelId="{5077D7EB-C7C9-4240-B8D6-3054DEEACDD0}">
      <dgm:prSet custT="1"/>
      <dgm:spPr/>
      <dgm:t>
        <a:bodyPr/>
        <a:lstStyle/>
        <a:p>
          <a:r>
            <a:rPr lang="cs-CZ" sz="1200"/>
            <a:t>tento soubor lze využít pro uplatnění nevyměření a/nebo snížení poplatku podle všech možností uvedených v § 15, odst. 5 a 6; při výpočtu poplatku může nastat situace, kdy je pro jeden zdroj uplatněno nevyměření poplatku např. pro TZL podle odst. 6 ,písm. a) (rekonstrukce odlučovače),  nevyměření/snížení pro SO2 podle  odst. 5 nebo odst. 6 písm. b) (limity BAT) a nevyměření/snížení pro NOx podle odst. 5 nebo odst. 6 písm. c) (specifické limity). V takovém případě se </a:t>
          </a:r>
          <a:r>
            <a:rPr lang="cs-CZ" sz="1200" b="1"/>
            <a:t>množství emise</a:t>
          </a:r>
          <a:r>
            <a:rPr lang="cs-CZ" sz="1200"/>
            <a:t>, pro kterou je uplatněno nevyměřeníí/snížení, </a:t>
          </a:r>
          <a:r>
            <a:rPr lang="cs-CZ" sz="1200" b="1"/>
            <a:t>vyplní </a:t>
          </a:r>
          <a:r>
            <a:rPr lang="cs-CZ" sz="1200" b="1">
              <a:solidFill>
                <a:sysClr val="windowText" lastClr="000000"/>
              </a:solidFill>
            </a:rPr>
            <a:t>vždy jen v jednom  listu pro</a:t>
          </a:r>
          <a:r>
            <a:rPr lang="cs-CZ" sz="1200" b="1"/>
            <a:t> příslušné uplatnění § 15 odst. 5 nebo 6 a neuvádí se znovu v dalším listu</a:t>
          </a:r>
          <a:r>
            <a:rPr lang="cs-CZ" sz="1200"/>
            <a:t>! Obdobně se v těchto listech vyplňují potřebné údaje pro dokladování snížení emisí podle § 15, odst. 5 a přílohy č. 9, část 2.</a:t>
          </a:r>
        </a:p>
      </dgm:t>
    </dgm:pt>
    <dgm:pt modelId="{7418E86D-7610-4560-BDB7-DF66906D8B6D}" type="parTrans" cxnId="{BE0B83FE-D9E2-40C4-A5DB-DC12B1B8DCF5}">
      <dgm:prSet/>
      <dgm:spPr/>
      <dgm:t>
        <a:bodyPr/>
        <a:lstStyle/>
        <a:p>
          <a:endParaRPr lang="cs-CZ"/>
        </a:p>
      </dgm:t>
    </dgm:pt>
    <dgm:pt modelId="{99AD71B6-D0AF-4723-91C6-FD1631E43358}" type="sibTrans" cxnId="{BE0B83FE-D9E2-40C4-A5DB-DC12B1B8DCF5}">
      <dgm:prSet/>
      <dgm:spPr/>
      <dgm:t>
        <a:bodyPr/>
        <a:lstStyle/>
        <a:p>
          <a:endParaRPr lang="cs-CZ"/>
        </a:p>
      </dgm:t>
    </dgm:pt>
    <dgm:pt modelId="{94A1B70B-AC6A-4441-B5EC-A2FEEF270C25}">
      <dgm:prSet custT="1"/>
      <dgm:spPr/>
      <dgm:t>
        <a:bodyPr/>
        <a:lstStyle/>
        <a:p>
          <a:r>
            <a:rPr lang="cs-CZ" sz="1200"/>
            <a:t>pokud není pro </a:t>
          </a:r>
          <a:r>
            <a:rPr lang="cs-CZ" sz="1200">
              <a:solidFill>
                <a:sysClr val="windowText" lastClr="000000"/>
              </a:solidFill>
            </a:rPr>
            <a:t>nějaké množství emisí za zdroj vůbec využito nevyměření ani snížení poplatku, údaje s množstvím jednotlivých emisí se mohou vyplnit až v listu </a:t>
          </a:r>
          <a:r>
            <a:rPr lang="cs-CZ" sz="1200" b="1">
              <a:solidFill>
                <a:sysClr val="windowText" lastClr="000000"/>
              </a:solidFill>
            </a:rPr>
            <a:t>Celkový poplatek</a:t>
          </a:r>
          <a:r>
            <a:rPr lang="cs-CZ" sz="1200">
              <a:solidFill>
                <a:sysClr val="windowText" lastClr="000000"/>
              </a:solidFill>
            </a:rPr>
            <a:t>. V listu "Celkový poplatek" se automaticky sčítají poplatky za zdroje, u kterých byl využit alespoň jeden typ nevyměření poplatku podle § 15, odst.  6 nebo snížení poplatku podle odst. 5. Dále se v listu Celkový poplatek </a:t>
          </a:r>
          <a:r>
            <a:rPr lang="cs-CZ" sz="1200"/>
            <a:t>uvede také</a:t>
          </a:r>
          <a:r>
            <a:rPr lang="cs-CZ" sz="1200" b="1"/>
            <a:t> součet množství emisí pro jednotlivé znečišťující látky a </a:t>
          </a:r>
          <a:r>
            <a:rPr lang="cs-CZ" sz="1200" b="1">
              <a:solidFill>
                <a:sysClr val="windowText" lastClr="000000"/>
              </a:solidFill>
            </a:rPr>
            <a:t>zdroje, u kterých nebylo využito nevyměření poplatku </a:t>
          </a:r>
          <a:r>
            <a:rPr lang="cs-CZ" sz="1200">
              <a:solidFill>
                <a:sysClr val="windowText" lastClr="000000"/>
              </a:solidFill>
            </a:rPr>
            <a:t>podle žádného z ustanovení § 15, odst. 6 </a:t>
          </a:r>
          <a:r>
            <a:rPr lang="cs-CZ" sz="1200" b="1">
              <a:solidFill>
                <a:sysClr val="windowText" lastClr="000000"/>
              </a:solidFill>
            </a:rPr>
            <a:t>nebo snížení </a:t>
          </a:r>
          <a:r>
            <a:rPr lang="cs-CZ" sz="1200" b="1"/>
            <a:t>poplatku</a:t>
          </a:r>
          <a:r>
            <a:rPr lang="cs-CZ" sz="1200"/>
            <a:t> podle odst. 5, </a:t>
          </a:r>
          <a:r>
            <a:rPr lang="cs-CZ" sz="1200" b="1"/>
            <a:t>pokud již nebylo toto množství uvedeno v listech pro nevyměření nebo snížení poplatku</a:t>
          </a:r>
          <a:r>
            <a:rPr lang="cs-CZ" sz="1200"/>
            <a:t>. Rovněž se vyplní kontrolní celkový součet množství jednotlivých emisí podle vstupních podkladů provozovatele. </a:t>
          </a:r>
        </a:p>
      </dgm:t>
    </dgm:pt>
    <dgm:pt modelId="{69628CC0-A135-46FE-9D77-659B0FFA0288}" type="parTrans" cxnId="{D8C02F77-172F-48AD-86DA-4A7C2018BEA6}">
      <dgm:prSet/>
      <dgm:spPr/>
      <dgm:t>
        <a:bodyPr/>
        <a:lstStyle/>
        <a:p>
          <a:endParaRPr lang="cs-CZ"/>
        </a:p>
      </dgm:t>
    </dgm:pt>
    <dgm:pt modelId="{F0E94110-137F-452F-AFB5-ABBE8035B236}" type="sibTrans" cxnId="{D8C02F77-172F-48AD-86DA-4A7C2018BEA6}">
      <dgm:prSet/>
      <dgm:spPr/>
      <dgm:t>
        <a:bodyPr/>
        <a:lstStyle/>
        <a:p>
          <a:endParaRPr lang="cs-CZ"/>
        </a:p>
      </dgm:t>
    </dgm:pt>
    <dgm:pt modelId="{7B506873-BDB4-4942-AAAF-F554551C5159}">
      <dgm:prSet custT="1"/>
      <dgm:spPr/>
      <dgm:t>
        <a:bodyPr/>
        <a:lstStyle/>
        <a:p>
          <a:r>
            <a:rPr lang="cs-CZ" sz="1200"/>
            <a:t>Ve formuláři F_OVZ_POPL části 3. Poplatek za provozovnu s uplatněním nevyměření poplatku.. se vyplní celkové emise jednotlivých zpoplatněných znečišťujících látek a pro znečišťující látky, u kterých byl uplatněn jeden nebo více typů nevyměření/snížení poplatku, se vyplní příslušné zatržítko, kterým se aktivuje položka poplatku pro přímé vložení částky v Kč.  </a:t>
          </a:r>
        </a:p>
      </dgm:t>
    </dgm:pt>
    <dgm:pt modelId="{A7A7D69A-E29C-41BA-A0CF-F5169C3B1C86}" type="parTrans" cxnId="{CD4EE263-7B93-4A24-978C-32668FAF3AD1}">
      <dgm:prSet/>
      <dgm:spPr/>
      <dgm:t>
        <a:bodyPr/>
        <a:lstStyle/>
        <a:p>
          <a:endParaRPr lang="cs-CZ"/>
        </a:p>
      </dgm:t>
    </dgm:pt>
    <dgm:pt modelId="{31BD754A-079F-4E55-BF53-A0A4F0E1118B}" type="sibTrans" cxnId="{CD4EE263-7B93-4A24-978C-32668FAF3AD1}">
      <dgm:prSet/>
      <dgm:spPr/>
      <dgm:t>
        <a:bodyPr/>
        <a:lstStyle/>
        <a:p>
          <a:endParaRPr lang="cs-CZ"/>
        </a:p>
      </dgm:t>
    </dgm:pt>
    <dgm:pt modelId="{E564C1AF-1A08-4798-B55E-D837F6E5A42E}">
      <dgm:prSet custT="1"/>
      <dgm:spPr/>
      <dgm:t>
        <a:bodyPr/>
        <a:lstStyle/>
        <a:p>
          <a:r>
            <a:rPr lang="cs-CZ" sz="1200"/>
            <a:t>po vyplnění údajů se </a:t>
          </a:r>
          <a:r>
            <a:rPr lang="cs-CZ" sz="1200" b="1"/>
            <a:t>tento soubor ve formátu Excel vloží jako příloha </a:t>
          </a:r>
          <a:r>
            <a:rPr lang="cs-CZ" sz="1200"/>
            <a:t>k </a:t>
          </a:r>
          <a:r>
            <a:rPr lang="cs-CZ" sz="1200" b="1"/>
            <a:t>formuláři F_OVZ_POPL</a:t>
          </a:r>
          <a:r>
            <a:rPr lang="cs-CZ" sz="1200"/>
            <a:t> k prvnímu odkazu k přidání přílohy; přiložit lze i vlastní soubor s výpočtem poplatku ve formátu MS Excel. Jako další přílohy lze vložit soubory se schéma, vyhodnocením kontinuálního měření a porovnáním s limity BAT/BREF nebo  SEL, apod.</a:t>
          </a:r>
        </a:p>
      </dgm:t>
    </dgm:pt>
    <dgm:pt modelId="{AAEBC153-09FE-4246-B04C-150957E42061}" type="parTrans" cxnId="{F62013CD-2ADF-459C-BECF-36C97BF1D717}">
      <dgm:prSet/>
      <dgm:spPr/>
      <dgm:t>
        <a:bodyPr/>
        <a:lstStyle/>
        <a:p>
          <a:endParaRPr lang="cs-CZ"/>
        </a:p>
      </dgm:t>
    </dgm:pt>
    <dgm:pt modelId="{2C9B002D-3AB5-4874-BE06-71B7908A05CE}" type="sibTrans" cxnId="{F62013CD-2ADF-459C-BECF-36C97BF1D717}">
      <dgm:prSet/>
      <dgm:spPr/>
      <dgm:t>
        <a:bodyPr/>
        <a:lstStyle/>
        <a:p>
          <a:endParaRPr lang="cs-CZ"/>
        </a:p>
      </dgm:t>
    </dgm:pt>
    <dgm:pt modelId="{C58F127C-511B-44A5-974D-9D93EFD58FF2}">
      <dgm:prSet custT="1"/>
      <dgm:spPr/>
      <dgm:t>
        <a:bodyPr/>
        <a:lstStyle/>
        <a:p>
          <a:r>
            <a:rPr lang="cs-CZ" sz="1200" b="1"/>
            <a:t>v každém listu "písm_a", atd. je zobrazen </a:t>
          </a:r>
          <a:r>
            <a:rPr lang="cs-CZ" sz="1400" b="1"/>
            <a:t>TESTOVACÍ řádek </a:t>
          </a:r>
          <a:r>
            <a:rPr lang="cs-CZ" sz="1200"/>
            <a:t>a v modrých polích pro vložení emisí a koncentrací si lze vyzkoušet fungování výpočtupro nevyměření nebo snížení poplatku </a:t>
          </a:r>
        </a:p>
      </dgm:t>
    </dgm:pt>
    <dgm:pt modelId="{77CE5B79-DFA6-4694-8382-574E6FE1BF72}" type="parTrans" cxnId="{EA8F284F-1C33-48F8-BD2C-79E04CA500F1}">
      <dgm:prSet/>
      <dgm:spPr/>
      <dgm:t>
        <a:bodyPr/>
        <a:lstStyle/>
        <a:p>
          <a:endParaRPr lang="cs-CZ"/>
        </a:p>
      </dgm:t>
    </dgm:pt>
    <dgm:pt modelId="{50B310FE-A33C-4DA7-9BC4-CD16C2244750}" type="sibTrans" cxnId="{EA8F284F-1C33-48F8-BD2C-79E04CA500F1}">
      <dgm:prSet/>
      <dgm:spPr/>
      <dgm:t>
        <a:bodyPr/>
        <a:lstStyle/>
        <a:p>
          <a:endParaRPr lang="cs-CZ"/>
        </a:p>
      </dgm:t>
    </dgm:pt>
    <dgm:pt modelId="{C5909DB5-FFDC-4079-9EAE-8D4ACDAD2532}">
      <dgm:prSet custT="1"/>
      <dgm:spPr/>
      <dgm:t>
        <a:bodyPr/>
        <a:lstStyle/>
        <a:p>
          <a:r>
            <a:rPr lang="cs-CZ" sz="1200"/>
            <a:t>v každém listu je zobrazeno pouze prvních deset řádků pro vložení údajů za zdroje, u kterých bylo uplatněno nevyměření poplatku. Další řádky pro vyplnění údajů (celkový počet je 100) si lze zobrazit. Pokud je počet řádků nedostačující, lze si na adrese spe-helpline@chmi.cz vyžádat upravený soubor. </a:t>
          </a:r>
        </a:p>
      </dgm:t>
    </dgm:pt>
    <dgm:pt modelId="{EA4C33A7-C2B6-4102-B8BA-C9CD4705C1D2}" type="sibTrans" cxnId="{8EA06AFA-4ACC-4547-9E0B-2F28FA41F801}">
      <dgm:prSet/>
      <dgm:spPr/>
      <dgm:t>
        <a:bodyPr/>
        <a:lstStyle/>
        <a:p>
          <a:endParaRPr lang="cs-CZ"/>
        </a:p>
      </dgm:t>
    </dgm:pt>
    <dgm:pt modelId="{80C03135-88FD-417E-85E1-0A852F23151A}" type="parTrans" cxnId="{8EA06AFA-4ACC-4547-9E0B-2F28FA41F801}">
      <dgm:prSet/>
      <dgm:spPr/>
      <dgm:t>
        <a:bodyPr/>
        <a:lstStyle/>
        <a:p>
          <a:endParaRPr lang="cs-CZ"/>
        </a:p>
      </dgm:t>
    </dgm:pt>
    <dgm:pt modelId="{C900BA2D-5C43-43DB-93B8-8FCBC48EA34C}">
      <dgm:prSet custT="1"/>
      <dgm:spPr/>
      <dgm:t>
        <a:bodyPr/>
        <a:lstStyle/>
        <a:p>
          <a:r>
            <a:rPr lang="cs-CZ" sz="1200"/>
            <a:t>mezi sloupcem Suma poplatku za zdroj a sloupcem pro komentáře ohlašovatele jsou </a:t>
          </a:r>
          <a:r>
            <a:rPr lang="cs-CZ" sz="1200" b="1"/>
            <a:t>skryté sloupce s výpočtovými vzorci </a:t>
          </a:r>
          <a:r>
            <a:rPr lang="cs-CZ" sz="1200"/>
            <a:t>(doporučuje se tyto sloupce nezobrazovat)</a:t>
          </a:r>
        </a:p>
      </dgm:t>
    </dgm:pt>
    <dgm:pt modelId="{79BED4DA-0D13-459E-8B19-D2F7E697B5C5}" type="sibTrans" cxnId="{6DDFAC71-08AC-4DC2-92D4-72AC5A5E7A95}">
      <dgm:prSet/>
      <dgm:spPr/>
      <dgm:t>
        <a:bodyPr/>
        <a:lstStyle/>
        <a:p>
          <a:endParaRPr lang="cs-CZ"/>
        </a:p>
      </dgm:t>
    </dgm:pt>
    <dgm:pt modelId="{2B167FE8-85A7-4934-8FE5-9A88EAFCC52C}" type="parTrans" cxnId="{6DDFAC71-08AC-4DC2-92D4-72AC5A5E7A95}">
      <dgm:prSet/>
      <dgm:spPr/>
      <dgm:t>
        <a:bodyPr/>
        <a:lstStyle/>
        <a:p>
          <a:endParaRPr lang="cs-CZ"/>
        </a:p>
      </dgm:t>
    </dgm:pt>
    <dgm:pt modelId="{FC3D778C-9074-46ED-8913-EA26096E2351}">
      <dgm:prSet custT="1"/>
      <dgm:spPr/>
      <dgm:t>
        <a:bodyPr/>
        <a:lstStyle/>
        <a:p>
          <a:r>
            <a:rPr lang="cs-CZ" sz="1200"/>
            <a:t>v souboru jsou použity podmíněné formáty; poplatky za emise a zdroje, u kterých bylo využito nevyměření poplatku, nejsou v příslušných buňkách díky bílé barvě písma viditelné</a:t>
          </a:r>
        </a:p>
      </dgm:t>
    </dgm:pt>
    <dgm:pt modelId="{D044FD3E-A636-40B5-847B-1475F7A721CA}" type="sibTrans" cxnId="{BAE0BBB2-BFFA-4206-9E01-1663AE2E0618}">
      <dgm:prSet/>
      <dgm:spPr/>
      <dgm:t>
        <a:bodyPr/>
        <a:lstStyle/>
        <a:p>
          <a:endParaRPr lang="cs-CZ"/>
        </a:p>
      </dgm:t>
    </dgm:pt>
    <dgm:pt modelId="{F8D1D7E0-1F1C-4BF6-973E-930BFC84DA7D}" type="parTrans" cxnId="{BAE0BBB2-BFFA-4206-9E01-1663AE2E0618}">
      <dgm:prSet/>
      <dgm:spPr/>
      <dgm:t>
        <a:bodyPr/>
        <a:lstStyle/>
        <a:p>
          <a:endParaRPr lang="cs-CZ"/>
        </a:p>
      </dgm:t>
    </dgm:pt>
    <dgm:pt modelId="{727BB3FD-C2F2-4D66-B8F5-EF09057A7236}">
      <dgm:prSet custT="1"/>
      <dgm:spPr/>
      <dgm:t>
        <a:bodyPr/>
        <a:lstStyle/>
        <a:p>
          <a:r>
            <a:rPr lang="cs-CZ" sz="1200"/>
            <a:t>v souboru jsou nastaveny funkce, porovnávající vložené hodnoty emisí nebo koncentrací podle náležitostí uvedených v § 15, odst. 6 zákona (nevyměření) nebo odst. 5 zákona a přílohy č. 9, část 2 (snížení); pro každý zpoplatňovaný rok jsou používány jiné sazby poplatků!</a:t>
          </a:r>
        </a:p>
      </dgm:t>
    </dgm:pt>
    <dgm:pt modelId="{F7CC692E-8452-4A7E-A55F-064649A2AE08}" type="sibTrans" cxnId="{E685FED8-2A17-4FE8-989B-662354AC65AB}">
      <dgm:prSet/>
      <dgm:spPr/>
      <dgm:t>
        <a:bodyPr/>
        <a:lstStyle/>
        <a:p>
          <a:endParaRPr lang="cs-CZ"/>
        </a:p>
      </dgm:t>
    </dgm:pt>
    <dgm:pt modelId="{ABF4AD31-11D1-4EFB-BCBA-B0B8ACF6B710}" type="parTrans" cxnId="{E685FED8-2A17-4FE8-989B-662354AC65AB}">
      <dgm:prSet/>
      <dgm:spPr/>
      <dgm:t>
        <a:bodyPr/>
        <a:lstStyle/>
        <a:p>
          <a:endParaRPr lang="cs-CZ"/>
        </a:p>
      </dgm:t>
    </dgm:pt>
    <dgm:pt modelId="{3074D66F-A758-4071-8D4E-A420E3E44BE7}">
      <dgm:prSet custT="1"/>
      <dgm:spPr/>
      <dgm:t>
        <a:bodyPr/>
        <a:lstStyle/>
        <a:p>
          <a:r>
            <a:rPr lang="cs-CZ" sz="1200"/>
            <a:t>tento soubor je formátu MS Excel 2013 - výpočtové funkce budou nezměněné ve formátu MS Excel 2010; kompatibilata s nižšími verzemi není zaručena!</a:t>
          </a:r>
        </a:p>
      </dgm:t>
    </dgm:pt>
    <dgm:pt modelId="{5D79F8E6-89BD-4F01-B913-B7884BF327A7}" type="sibTrans" cxnId="{E4BB1E2E-6C42-4682-A181-8C38098ECD5B}">
      <dgm:prSet/>
      <dgm:spPr/>
      <dgm:t>
        <a:bodyPr/>
        <a:lstStyle/>
        <a:p>
          <a:endParaRPr lang="cs-CZ"/>
        </a:p>
      </dgm:t>
    </dgm:pt>
    <dgm:pt modelId="{216A5A59-E8F7-4B53-A2BE-FF5270CA9BA5}" type="parTrans" cxnId="{E4BB1E2E-6C42-4682-A181-8C38098ECD5B}">
      <dgm:prSet/>
      <dgm:spPr/>
      <dgm:t>
        <a:bodyPr/>
        <a:lstStyle/>
        <a:p>
          <a:endParaRPr lang="cs-CZ"/>
        </a:p>
      </dgm:t>
    </dgm:pt>
    <dgm:pt modelId="{6DACC114-E497-47D1-B911-ED2593B74B0B}">
      <dgm:prSet custT="1"/>
      <dgm:spPr/>
      <dgm:t>
        <a:bodyPr/>
        <a:lstStyle/>
        <a:p>
          <a:r>
            <a:rPr lang="cs-CZ" sz="1200"/>
            <a:t>jednotlivé listy jsou označeny podle způsobu uplatnění nevyměření (§ 15, odst. 6, písm. a nebo b nebo c) a dále podle toho, zda je pro konkrétní emisí u zdroje uplatněn limit dle </a:t>
          </a:r>
          <a:r>
            <a:rPr lang="cs-CZ" sz="1200" b="1"/>
            <a:t>BAT/BREF</a:t>
          </a:r>
          <a:r>
            <a:rPr lang="cs-CZ" sz="1200"/>
            <a:t> nebo specifický emisní limit (</a:t>
          </a:r>
          <a:r>
            <a:rPr lang="cs-CZ" sz="1200" b="1"/>
            <a:t>SEL</a:t>
          </a:r>
          <a:r>
            <a:rPr lang="cs-CZ" sz="1200"/>
            <a:t>) uvedený zpravidla ve vahlášce č. 415/2012 Sb., nebo v povolení provozu</a:t>
          </a:r>
        </a:p>
      </dgm:t>
    </dgm:pt>
    <dgm:pt modelId="{CD3A6863-2AB7-4F32-9E4B-9C724AEA4741}" type="parTrans" cxnId="{33AD3C03-8A9F-4280-8153-5A02DD1E6D3C}">
      <dgm:prSet/>
      <dgm:spPr/>
      <dgm:t>
        <a:bodyPr/>
        <a:lstStyle/>
        <a:p>
          <a:endParaRPr lang="cs-CZ"/>
        </a:p>
      </dgm:t>
    </dgm:pt>
    <dgm:pt modelId="{D4AE2D41-28A4-4315-8045-09460B31D3DF}" type="sibTrans" cxnId="{33AD3C03-8A9F-4280-8153-5A02DD1E6D3C}">
      <dgm:prSet/>
      <dgm:spPr/>
      <dgm:t>
        <a:bodyPr/>
        <a:lstStyle/>
        <a:p>
          <a:endParaRPr lang="cs-CZ"/>
        </a:p>
      </dgm:t>
    </dgm:pt>
    <dgm:pt modelId="{DE611AC1-F4A0-41B0-8F51-26D6A75309B8}">
      <dgm:prSet custT="1"/>
      <dgm:spPr/>
      <dgm:t>
        <a:bodyPr/>
        <a:lstStyle/>
        <a:p>
          <a:r>
            <a:rPr lang="cs-CZ" sz="1200" b="1"/>
            <a:t>list pism_a </a:t>
          </a:r>
          <a:r>
            <a:rPr lang="cs-CZ" sz="1200"/>
            <a:t>se používá výhradně pro uplatnění nevyměření v návaznosti na provedenou rekonstrukci zdroje a porovnává aktuální emise a emise ohlášené za rok 2010</a:t>
          </a:r>
        </a:p>
      </dgm:t>
    </dgm:pt>
    <dgm:pt modelId="{F38D9B51-03BB-4261-94C7-55009A75CA0E}" type="parTrans" cxnId="{CAFDDAD1-E0B3-41BF-BA74-23391BBBBC5F}">
      <dgm:prSet/>
      <dgm:spPr/>
      <dgm:t>
        <a:bodyPr/>
        <a:lstStyle/>
        <a:p>
          <a:endParaRPr lang="cs-CZ"/>
        </a:p>
      </dgm:t>
    </dgm:pt>
    <dgm:pt modelId="{8F571CCF-4364-42ED-9CB3-638FF8F76C0F}" type="sibTrans" cxnId="{CAFDDAD1-E0B3-41BF-BA74-23391BBBBC5F}">
      <dgm:prSet/>
      <dgm:spPr/>
      <dgm:t>
        <a:bodyPr/>
        <a:lstStyle/>
        <a:p>
          <a:endParaRPr lang="cs-CZ"/>
        </a:p>
      </dgm:t>
    </dgm:pt>
    <dgm:pt modelId="{5FA00BE6-0E7A-46D0-A6D8-802F9FB2A805}">
      <dgm:prSet custT="1"/>
      <dgm:spPr/>
      <dgm:t>
        <a:bodyPr/>
        <a:lstStyle/>
        <a:p>
          <a:r>
            <a:rPr lang="cs-CZ" sz="1200" b="1"/>
            <a:t>list pism_b_BAT </a:t>
          </a:r>
          <a:r>
            <a:rPr lang="cs-CZ" sz="1200"/>
            <a:t>se používá pro uplatnění nevyměření v návaznosti na plnění emisních limitů BAT/BREF nebo pro snížení emisí použitím koeficientu emisí rovněž pro znečišťující látky se stanoveným limitem BAT/BREF</a:t>
          </a:r>
        </a:p>
      </dgm:t>
    </dgm:pt>
    <dgm:pt modelId="{157BAE35-AF73-404B-B5C1-2132156F1A15}" type="parTrans" cxnId="{AAAF6D49-F386-4A76-8D45-BAE8EA27AA31}">
      <dgm:prSet/>
      <dgm:spPr/>
      <dgm:t>
        <a:bodyPr/>
        <a:lstStyle/>
        <a:p>
          <a:endParaRPr lang="cs-CZ"/>
        </a:p>
      </dgm:t>
    </dgm:pt>
    <dgm:pt modelId="{7A38F2D4-D3E0-4CF3-9A83-C394EA20EBAD}" type="sibTrans" cxnId="{AAAF6D49-F386-4A76-8D45-BAE8EA27AA31}">
      <dgm:prSet/>
      <dgm:spPr/>
      <dgm:t>
        <a:bodyPr/>
        <a:lstStyle/>
        <a:p>
          <a:endParaRPr lang="cs-CZ"/>
        </a:p>
      </dgm:t>
    </dgm:pt>
    <dgm:pt modelId="{EDD835FA-BD88-4E7C-80FF-A25A1A1C9980}">
      <dgm:prSet custT="1"/>
      <dgm:spPr/>
      <dgm:t>
        <a:bodyPr/>
        <a:lstStyle/>
        <a:p>
          <a:r>
            <a:rPr lang="cs-CZ" sz="1200" b="1"/>
            <a:t>list pism_c_SEL </a:t>
          </a:r>
          <a:r>
            <a:rPr lang="cs-CZ" sz="1200"/>
            <a:t>se používá pro uplatnění nevyměření v návaznosti na plnění specifických emisních limitů nebo pro snížení emisí použitím koeficientu emisí rovněž pro znečišťující látky se stanoveným limitem specifickým emisním limitem </a:t>
          </a:r>
        </a:p>
      </dgm:t>
    </dgm:pt>
    <dgm:pt modelId="{9BFB69C1-62D1-40D9-9065-AEF83B90DF50}" type="parTrans" cxnId="{8722DF37-8C02-4613-88E1-4CE853FDE545}">
      <dgm:prSet/>
      <dgm:spPr/>
      <dgm:t>
        <a:bodyPr/>
        <a:lstStyle/>
        <a:p>
          <a:endParaRPr lang="cs-CZ"/>
        </a:p>
      </dgm:t>
    </dgm:pt>
    <dgm:pt modelId="{D8D0E91D-6496-43AB-AE8B-0FD472EF9951}" type="sibTrans" cxnId="{8722DF37-8C02-4613-88E1-4CE853FDE545}">
      <dgm:prSet/>
      <dgm:spPr/>
      <dgm:t>
        <a:bodyPr/>
        <a:lstStyle/>
        <a:p>
          <a:endParaRPr lang="cs-CZ"/>
        </a:p>
      </dgm:t>
    </dgm:pt>
    <dgm:pt modelId="{626802BB-61ED-46D9-BFF3-D500D11C14BB}">
      <dgm:prSet custT="1"/>
      <dgm:spPr/>
      <dgm:t>
        <a:bodyPr/>
        <a:lstStyle/>
        <a:p>
          <a:r>
            <a:rPr lang="cs-CZ" sz="1200"/>
            <a:t>do modrých polí v listech "písm_a ,  pism_b_BAT ,  pism_c_SEL"se vyplní  č. zdroje, název zdroje, atd. a dále </a:t>
          </a:r>
          <a:r>
            <a:rPr lang="cs-CZ" sz="1200" b="1"/>
            <a:t>údaje s hodnotami emisí (list pism_a), nebo údaje s hodnotami koncentrací a emisí (listy pism_b_BAT nebo pism_c_SEL)</a:t>
          </a:r>
          <a:r>
            <a:rPr lang="cs-CZ" sz="1200"/>
            <a:t>. Na pravé straně tabulky se u jednotlivých řádků uvádí komentář k důvodům uplatnění nevyměření nebo snížení poplatku, tzn. o jakou rekonstrukci/modernizaci se jedná, uvedení BAT/BREF a horní hranice emisí, ke které se snížení/nevyměření poplatku vztahuje (případně specifického emisního limitu), odkaz na soubor s popisem, který bude v další příloze poplatkového formuláře v libovolném formátu</a:t>
          </a:r>
        </a:p>
      </dgm:t>
    </dgm:pt>
    <dgm:pt modelId="{36483F0F-0C18-4E65-807E-E0070A3BC2E9}" type="parTrans" cxnId="{C877E2D8-3374-410A-8390-D9BD304E8CF3}">
      <dgm:prSet/>
      <dgm:spPr/>
      <dgm:t>
        <a:bodyPr/>
        <a:lstStyle/>
        <a:p>
          <a:endParaRPr lang="cs-CZ"/>
        </a:p>
      </dgm:t>
    </dgm:pt>
    <dgm:pt modelId="{2210CD88-2189-475B-BA3D-8D6153F46C01}" type="sibTrans" cxnId="{C877E2D8-3374-410A-8390-D9BD304E8CF3}">
      <dgm:prSet/>
      <dgm:spPr/>
      <dgm:t>
        <a:bodyPr/>
        <a:lstStyle/>
        <a:p>
          <a:endParaRPr lang="cs-CZ"/>
        </a:p>
      </dgm:t>
    </dgm:pt>
    <dgm:pt modelId="{B41543C7-5766-4526-BFAE-0C96BE528F73}">
      <dgm:prSet custT="1"/>
      <dgm:spPr/>
      <dgm:t>
        <a:bodyPr/>
        <a:lstStyle/>
        <a:p>
          <a:r>
            <a:rPr lang="cs-CZ" sz="1200" b="1"/>
            <a:t>pro vyplnění listu pism_c_SEL </a:t>
          </a:r>
          <a:r>
            <a:rPr lang="cs-CZ" sz="1200"/>
            <a:t>– snížení/nevyměření, konkrétně sloupce „Hodnota specifického emisního limitu – při zohlednění časového intervalu“ a sloupce „Zjištěná nejvyšší průměrná koncentrace z vyhodnocení kontinuálního měření“ </a:t>
          </a:r>
          <a:r>
            <a:rPr lang="cs-CZ" sz="1200" b="1"/>
            <a:t>platí:</a:t>
          </a:r>
          <a:r>
            <a:rPr lang="cs-CZ" sz="1200"/>
            <a:t> vyplní se hodnoty, které po vyhodnocení dle § 9 vyhlášky odpovídají nejvyšší procentuální úrovni emisního limitu (tzn., které odpovídají „nejhoršímu“ koeficientu). Pro vyplnění hodnoty SEL se zohledňuje procentuální rozpětí daného časového intervalu dle § 9 vyhlášky. Pokud např. je vyhodnocován zdroj dle § 9 odst. 4 vyhlášky dle ročních, denních a půlhodinových hodnot koncentrace a „nejhorší“ koeficient vychází pro denní, pak se do sloupce „Hodnota specifického emisního limitu – při zohlednění časového intervalu“ uvede 120% hodnota SEL a do sloupce „Zjištěná nejvyšší průměrná koncentrace z vyhodnocení kontinuálního měření“ se uvede nejvyšší zjištěná průměrná denní koncentrace. Do komentáře se uvedou i ostatní vyhodnocení průměrných hodnot koncentrací daného časového intervalu dle § 9 vyhlášky pro konkrétní zdroj.</a:t>
          </a:r>
        </a:p>
      </dgm:t>
    </dgm:pt>
    <dgm:pt modelId="{BA179F8D-0297-47C3-8D5C-87AC5A18842F}" type="parTrans" cxnId="{22493492-3925-47D2-9919-46CF830E562B}">
      <dgm:prSet/>
      <dgm:spPr/>
      <dgm:t>
        <a:bodyPr/>
        <a:lstStyle/>
        <a:p>
          <a:endParaRPr lang="cs-CZ"/>
        </a:p>
      </dgm:t>
    </dgm:pt>
    <dgm:pt modelId="{95C436E7-75D8-41EC-B973-E8D43DDBE007}" type="sibTrans" cxnId="{22493492-3925-47D2-9919-46CF830E562B}">
      <dgm:prSet/>
      <dgm:spPr/>
      <dgm:t>
        <a:bodyPr/>
        <a:lstStyle/>
        <a:p>
          <a:endParaRPr lang="cs-CZ"/>
        </a:p>
      </dgm:t>
    </dgm:pt>
    <dgm:pt modelId="{6C27C7BB-B486-4196-B251-390869BE4489}">
      <dgm:prSet custT="1"/>
      <dgm:spPr/>
      <dgm:t>
        <a:bodyPr/>
        <a:lstStyle/>
        <a:p>
          <a:r>
            <a:rPr lang="cs-CZ" sz="1200"/>
            <a:t>pokud je snížení/nevyměření poplatku dle SEL uplatňováno pro zdroje používající organická rozpouštědla, které mají kromě emisí VOC v odpadním plynu zpoplatněny také fugitivní emise, a úroveň znečišťování se u těchto emisí nezjišťují měřením, pak je poplatek snížen/nevyměřen pouze pro emise v odpadním plynu, nikoliv pro celkové emise, a množství fugitivních emisí je zpoplatněno klasickým mechanismem bez nároku na snížení/nevyměření poplatku. Je tedy třeba emise při vyplňování  tabulek rozdělit.</a:t>
          </a:r>
        </a:p>
      </dgm:t>
    </dgm:pt>
    <dgm:pt modelId="{B9B19693-4B2D-485F-91FF-87563125BB4F}" type="parTrans" cxnId="{E369D071-4ACC-46BE-9BCB-B0EB8D763BE5}">
      <dgm:prSet/>
      <dgm:spPr/>
      <dgm:t>
        <a:bodyPr/>
        <a:lstStyle/>
        <a:p>
          <a:endParaRPr lang="cs-CZ"/>
        </a:p>
      </dgm:t>
    </dgm:pt>
    <dgm:pt modelId="{2A8DAA5B-F14E-46F4-BFC3-975FF9802189}" type="sibTrans" cxnId="{E369D071-4ACC-46BE-9BCB-B0EB8D763BE5}">
      <dgm:prSet/>
      <dgm:spPr/>
      <dgm:t>
        <a:bodyPr/>
        <a:lstStyle/>
        <a:p>
          <a:endParaRPr lang="cs-CZ"/>
        </a:p>
      </dgm:t>
    </dgm:pt>
    <dgm:pt modelId="{EAB827B0-E90D-455B-9FC3-2BE64A0B0A73}">
      <dgm:prSet custT="1"/>
      <dgm:spPr/>
      <dgm:t>
        <a:bodyPr/>
        <a:lstStyle/>
        <a:p>
          <a:endParaRPr lang="cs-CZ" sz="1200">
            <a:solidFill>
              <a:srgbClr val="FF0000"/>
            </a:solidFill>
          </a:endParaRPr>
        </a:p>
      </dgm:t>
    </dgm:pt>
    <dgm:pt modelId="{4FC567B5-3D39-40E1-9415-E978CE706621}" type="parTrans" cxnId="{B8317E20-EC92-4F09-852D-C4E0F5DB7CD7}">
      <dgm:prSet/>
      <dgm:spPr/>
      <dgm:t>
        <a:bodyPr/>
        <a:lstStyle/>
        <a:p>
          <a:endParaRPr lang="cs-CZ"/>
        </a:p>
      </dgm:t>
    </dgm:pt>
    <dgm:pt modelId="{7DE01700-616A-4FFE-9D6C-E8866A79E68A}" type="sibTrans" cxnId="{B8317E20-EC92-4F09-852D-C4E0F5DB7CD7}">
      <dgm:prSet/>
      <dgm:spPr/>
      <dgm:t>
        <a:bodyPr/>
        <a:lstStyle/>
        <a:p>
          <a:endParaRPr lang="cs-CZ"/>
        </a:p>
      </dgm:t>
    </dgm:pt>
    <dgm:pt modelId="{70ECE7C2-6B41-4C16-99F6-7D9A12489A1F}">
      <dgm:prSet custT="1"/>
      <dgm:spPr/>
      <dgm:t>
        <a:bodyPr/>
        <a:lstStyle/>
        <a:p>
          <a:r>
            <a:rPr lang="cs-CZ" sz="2000" cap="all" baseline="0"/>
            <a:t>Legislativní</a:t>
          </a:r>
          <a:r>
            <a:rPr lang="cs-CZ" sz="2000"/>
            <a:t> </a:t>
          </a:r>
          <a:r>
            <a:rPr lang="cs-CZ" sz="2000" cap="all" baseline="0"/>
            <a:t>výklad postupu při uplatňování snížení/nevyměření poplatku</a:t>
          </a:r>
        </a:p>
      </dgm:t>
    </dgm:pt>
    <dgm:pt modelId="{14F4DF37-90CA-4383-8E12-486A5CD0F24D}" type="parTrans" cxnId="{9A16D6BC-B5C7-4B62-9058-FC3E74C68C5D}">
      <dgm:prSet/>
      <dgm:spPr/>
      <dgm:t>
        <a:bodyPr/>
        <a:lstStyle/>
        <a:p>
          <a:endParaRPr lang="cs-CZ"/>
        </a:p>
      </dgm:t>
    </dgm:pt>
    <dgm:pt modelId="{CDE98D95-7FAD-45C5-B84E-034F498F82BF}" type="sibTrans" cxnId="{9A16D6BC-B5C7-4B62-9058-FC3E74C68C5D}">
      <dgm:prSet/>
      <dgm:spPr/>
      <dgm:t>
        <a:bodyPr/>
        <a:lstStyle/>
        <a:p>
          <a:endParaRPr lang="cs-CZ"/>
        </a:p>
      </dgm:t>
    </dgm:pt>
    <dgm:pt modelId="{E4A164B0-F539-4CAC-AF7B-B27079694060}">
      <dgm:prSet custT="1"/>
      <dgm:spPr/>
      <dgm:t>
        <a:bodyPr/>
        <a:lstStyle/>
        <a:p>
          <a:r>
            <a:rPr lang="cs-CZ" sz="1200">
              <a:solidFill>
                <a:schemeClr val="dk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+mn-lt"/>
              <a:ea typeface="+mn-ea"/>
              <a:cs typeface="+mn-cs"/>
            </a:rPr>
            <a:t>Pro stacionární zdroj nejsou specifikovány BAT/BREF – vyhodnocení dle SEL:</a:t>
          </a:r>
          <a:endParaRPr lang="cs-CZ" sz="1200"/>
        </a:p>
      </dgm:t>
    </dgm:pt>
    <dgm:pt modelId="{5F86EC6C-A3E5-4F3C-90BC-4ADC7FF0F11B}" type="parTrans" cxnId="{1BCFD59F-1FB5-4AAA-9617-5A8A09AD5010}">
      <dgm:prSet/>
      <dgm:spPr/>
      <dgm:t>
        <a:bodyPr/>
        <a:lstStyle/>
        <a:p>
          <a:endParaRPr lang="cs-CZ"/>
        </a:p>
      </dgm:t>
    </dgm:pt>
    <dgm:pt modelId="{34EBF7C2-33AB-41A8-9B4E-1132CF9E4066}" type="sibTrans" cxnId="{1BCFD59F-1FB5-4AAA-9617-5A8A09AD5010}">
      <dgm:prSet/>
      <dgm:spPr/>
      <dgm:t>
        <a:bodyPr/>
        <a:lstStyle/>
        <a:p>
          <a:endParaRPr lang="cs-CZ"/>
        </a:p>
      </dgm:t>
    </dgm:pt>
    <dgm:pt modelId="{D1AD5415-6B53-4870-AC08-59BDAF00DC17}">
      <dgm:prSet custT="1"/>
      <dgm:spPr/>
      <dgm:t>
        <a:bodyPr/>
        <a:lstStyle/>
        <a:p>
          <a:r>
            <a:rPr lang="cs-CZ" sz="1200">
              <a:solidFill>
                <a:schemeClr val="dk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+mn-lt"/>
              <a:ea typeface="+mn-ea"/>
              <a:cs typeface="+mn-cs"/>
            </a:rPr>
            <a:t>vyhodnocení dle § 9 vyhlášky – všechny zde uvedené podmínky pro konkrétní zdroje musí splňovat na určitou %hodnotu SEL</a:t>
          </a:r>
        </a:p>
      </dgm:t>
    </dgm:pt>
    <dgm:pt modelId="{325DB2E6-1235-45ED-9DEC-0AB5349D8B2B}" type="parTrans" cxnId="{7A4AD009-EED7-43A7-9125-BE09CC52ACE0}">
      <dgm:prSet/>
      <dgm:spPr/>
      <dgm:t>
        <a:bodyPr/>
        <a:lstStyle/>
        <a:p>
          <a:endParaRPr lang="cs-CZ"/>
        </a:p>
      </dgm:t>
    </dgm:pt>
    <dgm:pt modelId="{47701A17-9102-4A33-8DBF-CD873C12D1B4}" type="sibTrans" cxnId="{7A4AD009-EED7-43A7-9125-BE09CC52ACE0}">
      <dgm:prSet/>
      <dgm:spPr/>
      <dgm:t>
        <a:bodyPr/>
        <a:lstStyle/>
        <a:p>
          <a:endParaRPr lang="cs-CZ"/>
        </a:p>
      </dgm:t>
    </dgm:pt>
    <dgm:pt modelId="{FC5661C3-B105-4B18-9A12-63B464280FD8}">
      <dgm:prSet custT="1"/>
      <dgm:spPr/>
      <dgm:t>
        <a:bodyPr/>
        <a:lstStyle/>
        <a:p>
          <a:r>
            <a:rPr lang="cs-CZ" sz="1200">
              <a:solidFill>
                <a:schemeClr val="dk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+mn-lt"/>
              <a:ea typeface="+mn-ea"/>
              <a:cs typeface="+mn-cs"/>
            </a:rPr>
            <a:t>pro určení koeficientu se bere nejvyšší %úroveň (pokud má dle § 9 vyhodnotit roční, denní a půlhodinu, tak všechny musí dosáhnout určité %úrovně nebo se bere „nejhorší“ koeficient)</a:t>
          </a:r>
        </a:p>
      </dgm:t>
    </dgm:pt>
    <dgm:pt modelId="{C87E466B-82CD-4230-B0AC-CE335D9DDC6C}" type="parTrans" cxnId="{6F139453-3471-4898-A6A4-146C7083360D}">
      <dgm:prSet/>
      <dgm:spPr/>
      <dgm:t>
        <a:bodyPr/>
        <a:lstStyle/>
        <a:p>
          <a:endParaRPr lang="cs-CZ"/>
        </a:p>
      </dgm:t>
    </dgm:pt>
    <dgm:pt modelId="{CDCF9536-A932-4E44-9635-3F859A3D7547}" type="sibTrans" cxnId="{6F139453-3471-4898-A6A4-146C7083360D}">
      <dgm:prSet/>
      <dgm:spPr/>
      <dgm:t>
        <a:bodyPr/>
        <a:lstStyle/>
        <a:p>
          <a:endParaRPr lang="cs-CZ"/>
        </a:p>
      </dgm:t>
    </dgm:pt>
    <dgm:pt modelId="{70B59053-F5C6-41B8-B8A9-8FCD7AAF5C17}">
      <dgm:prSet custT="1"/>
      <dgm:spPr/>
      <dgm:t>
        <a:bodyPr/>
        <a:lstStyle/>
        <a:p>
          <a:r>
            <a:rPr lang="cs-CZ" sz="1200">
              <a:solidFill>
                <a:schemeClr val="dk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+mn-lt"/>
              <a:ea typeface="+mn-ea"/>
              <a:cs typeface="+mn-cs"/>
            </a:rPr>
            <a:t>Pro stacionární zdroje jsou specifikovány BAT/BREF:</a:t>
          </a:r>
        </a:p>
      </dgm:t>
    </dgm:pt>
    <dgm:pt modelId="{E161E767-077D-44B7-B44E-E1C83D4DB348}" type="parTrans" cxnId="{73B7057E-9AD8-43B9-86CA-FB2F70EC39F1}">
      <dgm:prSet/>
      <dgm:spPr/>
      <dgm:t>
        <a:bodyPr/>
        <a:lstStyle/>
        <a:p>
          <a:endParaRPr lang="cs-CZ"/>
        </a:p>
      </dgm:t>
    </dgm:pt>
    <dgm:pt modelId="{6D0CE674-F0D3-42FA-9E93-F160A7BD2F16}" type="sibTrans" cxnId="{73B7057E-9AD8-43B9-86CA-FB2F70EC39F1}">
      <dgm:prSet/>
      <dgm:spPr/>
      <dgm:t>
        <a:bodyPr/>
        <a:lstStyle/>
        <a:p>
          <a:endParaRPr lang="cs-CZ"/>
        </a:p>
      </dgm:t>
    </dgm:pt>
    <dgm:pt modelId="{D6EE3AF6-1851-4435-9153-E1933A0A9F85}">
      <dgm:prSet custT="1"/>
      <dgm:spPr/>
      <dgm:t>
        <a:bodyPr/>
        <a:lstStyle/>
        <a:p>
          <a:r>
            <a:rPr lang="cs-CZ" sz="1200">
              <a:solidFill>
                <a:schemeClr val="dk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+mn-lt"/>
              <a:ea typeface="+mn-ea"/>
              <a:cs typeface="+mn-cs"/>
            </a:rPr>
            <a:t>jestliže v BAT/BREF není uveden časový interval pro úroveň emisí, pak se vyhodnocuje dle § 9 odst. 1 – 4 vyhlášky dle konkrétního zdroje</a:t>
          </a:r>
        </a:p>
      </dgm:t>
    </dgm:pt>
    <dgm:pt modelId="{08FD8A5B-2801-4675-ACF5-A9F22DCE435C}" type="parTrans" cxnId="{075F3FFB-BE5E-4BF8-A669-F2A1E3700D46}">
      <dgm:prSet/>
      <dgm:spPr/>
      <dgm:t>
        <a:bodyPr/>
        <a:lstStyle/>
        <a:p>
          <a:endParaRPr lang="cs-CZ"/>
        </a:p>
      </dgm:t>
    </dgm:pt>
    <dgm:pt modelId="{C6CF2FE1-2458-4982-BF15-9175358B69EE}" type="sibTrans" cxnId="{075F3FFB-BE5E-4BF8-A669-F2A1E3700D46}">
      <dgm:prSet/>
      <dgm:spPr/>
      <dgm:t>
        <a:bodyPr/>
        <a:lstStyle/>
        <a:p>
          <a:endParaRPr lang="cs-CZ"/>
        </a:p>
      </dgm:t>
    </dgm:pt>
    <dgm:pt modelId="{5FD6B33E-111C-4246-BF1E-8C79AD4E3852}">
      <dgm:prSet custT="1"/>
      <dgm:spPr/>
      <dgm:t>
        <a:bodyPr/>
        <a:lstStyle/>
        <a:p>
          <a:r>
            <a:rPr lang="cs-CZ" sz="1200">
              <a:solidFill>
                <a:schemeClr val="dk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+mn-lt"/>
              <a:ea typeface="+mn-ea"/>
              <a:cs typeface="+mn-cs"/>
            </a:rPr>
            <a:t>jestliže je v BAT/BREF pro úroveň emisí uveden časový interval, pak se pro tento časový interval vyhodnotí dosažení určité procentuální emisní koncentrace vůči horní hranici úrovně emisí z BAT/BREF (100% hodnota), které odpovídá určitý koeficient.</a:t>
          </a:r>
        </a:p>
      </dgm:t>
    </dgm:pt>
    <dgm:pt modelId="{2990B221-F555-4125-AF5F-165B8826786B}" type="parTrans" cxnId="{6CFA47D5-4B7A-4A17-BCF0-80D1D2ED1090}">
      <dgm:prSet/>
      <dgm:spPr/>
      <dgm:t>
        <a:bodyPr/>
        <a:lstStyle/>
        <a:p>
          <a:endParaRPr lang="cs-CZ"/>
        </a:p>
      </dgm:t>
    </dgm:pt>
    <dgm:pt modelId="{D941A534-B42E-4901-9D2C-394C05A47D06}" type="sibTrans" cxnId="{6CFA47D5-4B7A-4A17-BCF0-80D1D2ED1090}">
      <dgm:prSet/>
      <dgm:spPr/>
      <dgm:t>
        <a:bodyPr/>
        <a:lstStyle/>
        <a:p>
          <a:endParaRPr lang="cs-CZ"/>
        </a:p>
      </dgm:t>
    </dgm:pt>
    <dgm:pt modelId="{6273C787-4ED7-42AF-95EC-3859587E2B53}">
      <dgm:prSet custT="1"/>
      <dgm:spPr/>
      <dgm:t>
        <a:bodyPr/>
        <a:lstStyle/>
        <a:p>
          <a:r>
            <a:rPr lang="cs-CZ" sz="1200">
              <a:solidFill>
                <a:schemeClr val="dk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+mn-lt"/>
              <a:ea typeface="+mn-ea"/>
              <a:cs typeface="+mn-cs"/>
            </a:rPr>
            <a:t>pokud je v BAT uvedena dvojí úroveň emisí pro dva časové intervaly, např. roční 10 mg/m</a:t>
          </a:r>
          <a:r>
            <a:rPr lang="cs-CZ" sz="1200" baseline="30000">
              <a:solidFill>
                <a:schemeClr val="dk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cs-CZ" sz="1200">
              <a:solidFill>
                <a:schemeClr val="dk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+mn-lt"/>
              <a:ea typeface="+mn-ea"/>
              <a:cs typeface="+mn-cs"/>
            </a:rPr>
            <a:t> a denní 20 mg/m</a:t>
          </a:r>
          <a:r>
            <a:rPr lang="cs-CZ" sz="1200" baseline="30000">
              <a:solidFill>
                <a:schemeClr val="dk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cs-CZ" sz="1200">
              <a:solidFill>
                <a:schemeClr val="dk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+mn-lt"/>
              <a:ea typeface="+mn-ea"/>
              <a:cs typeface="+mn-cs"/>
            </a:rPr>
            <a:t>, tak musí být plněno pro obě úrovně emisí v daných časových intervalech. Pokud tedy půjde o nevyměření poplatku, tak emisní koncentrace (pro denní i roční průměr) musí být do 50 % hodnoty úrovně emisí (viz př. tedy do 5 mg/m</a:t>
          </a:r>
          <a:r>
            <a:rPr lang="cs-CZ" sz="1200" baseline="30000">
              <a:solidFill>
                <a:schemeClr val="dk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cs-CZ" sz="1200">
              <a:solidFill>
                <a:schemeClr val="dk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+mn-lt"/>
              <a:ea typeface="+mn-ea"/>
              <a:cs typeface="+mn-cs"/>
            </a:rPr>
            <a:t> a do 10 mg/m</a:t>
          </a:r>
          <a:r>
            <a:rPr lang="cs-CZ" sz="1200" baseline="30000">
              <a:solidFill>
                <a:schemeClr val="dk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cs-CZ" sz="1200">
              <a:solidFill>
                <a:schemeClr val="dk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+mn-lt"/>
              <a:ea typeface="+mn-ea"/>
              <a:cs typeface="+mn-cs"/>
            </a:rPr>
            <a:t>). V případě že půjde o snížení poplatku, tak u obou stanovených úrovní emisí z BAT/BREF musí být dosaženo určité % emisní koncentrace a podle toho je přidělen koeficient (dle přílohy č. 9 zákona), v případě že pro každou úroveň emisí pro každý časový interval vychází jiný koeficient, tak se bere ten vyšší (horší).</a:t>
          </a:r>
        </a:p>
      </dgm:t>
    </dgm:pt>
    <dgm:pt modelId="{75C91CBA-0964-4681-A09D-635C488F988A}" type="parTrans" cxnId="{2BFAE3B6-264A-4E22-A768-4F90214E2C08}">
      <dgm:prSet/>
      <dgm:spPr/>
      <dgm:t>
        <a:bodyPr/>
        <a:lstStyle/>
        <a:p>
          <a:endParaRPr lang="cs-CZ"/>
        </a:p>
      </dgm:t>
    </dgm:pt>
    <dgm:pt modelId="{7F4665F2-95DF-4C17-8669-2836CF60A071}" type="sibTrans" cxnId="{2BFAE3B6-264A-4E22-A768-4F90214E2C08}">
      <dgm:prSet/>
      <dgm:spPr/>
      <dgm:t>
        <a:bodyPr/>
        <a:lstStyle/>
        <a:p>
          <a:endParaRPr lang="cs-CZ"/>
        </a:p>
      </dgm:t>
    </dgm:pt>
    <dgm:pt modelId="{31A41E36-D425-4FB1-BC1E-C6E985C40BDC}" type="pres">
      <dgm:prSet presAssocID="{6EC9B667-E5FE-4D69-BB42-6FEE502D8731}" presName="Name0" presStyleCnt="0">
        <dgm:presLayoutVars>
          <dgm:dir/>
          <dgm:animLvl val="lvl"/>
          <dgm:resizeHandles val="exact"/>
        </dgm:presLayoutVars>
      </dgm:prSet>
      <dgm:spPr/>
      <dgm:t>
        <a:bodyPr/>
        <a:lstStyle/>
        <a:p>
          <a:endParaRPr lang="cs-CZ"/>
        </a:p>
      </dgm:t>
    </dgm:pt>
    <dgm:pt modelId="{745269EE-AA76-46B5-9CDF-39FC9E49516C}" type="pres">
      <dgm:prSet presAssocID="{D249C51B-E08A-4807-9865-7554C2AA2670}" presName="composite" presStyleCnt="0"/>
      <dgm:spPr/>
      <dgm:t>
        <a:bodyPr/>
        <a:lstStyle/>
        <a:p>
          <a:endParaRPr lang="cs-CZ"/>
        </a:p>
      </dgm:t>
    </dgm:pt>
    <dgm:pt modelId="{A4D81D9F-6CAA-4E64-B693-8FC1050600F2}" type="pres">
      <dgm:prSet presAssocID="{D249C51B-E08A-4807-9865-7554C2AA2670}" presName="parTx" presStyleLbl="alignNode1" presStyleIdx="0" presStyleCnt="4" custScaleX="99788" custScaleY="148840">
        <dgm:presLayoutVars>
          <dgm:chMax val="0"/>
          <dgm:chPref val="0"/>
          <dgm:bulletEnabled val="1"/>
        </dgm:presLayoutVars>
      </dgm:prSet>
      <dgm:spPr/>
      <dgm:t>
        <a:bodyPr/>
        <a:lstStyle/>
        <a:p>
          <a:endParaRPr lang="cs-CZ"/>
        </a:p>
      </dgm:t>
    </dgm:pt>
    <dgm:pt modelId="{7997EB84-A67F-4017-AAF1-81D4723B79CA}" type="pres">
      <dgm:prSet presAssocID="{D249C51B-E08A-4807-9865-7554C2AA2670}" presName="desTx" presStyleLbl="alignAccFollowNode1" presStyleIdx="0" presStyleCnt="4" custLinFactNeighborX="-1544" custLinFactNeighborY="2007">
        <dgm:presLayoutVars>
          <dgm:bulletEnabled val="1"/>
        </dgm:presLayoutVars>
      </dgm:prSet>
      <dgm:spPr/>
      <dgm:t>
        <a:bodyPr/>
        <a:lstStyle/>
        <a:p>
          <a:endParaRPr lang="cs-CZ"/>
        </a:p>
      </dgm:t>
    </dgm:pt>
    <dgm:pt modelId="{D236983D-09D0-43F7-825B-F7251B2B40BE}" type="pres">
      <dgm:prSet presAssocID="{5B217DE4-5741-4CD4-B1A6-38F8E066C8EE}" presName="space" presStyleCnt="0"/>
      <dgm:spPr/>
      <dgm:t>
        <a:bodyPr/>
        <a:lstStyle/>
        <a:p>
          <a:endParaRPr lang="cs-CZ"/>
        </a:p>
      </dgm:t>
    </dgm:pt>
    <dgm:pt modelId="{CA62F24E-8E93-47D9-9C02-738A036B126B}" type="pres">
      <dgm:prSet presAssocID="{93BDD419-0915-494E-BA4E-77C709605738}" presName="composite" presStyleCnt="0"/>
      <dgm:spPr/>
      <dgm:t>
        <a:bodyPr/>
        <a:lstStyle/>
        <a:p>
          <a:endParaRPr lang="cs-CZ"/>
        </a:p>
      </dgm:t>
    </dgm:pt>
    <dgm:pt modelId="{49FE710F-7F37-4301-AB4B-92B5904F2323}" type="pres">
      <dgm:prSet presAssocID="{93BDD419-0915-494E-BA4E-77C709605738}" presName="parTx" presStyleLbl="alignNode1" presStyleIdx="1" presStyleCnt="4" custScaleY="145664">
        <dgm:presLayoutVars>
          <dgm:chMax val="0"/>
          <dgm:chPref val="0"/>
          <dgm:bulletEnabled val="1"/>
        </dgm:presLayoutVars>
      </dgm:prSet>
      <dgm:spPr/>
      <dgm:t>
        <a:bodyPr/>
        <a:lstStyle/>
        <a:p>
          <a:endParaRPr lang="cs-CZ"/>
        </a:p>
      </dgm:t>
    </dgm:pt>
    <dgm:pt modelId="{E068608C-4F00-4984-93E4-20C699B8F60C}" type="pres">
      <dgm:prSet presAssocID="{93BDD419-0915-494E-BA4E-77C709605738}" presName="desTx" presStyleLbl="alignAccFollowNode1" presStyleIdx="1" presStyleCnt="4" custLinFactNeighborX="-309" custLinFactNeighborY="1950">
        <dgm:presLayoutVars>
          <dgm:bulletEnabled val="1"/>
        </dgm:presLayoutVars>
      </dgm:prSet>
      <dgm:spPr/>
      <dgm:t>
        <a:bodyPr/>
        <a:lstStyle/>
        <a:p>
          <a:endParaRPr lang="cs-CZ"/>
        </a:p>
      </dgm:t>
    </dgm:pt>
    <dgm:pt modelId="{5ECC449A-52C2-4286-B176-37B50ECAC618}" type="pres">
      <dgm:prSet presAssocID="{1081C876-82A4-4CEF-AFE5-9796A43CEA1E}" presName="space" presStyleCnt="0"/>
      <dgm:spPr/>
      <dgm:t>
        <a:bodyPr/>
        <a:lstStyle/>
        <a:p>
          <a:endParaRPr lang="cs-CZ"/>
        </a:p>
      </dgm:t>
    </dgm:pt>
    <dgm:pt modelId="{90E08772-3646-4B87-BEAB-E71459E80DE1}" type="pres">
      <dgm:prSet presAssocID="{264EAB7D-6188-4ABC-B457-443F8169ADF4}" presName="composite" presStyleCnt="0"/>
      <dgm:spPr/>
      <dgm:t>
        <a:bodyPr/>
        <a:lstStyle/>
        <a:p>
          <a:endParaRPr lang="cs-CZ"/>
        </a:p>
      </dgm:t>
    </dgm:pt>
    <dgm:pt modelId="{918996AE-4405-48D2-A7F9-C7BC9D17A132}" type="pres">
      <dgm:prSet presAssocID="{264EAB7D-6188-4ABC-B457-443F8169ADF4}" presName="parTx" presStyleLbl="alignNode1" presStyleIdx="2" presStyleCnt="4" custScaleY="148681" custLinFactNeighborX="928">
        <dgm:presLayoutVars>
          <dgm:chMax val="0"/>
          <dgm:chPref val="0"/>
          <dgm:bulletEnabled val="1"/>
        </dgm:presLayoutVars>
      </dgm:prSet>
      <dgm:spPr/>
      <dgm:t>
        <a:bodyPr/>
        <a:lstStyle/>
        <a:p>
          <a:endParaRPr lang="cs-CZ"/>
        </a:p>
      </dgm:t>
    </dgm:pt>
    <dgm:pt modelId="{39C4E091-F2D4-4334-B3AA-28B36C2EAE59}" type="pres">
      <dgm:prSet presAssocID="{264EAB7D-6188-4ABC-B457-443F8169ADF4}" presName="desTx" presStyleLbl="alignAccFollowNode1" presStyleIdx="2" presStyleCnt="4" custLinFactNeighborX="1235" custLinFactNeighborY="2007">
        <dgm:presLayoutVars>
          <dgm:bulletEnabled val="1"/>
        </dgm:presLayoutVars>
      </dgm:prSet>
      <dgm:spPr/>
      <dgm:t>
        <a:bodyPr/>
        <a:lstStyle/>
        <a:p>
          <a:endParaRPr lang="cs-CZ"/>
        </a:p>
      </dgm:t>
    </dgm:pt>
    <dgm:pt modelId="{2646A6B8-3939-4D57-8995-D417ABB47911}" type="pres">
      <dgm:prSet presAssocID="{B86F537B-AF24-4ACF-998F-1357875ADEBA}" presName="space" presStyleCnt="0"/>
      <dgm:spPr/>
      <dgm:t>
        <a:bodyPr/>
        <a:lstStyle/>
        <a:p>
          <a:endParaRPr lang="cs-CZ"/>
        </a:p>
      </dgm:t>
    </dgm:pt>
    <dgm:pt modelId="{8418B1E5-C250-4245-A59A-97B9D2750299}" type="pres">
      <dgm:prSet presAssocID="{70ECE7C2-6B41-4C16-99F6-7D9A12489A1F}" presName="composite" presStyleCnt="0"/>
      <dgm:spPr/>
      <dgm:t>
        <a:bodyPr/>
        <a:lstStyle/>
        <a:p>
          <a:endParaRPr lang="cs-CZ"/>
        </a:p>
      </dgm:t>
    </dgm:pt>
    <dgm:pt modelId="{84127E78-98D0-4D1F-9DBA-8C873764E7AC}" type="pres">
      <dgm:prSet presAssocID="{70ECE7C2-6B41-4C16-99F6-7D9A12489A1F}" presName="parTx" presStyleLbl="alignNode1" presStyleIdx="3" presStyleCnt="4" custScaleX="98955" custScaleY="157920" custLinFactNeighborX="1037" custLinFactNeighborY="749">
        <dgm:presLayoutVars>
          <dgm:chMax val="0"/>
          <dgm:chPref val="0"/>
          <dgm:bulletEnabled val="1"/>
        </dgm:presLayoutVars>
      </dgm:prSet>
      <dgm:spPr/>
      <dgm:t>
        <a:bodyPr/>
        <a:lstStyle/>
        <a:p>
          <a:endParaRPr lang="cs-CZ"/>
        </a:p>
      </dgm:t>
    </dgm:pt>
    <dgm:pt modelId="{AB260F76-DEE6-44BF-90E6-9CB7DF9C5773}" type="pres">
      <dgm:prSet presAssocID="{70ECE7C2-6B41-4C16-99F6-7D9A12489A1F}" presName="desTx" presStyleLbl="alignAccFollowNode1" presStyleIdx="3" presStyleCnt="4" custLinFactNeighborX="-309" custLinFactNeighborY="1893">
        <dgm:presLayoutVars>
          <dgm:bulletEnabled val="1"/>
        </dgm:presLayoutVars>
      </dgm:prSet>
      <dgm:spPr/>
      <dgm:t>
        <a:bodyPr/>
        <a:lstStyle/>
        <a:p>
          <a:endParaRPr lang="cs-CZ"/>
        </a:p>
      </dgm:t>
    </dgm:pt>
  </dgm:ptLst>
  <dgm:cxnLst>
    <dgm:cxn modelId="{461D88BB-EF59-413E-92DB-C29186E2E2A8}" type="presOf" srcId="{70B59053-F5C6-41B8-B8A9-8FCD7AAF5C17}" destId="{AB260F76-DEE6-44BF-90E6-9CB7DF9C5773}" srcOrd="0" destOrd="3" presId="urn:microsoft.com/office/officeart/2005/8/layout/hList1"/>
    <dgm:cxn modelId="{E369D071-4ACC-46BE-9BCB-B0EB8D763BE5}" srcId="{264EAB7D-6188-4ABC-B457-443F8169ADF4}" destId="{6C27C7BB-B486-4196-B251-390869BE4489}" srcOrd="3" destOrd="0" parTransId="{B9B19693-4B2D-485F-91FF-87563125BB4F}" sibTransId="{2A8DAA5B-F14E-46F4-BFC3-975FF9802189}"/>
    <dgm:cxn modelId="{8722DF37-8C02-4613-88E1-4CE853FDE545}" srcId="{93BDD419-0915-494E-BA4E-77C709605738}" destId="{EDD835FA-BD88-4E7C-80FF-A25A1A1C9980}" srcOrd="3" destOrd="0" parTransId="{9BFB69C1-62D1-40D9-9065-AEF83B90DF50}" sibTransId="{D8D0E91D-6496-43AB-AE8B-0FD472EF9951}"/>
    <dgm:cxn modelId="{F62013CD-2ADF-459C-BECF-36C97BF1D717}" srcId="{264EAB7D-6188-4ABC-B457-443F8169ADF4}" destId="{E564C1AF-1A08-4798-B55E-D837F6E5A42E}" srcOrd="5" destOrd="0" parTransId="{AAEBC153-09FE-4246-B04C-150957E42061}" sibTransId="{2C9B002D-3AB5-4874-BE06-71B7908A05CE}"/>
    <dgm:cxn modelId="{8EA06AFA-4ACC-4547-9E0B-2F28FA41F801}" srcId="{D249C51B-E08A-4807-9865-7554C2AA2670}" destId="{C5909DB5-FFDC-4079-9EAE-8D4ACDAD2532}" srcOrd="5" destOrd="0" parTransId="{80C03135-88FD-417E-85E1-0A852F23151A}" sibTransId="{EA4C33A7-C2B6-4102-B8BA-C9CD4705C1D2}"/>
    <dgm:cxn modelId="{075F3FFB-BE5E-4BF8-A669-F2A1E3700D46}" srcId="{70ECE7C2-6B41-4C16-99F6-7D9A12489A1F}" destId="{D6EE3AF6-1851-4435-9153-E1933A0A9F85}" srcOrd="4" destOrd="0" parTransId="{08FD8A5B-2801-4675-ACF5-A9F22DCE435C}" sibTransId="{C6CF2FE1-2458-4982-BF15-9175358B69EE}"/>
    <dgm:cxn modelId="{EA8F284F-1C33-48F8-BD2C-79E04CA500F1}" srcId="{93BDD419-0915-494E-BA4E-77C709605738}" destId="{C58F127C-511B-44A5-974D-9D93EFD58FF2}" srcOrd="9" destOrd="0" parTransId="{77CE5B79-DFA6-4694-8382-574E6FE1BF72}" sibTransId="{50B310FE-A33C-4DA7-9BC4-CD16C2244750}"/>
    <dgm:cxn modelId="{DF4A992F-0BFF-4BDC-84E4-02178ECB293A}" type="presOf" srcId="{E4A164B0-F539-4CAC-AF7B-B27079694060}" destId="{AB260F76-DEE6-44BF-90E6-9CB7DF9C5773}" srcOrd="0" destOrd="0" presId="urn:microsoft.com/office/officeart/2005/8/layout/hList1"/>
    <dgm:cxn modelId="{C7A9D681-0113-4D13-BFCB-A1A527A72C45}" type="presOf" srcId="{727BB3FD-C2F2-4D66-B8F5-EF09057A7236}" destId="{7997EB84-A67F-4017-AAF1-81D4723B79CA}" srcOrd="0" destOrd="2" presId="urn:microsoft.com/office/officeart/2005/8/layout/hList1"/>
    <dgm:cxn modelId="{9585632D-83EF-40C3-BD58-D0AA74794DC5}" srcId="{93BDD419-0915-494E-BA4E-77C709605738}" destId="{0C353C93-66AA-423F-8D5D-CDC8F668BAC5}" srcOrd="7" destOrd="0" parTransId="{25BBBA57-7589-441F-BA17-C99B4CA96AE2}" sibTransId="{02DCDAAD-82DF-49B9-9218-59D27B0E0C32}"/>
    <dgm:cxn modelId="{30621394-E004-4D17-A6F3-2E63F689B14C}" type="presOf" srcId="{D6EE3AF6-1851-4435-9153-E1933A0A9F85}" destId="{AB260F76-DEE6-44BF-90E6-9CB7DF9C5773}" srcOrd="0" destOrd="4" presId="urn:microsoft.com/office/officeart/2005/8/layout/hList1"/>
    <dgm:cxn modelId="{9578CEBD-F148-4345-A8B7-FDF30BE54B39}" type="presOf" srcId="{5FA00BE6-0E7A-46D0-A6D8-802F9FB2A805}" destId="{E068608C-4F00-4984-93E4-20C699B8F60C}" srcOrd="0" destOrd="2" presId="urn:microsoft.com/office/officeart/2005/8/layout/hList1"/>
    <dgm:cxn modelId="{1FAF0DFA-B0AE-49CF-B8AA-51746335CFE4}" type="presOf" srcId="{6EC9B667-E5FE-4D69-BB42-6FEE502D8731}" destId="{31A41E36-D425-4FB1-BC1E-C6E985C40BDC}" srcOrd="0" destOrd="0" presId="urn:microsoft.com/office/officeart/2005/8/layout/hList1"/>
    <dgm:cxn modelId="{22493492-3925-47D2-9919-46CF830E562B}" srcId="{264EAB7D-6188-4ABC-B457-443F8169ADF4}" destId="{B41543C7-5766-4526-BFAE-0C96BE528F73}" srcOrd="2" destOrd="0" parTransId="{BA179F8D-0297-47C3-8D5C-87AC5A18842F}" sibTransId="{95C436E7-75D8-41EC-B973-E8D43DDBE007}"/>
    <dgm:cxn modelId="{B8317E20-EC92-4F09-852D-C4E0F5DB7CD7}" srcId="{D249C51B-E08A-4807-9865-7554C2AA2670}" destId="{EAB827B0-E90D-455B-9FC3-2BE64A0B0A73}" srcOrd="0" destOrd="0" parTransId="{4FC567B5-3D39-40E1-9415-E978CE706621}" sibTransId="{7DE01700-616A-4FFE-9D6C-E8866A79E68A}"/>
    <dgm:cxn modelId="{BE0B83FE-D9E2-40C4-A5DB-DC12B1B8DCF5}" srcId="{264EAB7D-6188-4ABC-B457-443F8169ADF4}" destId="{5077D7EB-C7C9-4240-B8D6-3054DEEACDD0}" srcOrd="0" destOrd="0" parTransId="{7418E86D-7610-4560-BDB7-DF66906D8B6D}" sibTransId="{99AD71B6-D0AF-4723-91C6-FD1631E43358}"/>
    <dgm:cxn modelId="{73B7057E-9AD8-43B9-86CA-FB2F70EC39F1}" srcId="{70ECE7C2-6B41-4C16-99F6-7D9A12489A1F}" destId="{70B59053-F5C6-41B8-B8A9-8FCD7AAF5C17}" srcOrd="3" destOrd="0" parTransId="{E161E767-077D-44B7-B44E-E1C83D4DB348}" sibTransId="{6D0CE674-F0D3-42FA-9E93-F160A7BD2F16}"/>
    <dgm:cxn modelId="{72577877-8277-4149-9D3E-A2524DAEAAE0}" type="presOf" srcId="{94A1B70B-AC6A-4441-B5EC-A2FEEF270C25}" destId="{39C4E091-F2D4-4334-B3AA-28B36C2EAE59}" srcOrd="0" destOrd="1" presId="urn:microsoft.com/office/officeart/2005/8/layout/hList1"/>
    <dgm:cxn modelId="{3C7017F4-E52E-456F-B4A7-1BA417C3C736}" type="presOf" srcId="{52703CB6-0882-4C3B-986C-C405640B944B}" destId="{E068608C-4F00-4984-93E4-20C699B8F60C}" srcOrd="0" destOrd="6" presId="urn:microsoft.com/office/officeart/2005/8/layout/hList1"/>
    <dgm:cxn modelId="{553A4EB1-4238-41AB-8D3A-92AF57F0BDD8}" type="presOf" srcId="{DE611AC1-F4A0-41B0-8F51-26D6A75309B8}" destId="{E068608C-4F00-4984-93E4-20C699B8F60C}" srcOrd="0" destOrd="1" presId="urn:microsoft.com/office/officeart/2005/8/layout/hList1"/>
    <dgm:cxn modelId="{81F19AC0-46AD-4C64-999F-0870F3709A3C}" type="presOf" srcId="{5FD6B33E-111C-4246-BF1E-8C79AD4E3852}" destId="{AB260F76-DEE6-44BF-90E6-9CB7DF9C5773}" srcOrd="0" destOrd="5" presId="urn:microsoft.com/office/officeart/2005/8/layout/hList1"/>
    <dgm:cxn modelId="{BAE0BBB2-BFFA-4206-9E01-1663AE2E0618}" srcId="{D249C51B-E08A-4807-9865-7554C2AA2670}" destId="{FC3D778C-9074-46ED-8913-EA26096E2351}" srcOrd="3" destOrd="0" parTransId="{F8D1D7E0-1F1C-4BF6-973E-930BFC84DA7D}" sibTransId="{D044FD3E-A636-40B5-847B-1475F7A721CA}"/>
    <dgm:cxn modelId="{AAAF6D49-F386-4A76-8D45-BAE8EA27AA31}" srcId="{93BDD419-0915-494E-BA4E-77C709605738}" destId="{5FA00BE6-0E7A-46D0-A6D8-802F9FB2A805}" srcOrd="2" destOrd="0" parTransId="{157BAE35-AF73-404B-B5C1-2132156F1A15}" sibTransId="{7A38F2D4-D3E0-4CF3-9A83-C394EA20EBAD}"/>
    <dgm:cxn modelId="{26961EE4-625B-4FB5-91D7-43DC54DCDE29}" srcId="{6EC9B667-E5FE-4D69-BB42-6FEE502D8731}" destId="{93BDD419-0915-494E-BA4E-77C709605738}" srcOrd="1" destOrd="0" parTransId="{9A370EA0-EFCD-43ED-B774-649A18620867}" sibTransId="{1081C876-82A4-4CEF-AFE5-9796A43CEA1E}"/>
    <dgm:cxn modelId="{31BF2992-E65B-4BB5-B51A-09B5BA8FDD8B}" type="presOf" srcId="{EAB827B0-E90D-455B-9FC3-2BE64A0B0A73}" destId="{7997EB84-A67F-4017-AAF1-81D4723B79CA}" srcOrd="0" destOrd="0" presId="urn:microsoft.com/office/officeart/2005/8/layout/hList1"/>
    <dgm:cxn modelId="{BC2A0A57-3585-4702-8D40-2C02F29B531E}" type="presOf" srcId="{1C6B13E8-F23D-4002-8F85-B359FEA3C4DA}" destId="{E068608C-4F00-4984-93E4-20C699B8F60C}" srcOrd="0" destOrd="5" presId="urn:microsoft.com/office/officeart/2005/8/layout/hList1"/>
    <dgm:cxn modelId="{BBD5B140-A016-48DA-BA0D-0D8A783287B1}" type="presOf" srcId="{F0A28468-BEEB-478D-AC05-E80FBDC5A145}" destId="{E068608C-4F00-4984-93E4-20C699B8F60C}" srcOrd="0" destOrd="4" presId="urn:microsoft.com/office/officeart/2005/8/layout/hList1"/>
    <dgm:cxn modelId="{6267C69B-C85D-40B9-8D04-19F5232F78AF}" type="presOf" srcId="{D249C51B-E08A-4807-9865-7554C2AA2670}" destId="{A4D81D9F-6CAA-4E64-B693-8FC1050600F2}" srcOrd="0" destOrd="0" presId="urn:microsoft.com/office/officeart/2005/8/layout/hList1"/>
    <dgm:cxn modelId="{5EF21D5E-B185-4D1E-986A-BBD2A78B9EBA}" srcId="{93BDD419-0915-494E-BA4E-77C709605738}" destId="{1C6B13E8-F23D-4002-8F85-B359FEA3C4DA}" srcOrd="5" destOrd="0" parTransId="{17C56AFB-6E2F-4DE1-9FBC-BA0302A5CD19}" sibTransId="{25C9AC7F-59F6-4394-8D12-6401089A558E}"/>
    <dgm:cxn modelId="{CAFDDAD1-E0B3-41BF-BA74-23391BBBBC5F}" srcId="{93BDD419-0915-494E-BA4E-77C709605738}" destId="{DE611AC1-F4A0-41B0-8F51-26D6A75309B8}" srcOrd="1" destOrd="0" parTransId="{F38D9B51-03BB-4261-94C7-55009A75CA0E}" sibTransId="{8F571CCF-4364-42ED-9CB3-638FF8F76C0F}"/>
    <dgm:cxn modelId="{A954715F-F220-4D00-81F0-1F53689D2606}" type="presOf" srcId="{B41543C7-5766-4526-BFAE-0C96BE528F73}" destId="{39C4E091-F2D4-4334-B3AA-28B36C2EAE59}" srcOrd="0" destOrd="2" presId="urn:microsoft.com/office/officeart/2005/8/layout/hList1"/>
    <dgm:cxn modelId="{2CDEFA9C-531A-413B-A3D8-15079DA59658}" srcId="{6EC9B667-E5FE-4D69-BB42-6FEE502D8731}" destId="{D249C51B-E08A-4807-9865-7554C2AA2670}" srcOrd="0" destOrd="0" parTransId="{83C4FE26-D7F4-485B-B58C-16959F6EAE19}" sibTransId="{5B217DE4-5741-4CD4-B1A6-38F8E066C8EE}"/>
    <dgm:cxn modelId="{EDFDFBB1-AAAC-469C-8BE6-BE522357A3C1}" type="presOf" srcId="{FC5661C3-B105-4B18-9A12-63B464280FD8}" destId="{AB260F76-DEE6-44BF-90E6-9CB7DF9C5773}" srcOrd="0" destOrd="2" presId="urn:microsoft.com/office/officeart/2005/8/layout/hList1"/>
    <dgm:cxn modelId="{E7ED1802-B31B-498C-83F5-D6C92E54DBD9}" type="presOf" srcId="{93BDD419-0915-494E-BA4E-77C709605738}" destId="{49FE710F-7F37-4301-AB4B-92B5904F2323}" srcOrd="0" destOrd="0" presId="urn:microsoft.com/office/officeart/2005/8/layout/hList1"/>
    <dgm:cxn modelId="{33AD3C03-8A9F-4280-8153-5A02DD1E6D3C}" srcId="{93BDD419-0915-494E-BA4E-77C709605738}" destId="{6DACC114-E497-47D1-B911-ED2593B74B0B}" srcOrd="0" destOrd="0" parTransId="{CD3A6863-2AB7-4F32-9E4B-9C724AEA4741}" sibTransId="{D4AE2D41-28A4-4315-8045-09460B31D3DF}"/>
    <dgm:cxn modelId="{85D32C78-AAD9-404B-ACA7-926DB584E3BB}" type="presOf" srcId="{D1AD5415-6B53-4870-AC08-59BDAF00DC17}" destId="{AB260F76-DEE6-44BF-90E6-9CB7DF9C5773}" srcOrd="0" destOrd="1" presId="urn:microsoft.com/office/officeart/2005/8/layout/hList1"/>
    <dgm:cxn modelId="{099B5731-6203-4EDA-AC1D-050734ACCAAE}" type="presOf" srcId="{6DACC114-E497-47D1-B911-ED2593B74B0B}" destId="{E068608C-4F00-4984-93E4-20C699B8F60C}" srcOrd="0" destOrd="0" presId="urn:microsoft.com/office/officeart/2005/8/layout/hList1"/>
    <dgm:cxn modelId="{779AA576-F19A-46BA-9C35-518381F1CBFD}" type="presOf" srcId="{70ECE7C2-6B41-4C16-99F6-7D9A12489A1F}" destId="{84127E78-98D0-4D1F-9DBA-8C873764E7AC}" srcOrd="0" destOrd="0" presId="urn:microsoft.com/office/officeart/2005/8/layout/hList1"/>
    <dgm:cxn modelId="{2B762F7D-82CA-4ADE-815B-BD5948267339}" type="presOf" srcId="{6273C787-4ED7-42AF-95EC-3859587E2B53}" destId="{AB260F76-DEE6-44BF-90E6-9CB7DF9C5773}" srcOrd="0" destOrd="6" presId="urn:microsoft.com/office/officeart/2005/8/layout/hList1"/>
    <dgm:cxn modelId="{52271EEC-6264-40DE-83A1-59BDE66951C1}" type="presOf" srcId="{EDD835FA-BD88-4E7C-80FF-A25A1A1C9980}" destId="{E068608C-4F00-4984-93E4-20C699B8F60C}" srcOrd="0" destOrd="3" presId="urn:microsoft.com/office/officeart/2005/8/layout/hList1"/>
    <dgm:cxn modelId="{D8C02F77-172F-48AD-86DA-4A7C2018BEA6}" srcId="{264EAB7D-6188-4ABC-B457-443F8169ADF4}" destId="{94A1B70B-AC6A-4441-B5EC-A2FEEF270C25}" srcOrd="1" destOrd="0" parTransId="{69628CC0-A135-46FE-9D77-659B0FFA0288}" sibTransId="{F0E94110-137F-452F-AFB5-ABBE8035B236}"/>
    <dgm:cxn modelId="{4B9CAF90-6E09-421F-9B37-EA6E3782F227}" srcId="{93BDD419-0915-494E-BA4E-77C709605738}" destId="{52703CB6-0882-4C3B-986C-C405640B944B}" srcOrd="6" destOrd="0" parTransId="{2494A265-FC8B-45A2-A8FE-4E2D87AC059B}" sibTransId="{E80264E3-9266-4B8D-9B03-2BB322466611}"/>
    <dgm:cxn modelId="{8771DB21-CBDE-44BF-9DEE-2030929A3A39}" type="presOf" srcId="{7B506873-BDB4-4942-AAAF-F554551C5159}" destId="{39C4E091-F2D4-4334-B3AA-28B36C2EAE59}" srcOrd="0" destOrd="4" presId="urn:microsoft.com/office/officeart/2005/8/layout/hList1"/>
    <dgm:cxn modelId="{6717751B-047A-4847-A3A2-064C1A39672C}" type="presOf" srcId="{E564C1AF-1A08-4798-B55E-D837F6E5A42E}" destId="{39C4E091-F2D4-4334-B3AA-28B36C2EAE59}" srcOrd="0" destOrd="5" presId="urn:microsoft.com/office/officeart/2005/8/layout/hList1"/>
    <dgm:cxn modelId="{C0465B03-D55D-4DEE-8A47-2EABE856067E}" type="presOf" srcId="{6C27C7BB-B486-4196-B251-390869BE4489}" destId="{39C4E091-F2D4-4334-B3AA-28B36C2EAE59}" srcOrd="0" destOrd="3" presId="urn:microsoft.com/office/officeart/2005/8/layout/hList1"/>
    <dgm:cxn modelId="{570F01F3-0443-41AD-99C1-229D99A34BFD}" type="presOf" srcId="{3074D66F-A758-4071-8D4E-A420E3E44BE7}" destId="{7997EB84-A67F-4017-AAF1-81D4723B79CA}" srcOrd="0" destOrd="1" presId="urn:microsoft.com/office/officeart/2005/8/layout/hList1"/>
    <dgm:cxn modelId="{6F139453-3471-4898-A6A4-146C7083360D}" srcId="{70ECE7C2-6B41-4C16-99F6-7D9A12489A1F}" destId="{FC5661C3-B105-4B18-9A12-63B464280FD8}" srcOrd="2" destOrd="0" parTransId="{C87E466B-82CD-4230-B0AC-CE335D9DDC6C}" sibTransId="{CDCF9536-A932-4E44-9635-3F859A3D7547}"/>
    <dgm:cxn modelId="{5E3CA6BF-E8EC-4B6B-810D-937C0F4138B3}" srcId="{6EC9B667-E5FE-4D69-BB42-6FEE502D8731}" destId="{264EAB7D-6188-4ABC-B457-443F8169ADF4}" srcOrd="2" destOrd="0" parTransId="{DD4534FB-53ED-4A23-B74F-88020D7227A5}" sibTransId="{B86F537B-AF24-4ACF-998F-1357875ADEBA}"/>
    <dgm:cxn modelId="{6DDFAC71-08AC-4DC2-92D4-72AC5A5E7A95}" srcId="{D249C51B-E08A-4807-9865-7554C2AA2670}" destId="{C900BA2D-5C43-43DB-93B8-8FCBC48EA34C}" srcOrd="4" destOrd="0" parTransId="{2B167FE8-85A7-4934-8FE5-9A88EAFCC52C}" sibTransId="{79BED4DA-0D13-459E-8B19-D2F7E697B5C5}"/>
    <dgm:cxn modelId="{6CFA47D5-4B7A-4A17-BCF0-80D1D2ED1090}" srcId="{70ECE7C2-6B41-4C16-99F6-7D9A12489A1F}" destId="{5FD6B33E-111C-4246-BF1E-8C79AD4E3852}" srcOrd="5" destOrd="0" parTransId="{2990B221-F555-4125-AF5F-165B8826786B}" sibTransId="{D941A534-B42E-4901-9D2C-394C05A47D06}"/>
    <dgm:cxn modelId="{9A16D6BC-B5C7-4B62-9058-FC3E74C68C5D}" srcId="{6EC9B667-E5FE-4D69-BB42-6FEE502D8731}" destId="{70ECE7C2-6B41-4C16-99F6-7D9A12489A1F}" srcOrd="3" destOrd="0" parTransId="{14F4DF37-90CA-4383-8E12-486A5CD0F24D}" sibTransId="{CDE98D95-7FAD-45C5-B84E-034F498F82BF}"/>
    <dgm:cxn modelId="{1BCFD59F-1FB5-4AAA-9617-5A8A09AD5010}" srcId="{70ECE7C2-6B41-4C16-99F6-7D9A12489A1F}" destId="{E4A164B0-F539-4CAC-AF7B-B27079694060}" srcOrd="0" destOrd="0" parTransId="{5F86EC6C-A3E5-4F3C-90BC-4ADC7FF0F11B}" sibTransId="{34EBF7C2-33AB-41A8-9B4E-1132CF9E4066}"/>
    <dgm:cxn modelId="{C877E2D8-3374-410A-8390-D9BD304E8CF3}" srcId="{93BDD419-0915-494E-BA4E-77C709605738}" destId="{626802BB-61ED-46D9-BFF3-D500D11C14BB}" srcOrd="8" destOrd="0" parTransId="{36483F0F-0C18-4E65-807E-E0070A3BC2E9}" sibTransId="{2210CD88-2189-475B-BA3D-8D6153F46C01}"/>
    <dgm:cxn modelId="{318214AF-1390-4A1F-A83C-5D0887167A20}" type="presOf" srcId="{5077D7EB-C7C9-4240-B8D6-3054DEEACDD0}" destId="{39C4E091-F2D4-4334-B3AA-28B36C2EAE59}" srcOrd="0" destOrd="0" presId="urn:microsoft.com/office/officeart/2005/8/layout/hList1"/>
    <dgm:cxn modelId="{49602E09-7D75-4307-BA57-DB81F8192BB9}" type="presOf" srcId="{C5909DB5-FFDC-4079-9EAE-8D4ACDAD2532}" destId="{7997EB84-A67F-4017-AAF1-81D4723B79CA}" srcOrd="0" destOrd="5" presId="urn:microsoft.com/office/officeart/2005/8/layout/hList1"/>
    <dgm:cxn modelId="{1AFA025C-168C-42E2-80E0-78E7E8A7A6D0}" type="presOf" srcId="{C58F127C-511B-44A5-974D-9D93EFD58FF2}" destId="{E068608C-4F00-4984-93E4-20C699B8F60C}" srcOrd="0" destOrd="9" presId="urn:microsoft.com/office/officeart/2005/8/layout/hList1"/>
    <dgm:cxn modelId="{6C97A3DC-443E-434C-88CC-C9555A53EFB1}" srcId="{93BDD419-0915-494E-BA4E-77C709605738}" destId="{F0A28468-BEEB-478D-AC05-E80FBDC5A145}" srcOrd="4" destOrd="0" parTransId="{599D2E94-1066-41BF-BCF2-02FDDBE483CE}" sibTransId="{ADA53300-1336-403E-B839-EE0AC171313C}"/>
    <dgm:cxn modelId="{CD4EE263-7B93-4A24-978C-32668FAF3AD1}" srcId="{264EAB7D-6188-4ABC-B457-443F8169ADF4}" destId="{7B506873-BDB4-4942-AAAF-F554551C5159}" srcOrd="4" destOrd="0" parTransId="{A7A7D69A-E29C-41BA-A0CF-F5169C3B1C86}" sibTransId="{31BD754A-079F-4E55-BF53-A0A4F0E1118B}"/>
    <dgm:cxn modelId="{E4BB1E2E-6C42-4682-A181-8C38098ECD5B}" srcId="{D249C51B-E08A-4807-9865-7554C2AA2670}" destId="{3074D66F-A758-4071-8D4E-A420E3E44BE7}" srcOrd="1" destOrd="0" parTransId="{216A5A59-E8F7-4B53-A2BE-FF5270CA9BA5}" sibTransId="{5D79F8E6-89BD-4F01-B913-B7884BF327A7}"/>
    <dgm:cxn modelId="{7A4AD009-EED7-43A7-9125-BE09CC52ACE0}" srcId="{70ECE7C2-6B41-4C16-99F6-7D9A12489A1F}" destId="{D1AD5415-6B53-4870-AC08-59BDAF00DC17}" srcOrd="1" destOrd="0" parTransId="{325DB2E6-1235-45ED-9DEC-0AB5349D8B2B}" sibTransId="{47701A17-9102-4A33-8DBF-CD873C12D1B4}"/>
    <dgm:cxn modelId="{743EAD0E-46EC-4DCC-A9B3-0B1B277590E0}" type="presOf" srcId="{264EAB7D-6188-4ABC-B457-443F8169ADF4}" destId="{918996AE-4405-48D2-A7F9-C7BC9D17A132}" srcOrd="0" destOrd="0" presId="urn:microsoft.com/office/officeart/2005/8/layout/hList1"/>
    <dgm:cxn modelId="{E685FED8-2A17-4FE8-989B-662354AC65AB}" srcId="{D249C51B-E08A-4807-9865-7554C2AA2670}" destId="{727BB3FD-C2F2-4D66-B8F5-EF09057A7236}" srcOrd="2" destOrd="0" parTransId="{ABF4AD31-11D1-4EFB-BCBA-B0B8ACF6B710}" sibTransId="{F7CC692E-8452-4A7E-A55F-064649A2AE08}"/>
    <dgm:cxn modelId="{D27F2164-1366-4AB7-AE22-2C4B60DDCD5A}" type="presOf" srcId="{FC3D778C-9074-46ED-8913-EA26096E2351}" destId="{7997EB84-A67F-4017-AAF1-81D4723B79CA}" srcOrd="0" destOrd="3" presId="urn:microsoft.com/office/officeart/2005/8/layout/hList1"/>
    <dgm:cxn modelId="{CD3E8CAA-0BB7-4E36-8B13-29FD11C5ADB3}" type="presOf" srcId="{C900BA2D-5C43-43DB-93B8-8FCBC48EA34C}" destId="{7997EB84-A67F-4017-AAF1-81D4723B79CA}" srcOrd="0" destOrd="4" presId="urn:microsoft.com/office/officeart/2005/8/layout/hList1"/>
    <dgm:cxn modelId="{2BFAE3B6-264A-4E22-A768-4F90214E2C08}" srcId="{70ECE7C2-6B41-4C16-99F6-7D9A12489A1F}" destId="{6273C787-4ED7-42AF-95EC-3859587E2B53}" srcOrd="6" destOrd="0" parTransId="{75C91CBA-0964-4681-A09D-635C488F988A}" sibTransId="{7F4665F2-95DF-4C17-8669-2836CF60A071}"/>
    <dgm:cxn modelId="{634F98ED-8CAA-4E3D-9908-5E123FD83286}" type="presOf" srcId="{0C353C93-66AA-423F-8D5D-CDC8F668BAC5}" destId="{E068608C-4F00-4984-93E4-20C699B8F60C}" srcOrd="0" destOrd="7" presId="urn:microsoft.com/office/officeart/2005/8/layout/hList1"/>
    <dgm:cxn modelId="{67057D79-1A61-42FC-A514-436D91D4B813}" type="presOf" srcId="{626802BB-61ED-46D9-BFF3-D500D11C14BB}" destId="{E068608C-4F00-4984-93E4-20C699B8F60C}" srcOrd="0" destOrd="8" presId="urn:microsoft.com/office/officeart/2005/8/layout/hList1"/>
    <dgm:cxn modelId="{935842DF-9C40-461E-968A-5AF2F029894A}" type="presParOf" srcId="{31A41E36-D425-4FB1-BC1E-C6E985C40BDC}" destId="{745269EE-AA76-46B5-9CDF-39FC9E49516C}" srcOrd="0" destOrd="0" presId="urn:microsoft.com/office/officeart/2005/8/layout/hList1"/>
    <dgm:cxn modelId="{814F65A0-3DE0-452D-86D1-F7ABBDD0A19E}" type="presParOf" srcId="{745269EE-AA76-46B5-9CDF-39FC9E49516C}" destId="{A4D81D9F-6CAA-4E64-B693-8FC1050600F2}" srcOrd="0" destOrd="0" presId="urn:microsoft.com/office/officeart/2005/8/layout/hList1"/>
    <dgm:cxn modelId="{E5F2D6EE-C9C2-4C9D-B6D5-6934E7CD70F7}" type="presParOf" srcId="{745269EE-AA76-46B5-9CDF-39FC9E49516C}" destId="{7997EB84-A67F-4017-AAF1-81D4723B79CA}" srcOrd="1" destOrd="0" presId="urn:microsoft.com/office/officeart/2005/8/layout/hList1"/>
    <dgm:cxn modelId="{F689D058-6144-471C-8BD9-CC05ABA07161}" type="presParOf" srcId="{31A41E36-D425-4FB1-BC1E-C6E985C40BDC}" destId="{D236983D-09D0-43F7-825B-F7251B2B40BE}" srcOrd="1" destOrd="0" presId="urn:microsoft.com/office/officeart/2005/8/layout/hList1"/>
    <dgm:cxn modelId="{BF459610-151A-4B3C-B520-5F9FDE6424AB}" type="presParOf" srcId="{31A41E36-D425-4FB1-BC1E-C6E985C40BDC}" destId="{CA62F24E-8E93-47D9-9C02-738A036B126B}" srcOrd="2" destOrd="0" presId="urn:microsoft.com/office/officeart/2005/8/layout/hList1"/>
    <dgm:cxn modelId="{DE23079F-20C9-4F93-B4FE-E7C85ADCE6A0}" type="presParOf" srcId="{CA62F24E-8E93-47D9-9C02-738A036B126B}" destId="{49FE710F-7F37-4301-AB4B-92B5904F2323}" srcOrd="0" destOrd="0" presId="urn:microsoft.com/office/officeart/2005/8/layout/hList1"/>
    <dgm:cxn modelId="{5725031E-E1A9-4C84-A21A-0AEFD28384AC}" type="presParOf" srcId="{CA62F24E-8E93-47D9-9C02-738A036B126B}" destId="{E068608C-4F00-4984-93E4-20C699B8F60C}" srcOrd="1" destOrd="0" presId="urn:microsoft.com/office/officeart/2005/8/layout/hList1"/>
    <dgm:cxn modelId="{AF0085C2-60B9-4FAE-A71D-940776B95535}" type="presParOf" srcId="{31A41E36-D425-4FB1-BC1E-C6E985C40BDC}" destId="{5ECC449A-52C2-4286-B176-37B50ECAC618}" srcOrd="3" destOrd="0" presId="urn:microsoft.com/office/officeart/2005/8/layout/hList1"/>
    <dgm:cxn modelId="{76B2179C-2CCE-479C-AFA7-15FFB578A7F1}" type="presParOf" srcId="{31A41E36-D425-4FB1-BC1E-C6E985C40BDC}" destId="{90E08772-3646-4B87-BEAB-E71459E80DE1}" srcOrd="4" destOrd="0" presId="urn:microsoft.com/office/officeart/2005/8/layout/hList1"/>
    <dgm:cxn modelId="{3AFCDE33-A8C7-4D11-B9F9-CE61A16215D2}" type="presParOf" srcId="{90E08772-3646-4B87-BEAB-E71459E80DE1}" destId="{918996AE-4405-48D2-A7F9-C7BC9D17A132}" srcOrd="0" destOrd="0" presId="urn:microsoft.com/office/officeart/2005/8/layout/hList1"/>
    <dgm:cxn modelId="{85D14989-CB9A-437A-A7D4-E314D3637E72}" type="presParOf" srcId="{90E08772-3646-4B87-BEAB-E71459E80DE1}" destId="{39C4E091-F2D4-4334-B3AA-28B36C2EAE59}" srcOrd="1" destOrd="0" presId="urn:microsoft.com/office/officeart/2005/8/layout/hList1"/>
    <dgm:cxn modelId="{B5458353-FA83-4966-8B5D-6AB53F205CF0}" type="presParOf" srcId="{31A41E36-D425-4FB1-BC1E-C6E985C40BDC}" destId="{2646A6B8-3939-4D57-8995-D417ABB47911}" srcOrd="5" destOrd="0" presId="urn:microsoft.com/office/officeart/2005/8/layout/hList1"/>
    <dgm:cxn modelId="{1F2B9F84-5243-4D04-89CF-4E06B9D68776}" type="presParOf" srcId="{31A41E36-D425-4FB1-BC1E-C6E985C40BDC}" destId="{8418B1E5-C250-4245-A59A-97B9D2750299}" srcOrd="6" destOrd="0" presId="urn:microsoft.com/office/officeart/2005/8/layout/hList1"/>
    <dgm:cxn modelId="{A17D55EE-2C7E-4C20-A524-A598822FB5F7}" type="presParOf" srcId="{8418B1E5-C250-4245-A59A-97B9D2750299}" destId="{84127E78-98D0-4D1F-9DBA-8C873764E7AC}" srcOrd="0" destOrd="0" presId="urn:microsoft.com/office/officeart/2005/8/layout/hList1"/>
    <dgm:cxn modelId="{6D4FD248-C150-4355-A8D4-72641E10DF5B}" type="presParOf" srcId="{8418B1E5-C250-4245-A59A-97B9D2750299}" destId="{AB260F76-DEE6-44BF-90E6-9CB7DF9C5773}" srcOrd="1" destOrd="0" presId="urn:microsoft.com/office/officeart/2005/8/layout/hList1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6EC9B667-E5FE-4D69-BB42-6FEE502D8731}" type="doc">
      <dgm:prSet loTypeId="urn:microsoft.com/office/officeart/2005/8/layout/hList1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cs-CZ"/>
        </a:p>
      </dgm:t>
    </dgm:pt>
    <dgm:pt modelId="{D249C51B-E08A-4807-9865-7554C2AA2670}">
      <dgm:prSet phldrT="[Text]" custT="1"/>
      <dgm:spPr/>
      <dgm:t>
        <a:bodyPr/>
        <a:lstStyle/>
        <a:p>
          <a:r>
            <a:rPr lang="cs-CZ" sz="3200"/>
            <a:t>Uplatnění nevyměření poplatku podle § 15, odst. 6</a:t>
          </a:r>
        </a:p>
      </dgm:t>
    </dgm:pt>
    <dgm:pt modelId="{83C4FE26-D7F4-485B-B58C-16959F6EAE19}" type="parTrans" cxnId="{2CDEFA9C-531A-413B-A3D8-15079DA59658}">
      <dgm:prSet/>
      <dgm:spPr/>
      <dgm:t>
        <a:bodyPr/>
        <a:lstStyle/>
        <a:p>
          <a:endParaRPr lang="cs-CZ"/>
        </a:p>
      </dgm:t>
    </dgm:pt>
    <dgm:pt modelId="{5B217DE4-5741-4CD4-B1A6-38F8E066C8EE}" type="sibTrans" cxnId="{2CDEFA9C-531A-413B-A3D8-15079DA59658}">
      <dgm:prSet/>
      <dgm:spPr/>
      <dgm:t>
        <a:bodyPr/>
        <a:lstStyle/>
        <a:p>
          <a:endParaRPr lang="cs-CZ"/>
        </a:p>
      </dgm:t>
    </dgm:pt>
    <dgm:pt modelId="{93BDD419-0915-494E-BA4E-77C709605738}">
      <dgm:prSet phldrT="[Text]" custT="1"/>
      <dgm:spPr/>
      <dgm:t>
        <a:bodyPr/>
        <a:lstStyle/>
        <a:p>
          <a:r>
            <a:rPr lang="cs-CZ" sz="3200"/>
            <a:t>Uplatnění snížení poplatku emisními koeficienty podle § 15, odst. 5</a:t>
          </a:r>
        </a:p>
      </dgm:t>
    </dgm:pt>
    <dgm:pt modelId="{9A370EA0-EFCD-43ED-B774-649A18620867}" type="parTrans" cxnId="{26961EE4-625B-4FB5-91D7-43DC54DCDE29}">
      <dgm:prSet/>
      <dgm:spPr/>
      <dgm:t>
        <a:bodyPr/>
        <a:lstStyle/>
        <a:p>
          <a:endParaRPr lang="cs-CZ"/>
        </a:p>
      </dgm:t>
    </dgm:pt>
    <dgm:pt modelId="{1081C876-82A4-4CEF-AFE5-9796A43CEA1E}" type="sibTrans" cxnId="{26961EE4-625B-4FB5-91D7-43DC54DCDE29}">
      <dgm:prSet/>
      <dgm:spPr/>
      <dgm:t>
        <a:bodyPr/>
        <a:lstStyle/>
        <a:p>
          <a:endParaRPr lang="cs-CZ"/>
        </a:p>
      </dgm:t>
    </dgm:pt>
    <dgm:pt modelId="{F0A28468-BEEB-478D-AC05-E80FBDC5A145}">
      <dgm:prSet custT="1"/>
      <dgm:spPr/>
      <dgm:t>
        <a:bodyPr/>
        <a:lstStyle/>
        <a:p>
          <a:r>
            <a:rPr lang="cs-CZ" sz="2000" b="1"/>
            <a:t>(5)</a:t>
          </a:r>
          <a:r>
            <a:rPr lang="cs-CZ" sz="1700"/>
            <a:t> Poplatek za znečišťování se vypočte jako součin základu poplatku a sazby uvedené v příloze č. 9 bodu 1 k tomuto zákonu. </a:t>
          </a:r>
          <a:endParaRPr lang="cs-CZ" sz="1700" b="1"/>
        </a:p>
      </dgm:t>
    </dgm:pt>
    <dgm:pt modelId="{599D2E94-1066-41BF-BCF2-02FDDBE483CE}" type="parTrans" cxnId="{6C97A3DC-443E-434C-88CC-C9555A53EFB1}">
      <dgm:prSet/>
      <dgm:spPr/>
      <dgm:t>
        <a:bodyPr/>
        <a:lstStyle/>
        <a:p>
          <a:endParaRPr lang="cs-CZ"/>
        </a:p>
      </dgm:t>
    </dgm:pt>
    <dgm:pt modelId="{ADA53300-1336-403E-B839-EE0AC171313C}" type="sibTrans" cxnId="{6C97A3DC-443E-434C-88CC-C9555A53EFB1}">
      <dgm:prSet/>
      <dgm:spPr/>
      <dgm:t>
        <a:bodyPr/>
        <a:lstStyle/>
        <a:p>
          <a:endParaRPr lang="cs-CZ"/>
        </a:p>
      </dgm:t>
    </dgm:pt>
    <dgm:pt modelId="{B03EBEF8-88E4-4EBF-8353-011935174BF6}">
      <dgm:prSet custT="1"/>
      <dgm:spPr/>
      <dgm:t>
        <a:bodyPr/>
        <a:lstStyle/>
        <a:p>
          <a:endParaRPr lang="cs-CZ" sz="1200">
            <a:solidFill>
              <a:srgbClr val="FF0000"/>
            </a:solidFill>
          </a:endParaRPr>
        </a:p>
      </dgm:t>
    </dgm:pt>
    <dgm:pt modelId="{834739F2-0300-4460-A947-A47D647CF9A1}" type="parTrans" cxnId="{8A02A5A7-C694-48D1-93A2-A96FC52FE01C}">
      <dgm:prSet/>
      <dgm:spPr/>
      <dgm:t>
        <a:bodyPr/>
        <a:lstStyle/>
        <a:p>
          <a:endParaRPr lang="cs-CZ"/>
        </a:p>
      </dgm:t>
    </dgm:pt>
    <dgm:pt modelId="{A36C3C08-917C-427E-B829-AAD78B836312}" type="sibTrans" cxnId="{8A02A5A7-C694-48D1-93A2-A96FC52FE01C}">
      <dgm:prSet/>
      <dgm:spPr/>
      <dgm:t>
        <a:bodyPr/>
        <a:lstStyle/>
        <a:p>
          <a:endParaRPr lang="cs-CZ"/>
        </a:p>
      </dgm:t>
    </dgm:pt>
    <dgm:pt modelId="{89E1AA6C-4C95-416A-BE6A-9D9E9782A9DC}">
      <dgm:prSet custT="1"/>
      <dgm:spPr/>
      <dgm:t>
        <a:bodyPr/>
        <a:lstStyle/>
        <a:p>
          <a:endParaRPr lang="cs-CZ" sz="1200">
            <a:solidFill>
              <a:srgbClr val="FF0000"/>
            </a:solidFill>
          </a:endParaRPr>
        </a:p>
      </dgm:t>
    </dgm:pt>
    <dgm:pt modelId="{F753F51E-81A9-4AE8-854B-F330A0D513E0}" type="parTrans" cxnId="{B264759F-80A2-4C35-A889-F9173F532179}">
      <dgm:prSet/>
      <dgm:spPr/>
      <dgm:t>
        <a:bodyPr/>
        <a:lstStyle/>
        <a:p>
          <a:endParaRPr lang="cs-CZ"/>
        </a:p>
      </dgm:t>
    </dgm:pt>
    <dgm:pt modelId="{1F4CE5BB-B2D9-4087-8240-5AD07E45F420}" type="sibTrans" cxnId="{B264759F-80A2-4C35-A889-F9173F532179}">
      <dgm:prSet/>
      <dgm:spPr/>
      <dgm:t>
        <a:bodyPr/>
        <a:lstStyle/>
        <a:p>
          <a:endParaRPr lang="cs-CZ"/>
        </a:p>
      </dgm:t>
    </dgm:pt>
    <dgm:pt modelId="{BAD7CA28-AFA8-4E97-AEB1-817CDBF03A63}">
      <dgm:prSet custT="1"/>
      <dgm:spPr/>
      <dgm:t>
        <a:bodyPr/>
        <a:lstStyle/>
        <a:p>
          <a:r>
            <a:rPr lang="cs-CZ" sz="1600"/>
            <a:t>a) je na tomto stacionárním zdroji provedena rekonstrukce nebo modernizace, v jejímž důsledku dosahuje v celém poplatkovém období nižších ročních emisí tuhých znečišťujících látek nejméně o 30 %, oxidů síry vyjádřených jako oxid siřičitý nejméně o 55 %, oxidů dusíku vyjádřených jako oxid dusičitý nejméně o 55 % nebo těkavých organických látek nejméně o 30 % ve srovnání s rokem 2010,</a:t>
          </a:r>
        </a:p>
      </dgm:t>
    </dgm:pt>
    <dgm:pt modelId="{008F751D-CB98-47BB-A862-337840D657D9}" type="parTrans" cxnId="{2B706C62-51B7-4D7D-B793-832A0D5DE701}">
      <dgm:prSet/>
      <dgm:spPr/>
      <dgm:t>
        <a:bodyPr/>
        <a:lstStyle/>
        <a:p>
          <a:endParaRPr lang="cs-CZ"/>
        </a:p>
      </dgm:t>
    </dgm:pt>
    <dgm:pt modelId="{7ED3BF4A-D49D-4A2D-A6F9-32D4BA036757}" type="sibTrans" cxnId="{2B706C62-51B7-4D7D-B793-832A0D5DE701}">
      <dgm:prSet/>
      <dgm:spPr/>
      <dgm:t>
        <a:bodyPr/>
        <a:lstStyle/>
        <a:p>
          <a:endParaRPr lang="cs-CZ"/>
        </a:p>
      </dgm:t>
    </dgm:pt>
    <dgm:pt modelId="{E720FF66-7C03-41BE-A301-F8C22F5650EC}">
      <dgm:prSet custT="1"/>
      <dgm:spPr/>
      <dgm:t>
        <a:bodyPr/>
        <a:lstStyle/>
        <a:p>
          <a:r>
            <a:rPr lang="cs-CZ" sz="1600"/>
            <a:t>b) stacionární zdroj, pro nějž jsou specifikovány nejlepší dostupné techniky, dosahuje v celém poplatkovém období nižší emisní koncentrace nežli 50% horní hranice úrovně emisí spojené s nejlepšími dostupnými technikami podle informací zveřejňovaných Evropskou komisí, nebo</a:t>
          </a:r>
        </a:p>
      </dgm:t>
    </dgm:pt>
    <dgm:pt modelId="{C6D2E456-7C5A-4D75-B7C5-5C0C82A707DD}" type="parTrans" cxnId="{B7B758D0-8CEA-4BC6-A9C0-193C8AAAE5C5}">
      <dgm:prSet/>
      <dgm:spPr/>
      <dgm:t>
        <a:bodyPr/>
        <a:lstStyle/>
        <a:p>
          <a:endParaRPr lang="cs-CZ"/>
        </a:p>
      </dgm:t>
    </dgm:pt>
    <dgm:pt modelId="{0DB0D7F4-F937-4F03-9828-A502C65044AA}" type="sibTrans" cxnId="{B7B758D0-8CEA-4BC6-A9C0-193C8AAAE5C5}">
      <dgm:prSet/>
      <dgm:spPr/>
      <dgm:t>
        <a:bodyPr/>
        <a:lstStyle/>
        <a:p>
          <a:endParaRPr lang="cs-CZ"/>
        </a:p>
      </dgm:t>
    </dgm:pt>
    <dgm:pt modelId="{1EE96BA8-DFBA-4155-B295-A161E7766352}">
      <dgm:prSet custT="1"/>
      <dgm:spPr/>
      <dgm:t>
        <a:bodyPr/>
        <a:lstStyle/>
        <a:p>
          <a:r>
            <a:rPr lang="cs-CZ" sz="1600"/>
            <a:t>c) stacionární zdroj, pro nějž nejsou specifikovány nejlepší dostupné techniky, dosahuje v celém poplatkovém období nižší emisní koncentrace nežli 50 % hodnoty specifického emisního limitu.</a:t>
          </a:r>
        </a:p>
      </dgm:t>
    </dgm:pt>
    <dgm:pt modelId="{F8A7A6A7-56A8-4897-A535-765C9949510D}" type="parTrans" cxnId="{F55A189A-04C3-4D3F-A35C-2ACA36EAAF61}">
      <dgm:prSet/>
      <dgm:spPr/>
      <dgm:t>
        <a:bodyPr/>
        <a:lstStyle/>
        <a:p>
          <a:endParaRPr lang="cs-CZ"/>
        </a:p>
      </dgm:t>
    </dgm:pt>
    <dgm:pt modelId="{B2D9EE39-2821-44F9-8E60-2B65A4A927D7}" type="sibTrans" cxnId="{F55A189A-04C3-4D3F-A35C-2ACA36EAAF61}">
      <dgm:prSet/>
      <dgm:spPr/>
      <dgm:t>
        <a:bodyPr/>
        <a:lstStyle/>
        <a:p>
          <a:endParaRPr lang="cs-CZ"/>
        </a:p>
      </dgm:t>
    </dgm:pt>
    <dgm:pt modelId="{E28A8CAA-4EE3-49B7-BA33-B0C0EDCF0402}">
      <dgm:prSet custT="1"/>
      <dgm:spPr/>
      <dgm:t>
        <a:bodyPr/>
        <a:lstStyle/>
        <a:p>
          <a:endParaRPr lang="cs-CZ" sz="1200">
            <a:solidFill>
              <a:srgbClr val="FF0000"/>
            </a:solidFill>
          </a:endParaRPr>
        </a:p>
      </dgm:t>
    </dgm:pt>
    <dgm:pt modelId="{1D2BB472-0322-4023-8710-C91332C65330}" type="sibTrans" cxnId="{7D84AECF-6F6F-421D-972F-62DEB9BBE2EB}">
      <dgm:prSet/>
      <dgm:spPr/>
      <dgm:t>
        <a:bodyPr/>
        <a:lstStyle/>
        <a:p>
          <a:endParaRPr lang="cs-CZ"/>
        </a:p>
      </dgm:t>
    </dgm:pt>
    <dgm:pt modelId="{3CF1DA5E-17B1-400D-BEA4-C2D3580BC880}" type="parTrans" cxnId="{7D84AECF-6F6F-421D-972F-62DEB9BBE2EB}">
      <dgm:prSet/>
      <dgm:spPr/>
      <dgm:t>
        <a:bodyPr/>
        <a:lstStyle/>
        <a:p>
          <a:endParaRPr lang="cs-CZ"/>
        </a:p>
      </dgm:t>
    </dgm:pt>
    <dgm:pt modelId="{13B06FC1-7783-452C-8709-7FB2D8CAF70B}">
      <dgm:prSet custT="1"/>
      <dgm:spPr/>
      <dgm:t>
        <a:bodyPr/>
        <a:lstStyle/>
        <a:p>
          <a:endParaRPr lang="cs-CZ" sz="1200">
            <a:solidFill>
              <a:srgbClr val="FF0000"/>
            </a:solidFill>
          </a:endParaRPr>
        </a:p>
      </dgm:t>
    </dgm:pt>
    <dgm:pt modelId="{B53C157E-253B-44A5-BB9B-715CAD1FF848}" type="sibTrans" cxnId="{9F2373DF-7300-4D99-8974-10190B634DB6}">
      <dgm:prSet/>
      <dgm:spPr/>
      <dgm:t>
        <a:bodyPr/>
        <a:lstStyle/>
        <a:p>
          <a:endParaRPr lang="cs-CZ"/>
        </a:p>
      </dgm:t>
    </dgm:pt>
    <dgm:pt modelId="{7DBD3D67-7CBC-495F-AD27-2B1A972D735A}" type="parTrans" cxnId="{9F2373DF-7300-4D99-8974-10190B634DB6}">
      <dgm:prSet/>
      <dgm:spPr/>
      <dgm:t>
        <a:bodyPr/>
        <a:lstStyle/>
        <a:p>
          <a:endParaRPr lang="cs-CZ"/>
        </a:p>
      </dgm:t>
    </dgm:pt>
    <dgm:pt modelId="{3074D66F-A758-4071-8D4E-A420E3E44BE7}">
      <dgm:prSet custT="1"/>
      <dgm:spPr/>
      <dgm:t>
        <a:bodyPr/>
        <a:lstStyle/>
        <a:p>
          <a:r>
            <a:rPr lang="cs-CZ" sz="2000" b="1"/>
            <a:t>(6) Poplatek za znečišťování se u znečišťující látky vypouštěné stacionárním zdrojem nevyměří, pokud</a:t>
          </a:r>
          <a:endParaRPr lang="cs-CZ" sz="2000" b="1">
            <a:solidFill>
              <a:srgbClr val="FF0000"/>
            </a:solidFill>
          </a:endParaRPr>
        </a:p>
      </dgm:t>
    </dgm:pt>
    <dgm:pt modelId="{5D79F8E6-89BD-4F01-B913-B7884BF327A7}" type="sibTrans" cxnId="{E4BB1E2E-6C42-4682-A181-8C38098ECD5B}">
      <dgm:prSet/>
      <dgm:spPr/>
      <dgm:t>
        <a:bodyPr/>
        <a:lstStyle/>
        <a:p>
          <a:endParaRPr lang="cs-CZ"/>
        </a:p>
      </dgm:t>
    </dgm:pt>
    <dgm:pt modelId="{216A5A59-E8F7-4B53-A2BE-FF5270CA9BA5}" type="parTrans" cxnId="{E4BB1E2E-6C42-4682-A181-8C38098ECD5B}">
      <dgm:prSet/>
      <dgm:spPr/>
      <dgm:t>
        <a:bodyPr/>
        <a:lstStyle/>
        <a:p>
          <a:endParaRPr lang="cs-CZ"/>
        </a:p>
      </dgm:t>
    </dgm:pt>
    <dgm:pt modelId="{6BD62521-626F-4DEB-BDAA-A73395D0B9CD}">
      <dgm:prSet custT="1"/>
      <dgm:spPr/>
      <dgm:t>
        <a:bodyPr/>
        <a:lstStyle/>
        <a:p>
          <a:endParaRPr lang="cs-CZ" sz="1200"/>
        </a:p>
      </dgm:t>
    </dgm:pt>
    <dgm:pt modelId="{B92CA91B-EA40-4AAE-A543-E7E7672A1E33}" type="parTrans" cxnId="{9007DF99-A43A-477D-B78B-BED3D696ADCA}">
      <dgm:prSet/>
      <dgm:spPr/>
      <dgm:t>
        <a:bodyPr/>
        <a:lstStyle/>
        <a:p>
          <a:endParaRPr lang="cs-CZ"/>
        </a:p>
      </dgm:t>
    </dgm:pt>
    <dgm:pt modelId="{43BF9999-D23A-4152-A025-FA1803428BB5}" type="sibTrans" cxnId="{9007DF99-A43A-477D-B78B-BED3D696ADCA}">
      <dgm:prSet/>
      <dgm:spPr/>
      <dgm:t>
        <a:bodyPr/>
        <a:lstStyle/>
        <a:p>
          <a:endParaRPr lang="cs-CZ"/>
        </a:p>
      </dgm:t>
    </dgm:pt>
    <dgm:pt modelId="{1381523E-E2C0-44C8-B36F-4C883B9E4EDB}">
      <dgm:prSet custT="1"/>
      <dgm:spPr/>
      <dgm:t>
        <a:bodyPr/>
        <a:lstStyle/>
        <a:p>
          <a:endParaRPr lang="cs-CZ" sz="1200"/>
        </a:p>
      </dgm:t>
    </dgm:pt>
    <dgm:pt modelId="{3592924E-314E-4840-B5C9-1E8ABFA9FCF8}" type="parTrans" cxnId="{FD511ED3-6831-4F80-B855-8C72D8076AF9}">
      <dgm:prSet/>
      <dgm:spPr/>
      <dgm:t>
        <a:bodyPr/>
        <a:lstStyle/>
        <a:p>
          <a:endParaRPr lang="cs-CZ"/>
        </a:p>
      </dgm:t>
    </dgm:pt>
    <dgm:pt modelId="{693E544F-B651-48AD-97CE-B6A433E836CF}" type="sibTrans" cxnId="{FD511ED3-6831-4F80-B855-8C72D8076AF9}">
      <dgm:prSet/>
      <dgm:spPr/>
      <dgm:t>
        <a:bodyPr/>
        <a:lstStyle/>
        <a:p>
          <a:endParaRPr lang="cs-CZ"/>
        </a:p>
      </dgm:t>
    </dgm:pt>
    <dgm:pt modelId="{5930992C-4F09-443A-B624-B74903F0F6B7}">
      <dgm:prSet custT="1"/>
      <dgm:spPr/>
      <dgm:t>
        <a:bodyPr/>
        <a:lstStyle/>
        <a:p>
          <a:r>
            <a:rPr lang="cs-CZ" sz="2000" b="1"/>
            <a:t>Poplatek za znečišťování za kalendářní rok 2017 a následující poplatková období se vypočte jako součin základu poplatku, sazby a koeficientu úrovně emisí, uvedeného v příloze č. 9 bodu 2 k tomuto zákonu, stanoveného podle dosahované emisní koncentrace dané znečišťující látky v celém poplatkovém období. </a:t>
          </a:r>
          <a:r>
            <a:rPr lang="cs-CZ" sz="1700"/>
            <a:t>Po sečtení poplatků za jednotlivé znečišťující látky za všechny stacionární zdroje v rámci provozovny se celková částka zaokrouhlí na celé stokoruny nahoru.</a:t>
          </a:r>
        </a:p>
      </dgm:t>
    </dgm:pt>
    <dgm:pt modelId="{4278C0E3-8692-4E6D-B9C7-FFE0A1119E8D}" type="parTrans" cxnId="{1401352B-9B8F-46BB-A2E9-81C8B59AFC68}">
      <dgm:prSet/>
      <dgm:spPr/>
      <dgm:t>
        <a:bodyPr/>
        <a:lstStyle/>
        <a:p>
          <a:endParaRPr lang="cs-CZ"/>
        </a:p>
      </dgm:t>
    </dgm:pt>
    <dgm:pt modelId="{CCCD05DB-986D-45E3-8B6C-1DB400213E1E}" type="sibTrans" cxnId="{1401352B-9B8F-46BB-A2E9-81C8B59AFC68}">
      <dgm:prSet/>
      <dgm:spPr/>
      <dgm:t>
        <a:bodyPr/>
        <a:lstStyle/>
        <a:p>
          <a:endParaRPr lang="cs-CZ"/>
        </a:p>
      </dgm:t>
    </dgm:pt>
    <dgm:pt modelId="{56C2EE0D-E408-4B0F-A664-8D31AD2D5249}" type="pres">
      <dgm:prSet presAssocID="{6EC9B667-E5FE-4D69-BB42-6FEE502D8731}" presName="Name0" presStyleCnt="0">
        <dgm:presLayoutVars>
          <dgm:dir/>
          <dgm:animLvl val="lvl"/>
          <dgm:resizeHandles val="exact"/>
        </dgm:presLayoutVars>
      </dgm:prSet>
      <dgm:spPr/>
      <dgm:t>
        <a:bodyPr/>
        <a:lstStyle/>
        <a:p>
          <a:endParaRPr lang="cs-CZ"/>
        </a:p>
      </dgm:t>
    </dgm:pt>
    <dgm:pt modelId="{07981C08-871F-44E4-88D9-443879801E20}" type="pres">
      <dgm:prSet presAssocID="{D249C51B-E08A-4807-9865-7554C2AA2670}" presName="composite" presStyleCnt="0"/>
      <dgm:spPr/>
    </dgm:pt>
    <dgm:pt modelId="{82662634-5B93-4742-B8FD-BD60663081B9}" type="pres">
      <dgm:prSet presAssocID="{D249C51B-E08A-4807-9865-7554C2AA2670}" presName="parTx" presStyleLbl="alignNode1" presStyleIdx="0" presStyleCnt="2">
        <dgm:presLayoutVars>
          <dgm:chMax val="0"/>
          <dgm:chPref val="0"/>
          <dgm:bulletEnabled val="1"/>
        </dgm:presLayoutVars>
      </dgm:prSet>
      <dgm:spPr/>
      <dgm:t>
        <a:bodyPr/>
        <a:lstStyle/>
        <a:p>
          <a:endParaRPr lang="cs-CZ"/>
        </a:p>
      </dgm:t>
    </dgm:pt>
    <dgm:pt modelId="{F4C00CCB-CC87-4A51-9423-7FAE28227C30}" type="pres">
      <dgm:prSet presAssocID="{D249C51B-E08A-4807-9865-7554C2AA2670}" presName="desTx" presStyleLbl="alignAccFollowNode1" presStyleIdx="0" presStyleCnt="2">
        <dgm:presLayoutVars>
          <dgm:bulletEnabled val="1"/>
        </dgm:presLayoutVars>
      </dgm:prSet>
      <dgm:spPr/>
      <dgm:t>
        <a:bodyPr/>
        <a:lstStyle/>
        <a:p>
          <a:endParaRPr lang="cs-CZ"/>
        </a:p>
      </dgm:t>
    </dgm:pt>
    <dgm:pt modelId="{3C5B2781-4B52-4751-9090-F190016FC1A6}" type="pres">
      <dgm:prSet presAssocID="{5B217DE4-5741-4CD4-B1A6-38F8E066C8EE}" presName="space" presStyleCnt="0"/>
      <dgm:spPr/>
    </dgm:pt>
    <dgm:pt modelId="{DB29BFDA-C65A-42D5-854E-A93197C62BD6}" type="pres">
      <dgm:prSet presAssocID="{93BDD419-0915-494E-BA4E-77C709605738}" presName="composite" presStyleCnt="0"/>
      <dgm:spPr/>
    </dgm:pt>
    <dgm:pt modelId="{6394CB4D-D196-49D1-A802-888906ED9ACA}" type="pres">
      <dgm:prSet presAssocID="{93BDD419-0915-494E-BA4E-77C709605738}" presName="parTx" presStyleLbl="alignNode1" presStyleIdx="1" presStyleCnt="2">
        <dgm:presLayoutVars>
          <dgm:chMax val="0"/>
          <dgm:chPref val="0"/>
          <dgm:bulletEnabled val="1"/>
        </dgm:presLayoutVars>
      </dgm:prSet>
      <dgm:spPr/>
      <dgm:t>
        <a:bodyPr/>
        <a:lstStyle/>
        <a:p>
          <a:endParaRPr lang="cs-CZ"/>
        </a:p>
      </dgm:t>
    </dgm:pt>
    <dgm:pt modelId="{394300F8-E11B-4C33-B084-50CE4480F929}" type="pres">
      <dgm:prSet presAssocID="{93BDD419-0915-494E-BA4E-77C709605738}" presName="desTx" presStyleLbl="alignAccFollowNode1" presStyleIdx="1" presStyleCnt="2">
        <dgm:presLayoutVars>
          <dgm:bulletEnabled val="1"/>
        </dgm:presLayoutVars>
      </dgm:prSet>
      <dgm:spPr/>
      <dgm:t>
        <a:bodyPr/>
        <a:lstStyle/>
        <a:p>
          <a:endParaRPr lang="cs-CZ"/>
        </a:p>
      </dgm:t>
    </dgm:pt>
  </dgm:ptLst>
  <dgm:cxnLst>
    <dgm:cxn modelId="{9007DF99-A43A-477D-B78B-BED3D696ADCA}" srcId="{93BDD419-0915-494E-BA4E-77C709605738}" destId="{6BD62521-626F-4DEB-BDAA-A73395D0B9CD}" srcOrd="0" destOrd="0" parTransId="{B92CA91B-EA40-4AAE-A543-E7E7672A1E33}" sibTransId="{43BF9999-D23A-4152-A025-FA1803428BB5}"/>
    <dgm:cxn modelId="{8A02A5A7-C694-48D1-93A2-A96FC52FE01C}" srcId="{D249C51B-E08A-4807-9865-7554C2AA2670}" destId="{B03EBEF8-88E4-4EBF-8353-011935174BF6}" srcOrd="0" destOrd="0" parTransId="{834739F2-0300-4460-A947-A47D647CF9A1}" sibTransId="{A36C3C08-917C-427E-B829-AAD78B836312}"/>
    <dgm:cxn modelId="{DC375761-FE99-42F6-BA46-56B23F35212C}" type="presOf" srcId="{E720FF66-7C03-41BE-A301-F8C22F5650EC}" destId="{F4C00CCB-CC87-4A51-9423-7FAE28227C30}" srcOrd="0" destOrd="6" presId="urn:microsoft.com/office/officeart/2005/8/layout/hList1"/>
    <dgm:cxn modelId="{305724ED-915B-401E-BF95-21C30CB3315D}" type="presOf" srcId="{B03EBEF8-88E4-4EBF-8353-011935174BF6}" destId="{F4C00CCB-CC87-4A51-9423-7FAE28227C30}" srcOrd="0" destOrd="0" presId="urn:microsoft.com/office/officeart/2005/8/layout/hList1"/>
    <dgm:cxn modelId="{9F2373DF-7300-4D99-8974-10190B634DB6}" srcId="{D249C51B-E08A-4807-9865-7554C2AA2670}" destId="{13B06FC1-7783-452C-8709-7FB2D8CAF70B}" srcOrd="3" destOrd="0" parTransId="{7DBD3D67-7CBC-495F-AD27-2B1A972D735A}" sibTransId="{B53C157E-253B-44A5-BB9B-715CAD1FF848}"/>
    <dgm:cxn modelId="{552C58D6-B8F2-4A6F-92CD-714E12850C00}" type="presOf" srcId="{D249C51B-E08A-4807-9865-7554C2AA2670}" destId="{82662634-5B93-4742-B8FD-BD60663081B9}" srcOrd="0" destOrd="0" presId="urn:microsoft.com/office/officeart/2005/8/layout/hList1"/>
    <dgm:cxn modelId="{A9E9D87D-281A-4A63-AD8E-68E2438D3EB7}" type="presOf" srcId="{BAD7CA28-AFA8-4E97-AEB1-817CDBF03A63}" destId="{F4C00CCB-CC87-4A51-9423-7FAE28227C30}" srcOrd="0" destOrd="5" presId="urn:microsoft.com/office/officeart/2005/8/layout/hList1"/>
    <dgm:cxn modelId="{2B706C62-51B7-4D7D-B793-832A0D5DE701}" srcId="{D249C51B-E08A-4807-9865-7554C2AA2670}" destId="{BAD7CA28-AFA8-4E97-AEB1-817CDBF03A63}" srcOrd="5" destOrd="0" parTransId="{008F751D-CB98-47BB-A862-337840D657D9}" sibTransId="{7ED3BF4A-D49D-4A2D-A6F9-32D4BA036757}"/>
    <dgm:cxn modelId="{64539B3E-80E9-4CD1-ABE5-CD8F6B60FCFA}" type="presOf" srcId="{6EC9B667-E5FE-4D69-BB42-6FEE502D8731}" destId="{56C2EE0D-E408-4B0F-A664-8D31AD2D5249}" srcOrd="0" destOrd="0" presId="urn:microsoft.com/office/officeart/2005/8/layout/hList1"/>
    <dgm:cxn modelId="{1401352B-9B8F-46BB-A2E9-81C8B59AFC68}" srcId="{93BDD419-0915-494E-BA4E-77C709605738}" destId="{5930992C-4F09-443A-B624-B74903F0F6B7}" srcOrd="3" destOrd="0" parTransId="{4278C0E3-8692-4E6D-B9C7-FFE0A1119E8D}" sibTransId="{CCCD05DB-986D-45E3-8B6C-1DB400213E1E}"/>
    <dgm:cxn modelId="{47250A35-841B-4E00-A74E-D893187CAF2F}" type="presOf" srcId="{5930992C-4F09-443A-B624-B74903F0F6B7}" destId="{394300F8-E11B-4C33-B084-50CE4480F929}" srcOrd="0" destOrd="3" presId="urn:microsoft.com/office/officeart/2005/8/layout/hList1"/>
    <dgm:cxn modelId="{C82CEEB5-D42F-4415-966C-26E6EE5A6386}" type="presOf" srcId="{1EE96BA8-DFBA-4155-B295-A161E7766352}" destId="{F4C00CCB-CC87-4A51-9423-7FAE28227C30}" srcOrd="0" destOrd="7" presId="urn:microsoft.com/office/officeart/2005/8/layout/hList1"/>
    <dgm:cxn modelId="{2C4A9316-450C-4136-BEF3-93B8D5ED15CA}" type="presOf" srcId="{6BD62521-626F-4DEB-BDAA-A73395D0B9CD}" destId="{394300F8-E11B-4C33-B084-50CE4480F929}" srcOrd="0" destOrd="0" presId="urn:microsoft.com/office/officeart/2005/8/layout/hList1"/>
    <dgm:cxn modelId="{8B7545DD-6D2E-4F7B-B84B-09B72CD35991}" type="presOf" srcId="{1381523E-E2C0-44C8-B36F-4C883B9E4EDB}" destId="{394300F8-E11B-4C33-B084-50CE4480F929}" srcOrd="0" destOrd="1" presId="urn:microsoft.com/office/officeart/2005/8/layout/hList1"/>
    <dgm:cxn modelId="{F55A189A-04C3-4D3F-A35C-2ACA36EAAF61}" srcId="{D249C51B-E08A-4807-9865-7554C2AA2670}" destId="{1EE96BA8-DFBA-4155-B295-A161E7766352}" srcOrd="7" destOrd="0" parTransId="{F8A7A6A7-56A8-4897-A535-765C9949510D}" sibTransId="{B2D9EE39-2821-44F9-8E60-2B65A4A927D7}"/>
    <dgm:cxn modelId="{E4BB1E2E-6C42-4682-A181-8C38098ECD5B}" srcId="{D249C51B-E08A-4807-9865-7554C2AA2670}" destId="{3074D66F-A758-4071-8D4E-A420E3E44BE7}" srcOrd="4" destOrd="0" parTransId="{216A5A59-E8F7-4B53-A2BE-FF5270CA9BA5}" sibTransId="{5D79F8E6-89BD-4F01-B913-B7884BF327A7}"/>
    <dgm:cxn modelId="{B7B758D0-8CEA-4BC6-A9C0-193C8AAAE5C5}" srcId="{D249C51B-E08A-4807-9865-7554C2AA2670}" destId="{E720FF66-7C03-41BE-A301-F8C22F5650EC}" srcOrd="6" destOrd="0" parTransId="{C6D2E456-7C5A-4D75-B7C5-5C0C82A707DD}" sibTransId="{0DB0D7F4-F937-4F03-9828-A502C65044AA}"/>
    <dgm:cxn modelId="{2CDEFA9C-531A-413B-A3D8-15079DA59658}" srcId="{6EC9B667-E5FE-4D69-BB42-6FEE502D8731}" destId="{D249C51B-E08A-4807-9865-7554C2AA2670}" srcOrd="0" destOrd="0" parTransId="{83C4FE26-D7F4-485B-B58C-16959F6EAE19}" sibTransId="{5B217DE4-5741-4CD4-B1A6-38F8E066C8EE}"/>
    <dgm:cxn modelId="{F1407447-0E72-4C65-95C4-0E536D0C5D68}" type="presOf" srcId="{F0A28468-BEEB-478D-AC05-E80FBDC5A145}" destId="{394300F8-E11B-4C33-B084-50CE4480F929}" srcOrd="0" destOrd="2" presId="urn:microsoft.com/office/officeart/2005/8/layout/hList1"/>
    <dgm:cxn modelId="{B264759F-80A2-4C35-A889-F9173F532179}" srcId="{D249C51B-E08A-4807-9865-7554C2AA2670}" destId="{89E1AA6C-4C95-416A-BE6A-9D9E9782A9DC}" srcOrd="1" destOrd="0" parTransId="{F753F51E-81A9-4AE8-854B-F330A0D513E0}" sibTransId="{1F4CE5BB-B2D9-4087-8240-5AD07E45F420}"/>
    <dgm:cxn modelId="{8FF287C0-8327-4C41-B9AF-D6A33880947B}" type="presOf" srcId="{3074D66F-A758-4071-8D4E-A420E3E44BE7}" destId="{F4C00CCB-CC87-4A51-9423-7FAE28227C30}" srcOrd="0" destOrd="4" presId="urn:microsoft.com/office/officeart/2005/8/layout/hList1"/>
    <dgm:cxn modelId="{6C97A3DC-443E-434C-88CC-C9555A53EFB1}" srcId="{93BDD419-0915-494E-BA4E-77C709605738}" destId="{F0A28468-BEEB-478D-AC05-E80FBDC5A145}" srcOrd="2" destOrd="0" parTransId="{599D2E94-1066-41BF-BCF2-02FDDBE483CE}" sibTransId="{ADA53300-1336-403E-B839-EE0AC171313C}"/>
    <dgm:cxn modelId="{FD511ED3-6831-4F80-B855-8C72D8076AF9}" srcId="{93BDD419-0915-494E-BA4E-77C709605738}" destId="{1381523E-E2C0-44C8-B36F-4C883B9E4EDB}" srcOrd="1" destOrd="0" parTransId="{3592924E-314E-4840-B5C9-1E8ABFA9FCF8}" sibTransId="{693E544F-B651-48AD-97CE-B6A433E836CF}"/>
    <dgm:cxn modelId="{7D84AECF-6F6F-421D-972F-62DEB9BBE2EB}" srcId="{D249C51B-E08A-4807-9865-7554C2AA2670}" destId="{E28A8CAA-4EE3-49B7-BA33-B0C0EDCF0402}" srcOrd="2" destOrd="0" parTransId="{3CF1DA5E-17B1-400D-BEA4-C2D3580BC880}" sibTransId="{1D2BB472-0322-4023-8710-C91332C65330}"/>
    <dgm:cxn modelId="{26961EE4-625B-4FB5-91D7-43DC54DCDE29}" srcId="{6EC9B667-E5FE-4D69-BB42-6FEE502D8731}" destId="{93BDD419-0915-494E-BA4E-77C709605738}" srcOrd="1" destOrd="0" parTransId="{9A370EA0-EFCD-43ED-B774-649A18620867}" sibTransId="{1081C876-82A4-4CEF-AFE5-9796A43CEA1E}"/>
    <dgm:cxn modelId="{06601CB1-E194-43C1-BADD-938C4C5FA533}" type="presOf" srcId="{93BDD419-0915-494E-BA4E-77C709605738}" destId="{6394CB4D-D196-49D1-A802-888906ED9ACA}" srcOrd="0" destOrd="0" presId="urn:microsoft.com/office/officeart/2005/8/layout/hList1"/>
    <dgm:cxn modelId="{2760888D-21BF-43C9-A0FF-ADCA1FFEE955}" type="presOf" srcId="{13B06FC1-7783-452C-8709-7FB2D8CAF70B}" destId="{F4C00CCB-CC87-4A51-9423-7FAE28227C30}" srcOrd="0" destOrd="3" presId="urn:microsoft.com/office/officeart/2005/8/layout/hList1"/>
    <dgm:cxn modelId="{A93BB535-472C-4138-B465-31B9464DCCA3}" type="presOf" srcId="{89E1AA6C-4C95-416A-BE6A-9D9E9782A9DC}" destId="{F4C00CCB-CC87-4A51-9423-7FAE28227C30}" srcOrd="0" destOrd="1" presId="urn:microsoft.com/office/officeart/2005/8/layout/hList1"/>
    <dgm:cxn modelId="{B6EEDC9D-A394-4777-AEFD-A884CE03761D}" type="presOf" srcId="{E28A8CAA-4EE3-49B7-BA33-B0C0EDCF0402}" destId="{F4C00CCB-CC87-4A51-9423-7FAE28227C30}" srcOrd="0" destOrd="2" presId="urn:microsoft.com/office/officeart/2005/8/layout/hList1"/>
    <dgm:cxn modelId="{0CCFB89A-F222-4B26-A75D-881DF48810FB}" type="presParOf" srcId="{56C2EE0D-E408-4B0F-A664-8D31AD2D5249}" destId="{07981C08-871F-44E4-88D9-443879801E20}" srcOrd="0" destOrd="0" presId="urn:microsoft.com/office/officeart/2005/8/layout/hList1"/>
    <dgm:cxn modelId="{23A80B97-7380-4678-8D49-5CBB02FB82A7}" type="presParOf" srcId="{07981C08-871F-44E4-88D9-443879801E20}" destId="{82662634-5B93-4742-B8FD-BD60663081B9}" srcOrd="0" destOrd="0" presId="urn:microsoft.com/office/officeart/2005/8/layout/hList1"/>
    <dgm:cxn modelId="{C8F8821D-BB86-439F-B452-B047AEA8E4CA}" type="presParOf" srcId="{07981C08-871F-44E4-88D9-443879801E20}" destId="{F4C00CCB-CC87-4A51-9423-7FAE28227C30}" srcOrd="1" destOrd="0" presId="urn:microsoft.com/office/officeart/2005/8/layout/hList1"/>
    <dgm:cxn modelId="{CA8F35BC-75F8-4626-BAA7-BEA749C5BFBF}" type="presParOf" srcId="{56C2EE0D-E408-4B0F-A664-8D31AD2D5249}" destId="{3C5B2781-4B52-4751-9090-F190016FC1A6}" srcOrd="1" destOrd="0" presId="urn:microsoft.com/office/officeart/2005/8/layout/hList1"/>
    <dgm:cxn modelId="{55F5C965-54CB-4E85-8FAD-3B101A50099C}" type="presParOf" srcId="{56C2EE0D-E408-4B0F-A664-8D31AD2D5249}" destId="{DB29BFDA-C65A-42D5-854E-A93197C62BD6}" srcOrd="2" destOrd="0" presId="urn:microsoft.com/office/officeart/2005/8/layout/hList1"/>
    <dgm:cxn modelId="{993521C2-E4F4-4000-B0A0-6035232B832C}" type="presParOf" srcId="{DB29BFDA-C65A-42D5-854E-A93197C62BD6}" destId="{6394CB4D-D196-49D1-A802-888906ED9ACA}" srcOrd="0" destOrd="0" presId="urn:microsoft.com/office/officeart/2005/8/layout/hList1"/>
    <dgm:cxn modelId="{7AF5FF69-305D-49C6-A022-26409386E26D}" type="presParOf" srcId="{DB29BFDA-C65A-42D5-854E-A93197C62BD6}" destId="{394300F8-E11B-4C33-B084-50CE4480F929}" srcOrd="1" destOrd="0" presId="urn:microsoft.com/office/officeart/2005/8/layout/hList1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List1">
  <dgm:title val=""/>
  <dgm:desc val=""/>
  <dgm:catLst>
    <dgm:cat type="list" pri="5000"/>
    <dgm:cat type="convert" pri="5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  <dgm:cxn modelId="13" srcId="1" destId="11" srcOrd="0" destOrd="0"/>
        <dgm:cxn modelId="14" srcId="1" destId="12" srcOrd="1" destOrd="0"/>
        <dgm:cxn modelId="23" srcId="2" destId="21" srcOrd="0" destOrd="0"/>
        <dgm:cxn modelId="24" srcId="2" destId="22" srcOrd="1" destOrd="0"/>
        <dgm:cxn modelId="33" srcId="3" destId="31" srcOrd="0" destOrd="0"/>
        <dgm:cxn modelId="34" srcId="3" destId="32" srcOrd="1" destOrd="0"/>
      </dgm:cxnLst>
      <dgm:bg/>
      <dgm:whole/>
    </dgm:dataModel>
  </dgm:sampData>
  <dgm:styleData>
    <dgm:dataModel>
      <dgm:ptLst>
        <dgm:pt modelId="0" type="doc"/>
        <dgm:pt modelId="1">
          <dgm:prSet phldr="1"/>
        </dgm:pt>
        <dgm:pt modelId="2">
          <dgm:prSet phldr="1"/>
        </dgm:pt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h" for="ch" forName="composite" refType="h"/>
      <dgm:constr type="w" for="ch" forName="composite" refType="w"/>
      <dgm:constr type="w" for="des" forName="parTx"/>
      <dgm:constr type="h" for="des" forName="parTx" op="equ"/>
      <dgm:constr type="w" for="des" forName="desTx"/>
      <dgm:constr type="h" for="des" forName="desTx" op="equ"/>
      <dgm:constr type="primFontSz" for="des" forName="parTx" val="65"/>
      <dgm:constr type="secFontSz" for="des" forName="desTx" refType="primFontSz" refFor="des" refForName="parTx" op="equ"/>
      <dgm:constr type="h" for="des" forName="parTx" refType="primFontSz" refFor="des" refForName="parTx" fact="0.8"/>
      <dgm:constr type="h" for="des" forName="desTx" refType="primFontSz" refFor="des" refForName="parTx" fact="1.22"/>
      <dgm:constr type="w" for="ch" forName="space" refType="w" refFor="ch" refForName="composite" op="equ" fact="0.14"/>
    </dgm:constrLst>
    <dgm:ruleLst>
      <dgm:rule type="w" for="ch" forName="composite" val="0" fact="NaN" max="NaN"/>
      <dgm:rule type="primFontSz" for="des" forName="parTx" val="5" fact="NaN" max="NaN"/>
    </dgm:ruleLst>
    <dgm:forEach name="Name4" axis="ch" ptType="node">
      <dgm:layoutNode name="composite">
        <dgm:alg type="composite"/>
        <dgm:shape xmlns:r="http://schemas.openxmlformats.org/officeDocument/2006/relationships" r:blip="">
          <dgm:adjLst/>
        </dgm:shape>
        <dgm:presOf/>
        <dgm:constrLst>
          <dgm:constr type="l" for="ch" forName="parTx"/>
          <dgm:constr type="w" for="ch" forName="parTx" refType="w"/>
          <dgm:constr type="t" for="ch" forName="parTx"/>
          <dgm:constr type="l" for="ch" forName="desTx"/>
          <dgm:constr type="w" for="ch" forName="desTx" refType="w" refFor="ch" refForName="parTx"/>
          <dgm:constr type="t" for="ch" forName="desTx" refType="h" refFor="ch" refForName="parTx"/>
        </dgm:constrLst>
        <dgm:ruleLst>
          <dgm:rule type="h" val="INF" fact="NaN" max="NaN"/>
        </dgm:ruleLst>
        <dgm:layoutNode name="parTx" styleLbl="alignNode1">
          <dgm:varLst>
            <dgm:chMax val="0"/>
            <dgm:chPref val="0"/>
            <dgm:bulletEnabled val="1"/>
          </dgm:varLst>
          <dgm:alg type="tx"/>
          <dgm:shape xmlns:r="http://schemas.openxmlformats.org/officeDocument/2006/relationships" type="rect" r:blip="">
            <dgm:adjLst/>
          </dgm:shape>
          <dgm:presOf axis="self" ptType="node"/>
          <dgm:constrLst>
            <dgm:constr type="h" refType="w" op="lte" fact="0.4"/>
            <dgm:constr type="h"/>
            <dgm:constr type="tMarg" refType="primFontSz" fact="0.32"/>
            <dgm:constr type="bMarg" refType="primFontSz" fact="0.32"/>
          </dgm:constrLst>
          <dgm:ruleLst>
            <dgm:rule type="h" val="INF" fact="NaN" max="NaN"/>
          </dgm:ruleLst>
        </dgm:layoutNode>
        <dgm:layoutNode name="desTx" styleLbl="alignAccFollowNode1">
          <dgm:varLst>
            <dgm:bulletEnabled val="1"/>
          </dgm:varLst>
          <dgm:alg type="tx">
            <dgm:param type="stBulletLvl" val="1"/>
          </dgm:alg>
          <dgm:shape xmlns:r="http://schemas.openxmlformats.org/officeDocument/2006/relationships" type="rect" r:blip="">
            <dgm:adjLst/>
          </dgm:shape>
          <dgm:presOf axis="des" ptType="node"/>
          <dgm:constrLst>
            <dgm:constr type="secFontSz" val="65"/>
            <dgm:constr type="primFontSz" refType="secFontSz"/>
            <dgm:constr type="h"/>
            <dgm:constr type="lMarg" refType="primFontSz" fact="0.42"/>
            <dgm:constr type="tMarg" refType="primFontSz" fact="0.42"/>
            <dgm:constr type="bMarg" refType="primFontSz" fact="0.63"/>
          </dgm:constrLst>
          <dgm:ruleLst>
            <dgm:rule type="h" val="INF" fact="NaN" max="NaN"/>
          </dgm:ruleLst>
        </dgm:layoutNode>
      </dgm:layoutNode>
      <dgm:forEach name="Name5" axis="followSib" ptType="sibTrans" cnt="1">
        <dgm:layoutNode name="space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hList1">
  <dgm:title val=""/>
  <dgm:desc val=""/>
  <dgm:catLst>
    <dgm:cat type="list" pri="5000"/>
    <dgm:cat type="convert" pri="5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  <dgm:cxn modelId="13" srcId="1" destId="11" srcOrd="0" destOrd="0"/>
        <dgm:cxn modelId="14" srcId="1" destId="12" srcOrd="1" destOrd="0"/>
        <dgm:cxn modelId="23" srcId="2" destId="21" srcOrd="0" destOrd="0"/>
        <dgm:cxn modelId="24" srcId="2" destId="22" srcOrd="1" destOrd="0"/>
        <dgm:cxn modelId="33" srcId="3" destId="31" srcOrd="0" destOrd="0"/>
        <dgm:cxn modelId="34" srcId="3" destId="32" srcOrd="1" destOrd="0"/>
      </dgm:cxnLst>
      <dgm:bg/>
      <dgm:whole/>
    </dgm:dataModel>
  </dgm:sampData>
  <dgm:styleData>
    <dgm:dataModel>
      <dgm:ptLst>
        <dgm:pt modelId="0" type="doc"/>
        <dgm:pt modelId="1">
          <dgm:prSet phldr="1"/>
        </dgm:pt>
        <dgm:pt modelId="2">
          <dgm:prSet phldr="1"/>
        </dgm:pt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h" for="ch" forName="composite" refType="h"/>
      <dgm:constr type="w" for="ch" forName="composite" refType="w"/>
      <dgm:constr type="w" for="des" forName="parTx"/>
      <dgm:constr type="h" for="des" forName="parTx" op="equ"/>
      <dgm:constr type="w" for="des" forName="desTx"/>
      <dgm:constr type="h" for="des" forName="desTx" op="equ"/>
      <dgm:constr type="primFontSz" for="des" forName="parTx" val="65"/>
      <dgm:constr type="secFontSz" for="des" forName="desTx" refType="primFontSz" refFor="des" refForName="parTx" op="equ"/>
      <dgm:constr type="h" for="des" forName="parTx" refType="primFontSz" refFor="des" refForName="parTx" fact="0.8"/>
      <dgm:constr type="h" for="des" forName="desTx" refType="primFontSz" refFor="des" refForName="parTx" fact="1.22"/>
      <dgm:constr type="w" for="ch" forName="space" refType="w" refFor="ch" refForName="composite" op="equ" fact="0.14"/>
    </dgm:constrLst>
    <dgm:ruleLst>
      <dgm:rule type="w" for="ch" forName="composite" val="0" fact="NaN" max="NaN"/>
      <dgm:rule type="primFontSz" for="des" forName="parTx" val="5" fact="NaN" max="NaN"/>
    </dgm:ruleLst>
    <dgm:forEach name="Name4" axis="ch" ptType="node">
      <dgm:layoutNode name="composite">
        <dgm:alg type="composite"/>
        <dgm:shape xmlns:r="http://schemas.openxmlformats.org/officeDocument/2006/relationships" r:blip="">
          <dgm:adjLst/>
        </dgm:shape>
        <dgm:presOf/>
        <dgm:constrLst>
          <dgm:constr type="l" for="ch" forName="parTx"/>
          <dgm:constr type="w" for="ch" forName="parTx" refType="w"/>
          <dgm:constr type="t" for="ch" forName="parTx"/>
          <dgm:constr type="l" for="ch" forName="desTx"/>
          <dgm:constr type="w" for="ch" forName="desTx" refType="w" refFor="ch" refForName="parTx"/>
          <dgm:constr type="t" for="ch" forName="desTx" refType="h" refFor="ch" refForName="parTx"/>
        </dgm:constrLst>
        <dgm:ruleLst>
          <dgm:rule type="h" val="INF" fact="NaN" max="NaN"/>
        </dgm:ruleLst>
        <dgm:layoutNode name="parTx" styleLbl="alignNode1">
          <dgm:varLst>
            <dgm:chMax val="0"/>
            <dgm:chPref val="0"/>
            <dgm:bulletEnabled val="1"/>
          </dgm:varLst>
          <dgm:alg type="tx"/>
          <dgm:shape xmlns:r="http://schemas.openxmlformats.org/officeDocument/2006/relationships" type="rect" r:blip="">
            <dgm:adjLst/>
          </dgm:shape>
          <dgm:presOf axis="self" ptType="node"/>
          <dgm:constrLst>
            <dgm:constr type="h" refType="w" op="lte" fact="0.4"/>
            <dgm:constr type="h"/>
            <dgm:constr type="tMarg" refType="primFontSz" fact="0.32"/>
            <dgm:constr type="bMarg" refType="primFontSz" fact="0.32"/>
          </dgm:constrLst>
          <dgm:ruleLst>
            <dgm:rule type="h" val="INF" fact="NaN" max="NaN"/>
          </dgm:ruleLst>
        </dgm:layoutNode>
        <dgm:layoutNode name="desTx" styleLbl="alignAccFollowNode1">
          <dgm:varLst>
            <dgm:bulletEnabled val="1"/>
          </dgm:varLst>
          <dgm:alg type="tx">
            <dgm:param type="stBulletLvl" val="1"/>
          </dgm:alg>
          <dgm:shape xmlns:r="http://schemas.openxmlformats.org/officeDocument/2006/relationships" type="rect" r:blip="">
            <dgm:adjLst/>
          </dgm:shape>
          <dgm:presOf axis="des" ptType="node"/>
          <dgm:constrLst>
            <dgm:constr type="secFontSz" val="65"/>
            <dgm:constr type="primFontSz" refType="secFontSz"/>
            <dgm:constr type="h"/>
            <dgm:constr type="lMarg" refType="primFontSz" fact="0.42"/>
            <dgm:constr type="tMarg" refType="primFontSz" fact="0.42"/>
            <dgm:constr type="bMarg" refType="primFontSz" fact="0.63"/>
          </dgm:constrLst>
          <dgm:ruleLst>
            <dgm:rule type="h" val="INF" fact="NaN" max="NaN"/>
          </dgm:ruleLst>
        </dgm:layoutNode>
      </dgm:layoutNode>
      <dgm:forEach name="Name5" axis="followSib" ptType="sibTrans" cnt="1">
        <dgm:layoutNode name="space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2">
  <dgm:title val=""/>
  <dgm:desc val=""/>
  <dgm:catLst>
    <dgm:cat type="simple" pri="102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2.xml"/><Relationship Id="rId2" Type="http://schemas.openxmlformats.org/officeDocument/2006/relationships/diagramLayout" Target="../diagrams/layout2.xml"/><Relationship Id="rId1" Type="http://schemas.openxmlformats.org/officeDocument/2006/relationships/diagramData" Target="../diagrams/data2.xml"/><Relationship Id="rId6" Type="http://schemas.openxmlformats.org/officeDocument/2006/relationships/image" Target="../media/image1.png"/><Relationship Id="rId5" Type="http://schemas.microsoft.com/office/2007/relationships/diagramDrawing" Target="../diagrams/drawing2.xml"/><Relationship Id="rId4" Type="http://schemas.openxmlformats.org/officeDocument/2006/relationships/diagramColors" Target="../diagrams/colors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1</xdr:row>
      <xdr:rowOff>152400</xdr:rowOff>
    </xdr:from>
    <xdr:ext cx="184731" cy="264560"/>
    <xdr:sp macro="" textlink="">
      <xdr:nvSpPr>
        <xdr:cNvPr id="2" name="TextovéPole 1"/>
        <xdr:cNvSpPr txBox="1"/>
      </xdr:nvSpPr>
      <xdr:spPr>
        <a:xfrm>
          <a:off x="257175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twoCellAnchor>
    <xdr:from>
      <xdr:col>0</xdr:col>
      <xdr:colOff>85724</xdr:colOff>
      <xdr:row>1</xdr:row>
      <xdr:rowOff>38099</xdr:rowOff>
    </xdr:from>
    <xdr:to>
      <xdr:col>18</xdr:col>
      <xdr:colOff>1669677</xdr:colOff>
      <xdr:row>101</xdr:row>
      <xdr:rowOff>66675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1</xdr:row>
      <xdr:rowOff>0</xdr:rowOff>
    </xdr:from>
    <xdr:ext cx="184731" cy="264560"/>
    <xdr:sp macro="" textlink="">
      <xdr:nvSpPr>
        <xdr:cNvPr id="3" name="TextovéPole 2"/>
        <xdr:cNvSpPr txBox="1"/>
      </xdr:nvSpPr>
      <xdr:spPr>
        <a:xfrm>
          <a:off x="257175" y="15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twoCellAnchor>
    <xdr:from>
      <xdr:col>0</xdr:col>
      <xdr:colOff>85724</xdr:colOff>
      <xdr:row>1</xdr:row>
      <xdr:rowOff>1</xdr:rowOff>
    </xdr:from>
    <xdr:to>
      <xdr:col>19</xdr:col>
      <xdr:colOff>0</xdr:colOff>
      <xdr:row>42</xdr:row>
      <xdr:rowOff>19051</xdr:rowOff>
    </xdr:to>
    <xdr:graphicFrame macro="">
      <xdr:nvGraphicFramePr>
        <xdr:cNvPr id="4" name="Diagram 3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 editAs="oneCell">
    <xdr:from>
      <xdr:col>0</xdr:col>
      <xdr:colOff>38100</xdr:colOff>
      <xdr:row>39</xdr:row>
      <xdr:rowOff>171449</xdr:rowOff>
    </xdr:from>
    <xdr:to>
      <xdr:col>12</xdr:col>
      <xdr:colOff>597070</xdr:colOff>
      <xdr:row>73</xdr:row>
      <xdr:rowOff>171450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8100" y="7810499"/>
          <a:ext cx="7874170" cy="6477001"/>
        </a:xfrm>
        <a:prstGeom prst="rect">
          <a:avLst/>
        </a:prstGeom>
        <a:effectLst>
          <a:innerShdw blurRad="63500" dist="50800" dir="13500000">
            <a:schemeClr val="tx2">
              <a:lumMod val="75000"/>
              <a:alpha val="50000"/>
            </a:schemeClr>
          </a:inn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2</xdr:row>
      <xdr:rowOff>0</xdr:rowOff>
    </xdr:from>
    <xdr:to>
      <xdr:col>27</xdr:col>
      <xdr:colOff>437257</xdr:colOff>
      <xdr:row>16</xdr:row>
      <xdr:rowOff>132995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53625" y="400050"/>
          <a:ext cx="7142857" cy="2838095"/>
        </a:xfrm>
        <a:prstGeom prst="rect">
          <a:avLst/>
        </a:prstGeom>
      </xdr:spPr>
    </xdr:pic>
    <xdr:clientData/>
  </xdr:twoCellAnchor>
  <xdr:twoCellAnchor editAs="oneCell">
    <xdr:from>
      <xdr:col>17</xdr:col>
      <xdr:colOff>19050</xdr:colOff>
      <xdr:row>16</xdr:row>
      <xdr:rowOff>85725</xdr:rowOff>
    </xdr:from>
    <xdr:to>
      <xdr:col>27</xdr:col>
      <xdr:colOff>446859</xdr:colOff>
      <xdr:row>24</xdr:row>
      <xdr:rowOff>133150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82275" y="3190875"/>
          <a:ext cx="6523809" cy="1600000"/>
        </a:xfrm>
        <a:prstGeom prst="rect">
          <a:avLst/>
        </a:prstGeom>
      </xdr:spPr>
    </xdr:pic>
    <xdr:clientData/>
  </xdr:twoCellAnchor>
  <xdr:twoCellAnchor editAs="oneCell">
    <xdr:from>
      <xdr:col>13</xdr:col>
      <xdr:colOff>133350</xdr:colOff>
      <xdr:row>25</xdr:row>
      <xdr:rowOff>38100</xdr:rowOff>
    </xdr:from>
    <xdr:to>
      <xdr:col>27</xdr:col>
      <xdr:colOff>512684</xdr:colOff>
      <xdr:row>57</xdr:row>
      <xdr:rowOff>113063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258175" y="4886325"/>
          <a:ext cx="8913734" cy="62185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portal.chmi.cz/files/portal/docs/uoco/oez/emise/evidence/aktual/spe_popl_cz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mzp.cz/C1257458002F0DC7/cz/stanovisko_poplatky/$FILE/OOO-Aktualizovane_stanovisko_Poplatky-20171211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"/>
  <sheetViews>
    <sheetView zoomScale="85" zoomScaleNormal="85" workbookViewId="0">
      <pane xSplit="19" ySplit="1" topLeftCell="T2" activePane="bottomRight" state="frozen"/>
      <selection pane="topRight"/>
      <selection pane="bottomLeft"/>
      <selection pane="bottomRight" activeCell="T2" sqref="T2"/>
    </sheetView>
  </sheetViews>
  <sheetFormatPr defaultRowHeight="14.4" x14ac:dyDescent="0.3"/>
  <cols>
    <col min="18" max="19" width="25.44140625" customWidth="1"/>
    <col min="20" max="20" width="54.44140625" customWidth="1"/>
  </cols>
  <sheetData>
    <row r="1" spans="1:22" ht="25.8" x14ac:dyDescent="0.5">
      <c r="A1" s="195" t="s">
        <v>186</v>
      </c>
      <c r="O1" s="83"/>
      <c r="T1" s="83" t="s">
        <v>127</v>
      </c>
    </row>
    <row r="2" spans="1:22" x14ac:dyDescent="0.3">
      <c r="T2" s="84" t="s">
        <v>235</v>
      </c>
    </row>
    <row r="7" spans="1:22" x14ac:dyDescent="0.3">
      <c r="V7" s="262"/>
    </row>
  </sheetData>
  <hyperlinks>
    <hyperlink ref="T1" r:id="rId1"/>
  </hyperlinks>
  <pageMargins left="0.43307086614173229" right="0.27559055118110237" top="0.78740157480314965" bottom="0.78740157480314965" header="0.31496062992125984" footer="0.31496062992125984"/>
  <pageSetup paperSize="8" scale="7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3"/>
  <sheetViews>
    <sheetView zoomScale="80" zoomScaleNormal="80" workbookViewId="0">
      <pane xSplit="19" ySplit="1" topLeftCell="T2" activePane="bottomRight" state="frozen"/>
      <selection pane="topRight"/>
      <selection pane="bottomLeft"/>
      <selection pane="bottomRight" activeCell="T2" sqref="T2"/>
    </sheetView>
  </sheetViews>
  <sheetFormatPr defaultRowHeight="14.4" x14ac:dyDescent="0.3"/>
  <cols>
    <col min="18" max="18" width="25.44140625" customWidth="1"/>
    <col min="19" max="19" width="34.44140625" customWidth="1"/>
    <col min="20" max="20" width="54.44140625" customWidth="1"/>
    <col min="21" max="21" width="42" customWidth="1"/>
  </cols>
  <sheetData>
    <row r="1" spans="1:20" ht="31.2" x14ac:dyDescent="0.6">
      <c r="A1" s="194" t="s">
        <v>190</v>
      </c>
      <c r="O1" s="83"/>
      <c r="T1" s="256" t="s">
        <v>189</v>
      </c>
    </row>
    <row r="33" ht="15" customHeight="1" x14ac:dyDescent="0.3"/>
  </sheetData>
  <hyperlinks>
    <hyperlink ref="T1" r:id="rId1"/>
  </hyperlinks>
  <pageMargins left="0.43307086614173229" right="0.27559055118110237" top="0.78740157480314965" bottom="0.78740157480314965" header="0.31496062992125984" footer="0.31496062992125984"/>
  <pageSetup paperSize="8" scale="77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10"/>
  <sheetViews>
    <sheetView zoomScale="70" zoomScaleNormal="70" workbookViewId="0">
      <pane xSplit="15" ySplit="4" topLeftCell="P5" activePane="bottomRight" state="frozen"/>
      <selection pane="topRight"/>
      <selection pane="bottomLeft"/>
      <selection pane="bottomRight" activeCell="P5" sqref="P5"/>
    </sheetView>
  </sheetViews>
  <sheetFormatPr defaultColWidth="24.5546875" defaultRowHeight="14.4" x14ac:dyDescent="0.3"/>
  <cols>
    <col min="1" max="1" width="19.88671875" customWidth="1"/>
    <col min="2" max="3" width="15.88671875" customWidth="1"/>
    <col min="4" max="4" width="13.6640625" customWidth="1"/>
    <col min="5" max="5" width="42.6640625" customWidth="1"/>
    <col min="6" max="6" width="8" customWidth="1"/>
    <col min="7" max="7" width="24.5546875" customWidth="1"/>
    <col min="8" max="11" width="11" customWidth="1"/>
    <col min="12" max="12" width="9.88671875" customWidth="1"/>
    <col min="13" max="14" width="12.44140625" customWidth="1"/>
    <col min="15" max="15" width="9.88671875" customWidth="1"/>
    <col min="16" max="19" width="17.88671875" customWidth="1"/>
    <col min="20" max="20" width="14.6640625" customWidth="1"/>
    <col min="21" max="28" width="11.88671875" hidden="1" customWidth="1"/>
    <col min="29" max="29" width="62.5546875" customWidth="1"/>
    <col min="30" max="30" width="21.44140625" hidden="1" customWidth="1"/>
    <col min="31" max="31" width="24.5546875" hidden="1" customWidth="1"/>
  </cols>
  <sheetData>
    <row r="1" spans="1:31" ht="45.75" customHeight="1" thickBot="1" x14ac:dyDescent="0.35">
      <c r="A1" s="193" t="s">
        <v>191</v>
      </c>
    </row>
    <row r="2" spans="1:31" s="3" customFormat="1" ht="78.75" customHeight="1" thickTop="1" thickBot="1" x14ac:dyDescent="0.35">
      <c r="A2" s="47" t="s">
        <v>10</v>
      </c>
      <c r="B2" s="287" t="s">
        <v>8</v>
      </c>
      <c r="C2" s="287"/>
      <c r="D2" s="287"/>
      <c r="E2" s="287"/>
      <c r="F2" s="287" t="s">
        <v>0</v>
      </c>
      <c r="G2" s="294" t="s">
        <v>7</v>
      </c>
      <c r="H2" s="288" t="s">
        <v>192</v>
      </c>
      <c r="I2" s="289"/>
      <c r="J2" s="289"/>
      <c r="K2" s="290"/>
      <c r="L2" s="287" t="s">
        <v>193</v>
      </c>
      <c r="M2" s="287"/>
      <c r="N2" s="287"/>
      <c r="O2" s="287"/>
      <c r="P2" s="291" t="s">
        <v>187</v>
      </c>
      <c r="Q2" s="292"/>
      <c r="R2" s="292"/>
      <c r="S2" s="292"/>
      <c r="T2" s="292"/>
      <c r="U2" s="284" t="s">
        <v>109</v>
      </c>
      <c r="V2" s="285"/>
      <c r="W2" s="285"/>
      <c r="X2" s="285"/>
      <c r="Y2" s="285"/>
      <c r="Z2" s="285"/>
      <c r="AA2" s="285"/>
      <c r="AB2" s="286"/>
      <c r="AC2" s="51" t="s">
        <v>118</v>
      </c>
      <c r="AD2" s="191" t="s">
        <v>184</v>
      </c>
      <c r="AE2" s="191" t="s">
        <v>184</v>
      </c>
    </row>
    <row r="3" spans="1:31" s="3" customFormat="1" ht="134.25" customHeight="1" thickBot="1" x14ac:dyDescent="0.35">
      <c r="A3" s="48" t="s">
        <v>11</v>
      </c>
      <c r="B3" s="35" t="s">
        <v>1</v>
      </c>
      <c r="C3" s="35" t="s">
        <v>2</v>
      </c>
      <c r="D3" s="35" t="s">
        <v>128</v>
      </c>
      <c r="E3" s="35" t="s">
        <v>9</v>
      </c>
      <c r="F3" s="293"/>
      <c r="G3" s="295"/>
      <c r="H3" s="5" t="s">
        <v>194</v>
      </c>
      <c r="I3" s="6" t="s">
        <v>195</v>
      </c>
      <c r="J3" s="6" t="s">
        <v>196</v>
      </c>
      <c r="K3" s="7" t="s">
        <v>197</v>
      </c>
      <c r="L3" s="5" t="s">
        <v>3</v>
      </c>
      <c r="M3" s="6" t="s">
        <v>4</v>
      </c>
      <c r="N3" s="6" t="s">
        <v>5</v>
      </c>
      <c r="O3" s="8" t="s">
        <v>6</v>
      </c>
      <c r="P3" s="9" t="s">
        <v>198</v>
      </c>
      <c r="Q3" s="6" t="s">
        <v>199</v>
      </c>
      <c r="R3" s="6" t="s">
        <v>200</v>
      </c>
      <c r="S3" s="7" t="s">
        <v>201</v>
      </c>
      <c r="T3" s="19" t="s">
        <v>115</v>
      </c>
      <c r="U3" s="296" t="s">
        <v>113</v>
      </c>
      <c r="V3" s="297"/>
      <c r="W3" s="297"/>
      <c r="X3" s="298"/>
      <c r="Y3" s="297" t="s">
        <v>114</v>
      </c>
      <c r="Z3" s="297"/>
      <c r="AA3" s="297"/>
      <c r="AB3" s="298"/>
      <c r="AC3" s="52" t="s">
        <v>110</v>
      </c>
      <c r="AD3" s="257" t="s">
        <v>224</v>
      </c>
      <c r="AE3" s="257" t="s">
        <v>223</v>
      </c>
    </row>
    <row r="4" spans="1:31" s="1" customFormat="1" ht="99.75" customHeight="1" thickTop="1" thickBot="1" x14ac:dyDescent="0.35">
      <c r="A4" s="54" t="s">
        <v>156</v>
      </c>
      <c r="B4" s="140">
        <f>'Celkový poplatek'!D2</f>
        <v>0</v>
      </c>
      <c r="C4" s="141">
        <f>'Celkový poplatek'!E2</f>
        <v>0</v>
      </c>
      <c r="D4" s="55">
        <v>1</v>
      </c>
      <c r="E4" s="63" t="s">
        <v>116</v>
      </c>
      <c r="F4" s="66">
        <f>'Celkový poplatek'!C2</f>
        <v>2019</v>
      </c>
      <c r="G4" s="56" t="s">
        <v>117</v>
      </c>
      <c r="H4" s="57">
        <v>6</v>
      </c>
      <c r="I4" s="58"/>
      <c r="J4" s="58">
        <v>2</v>
      </c>
      <c r="K4" s="59">
        <v>10</v>
      </c>
      <c r="L4" s="60">
        <v>2.5</v>
      </c>
      <c r="M4" s="58">
        <v>0.5</v>
      </c>
      <c r="N4" s="58">
        <v>1</v>
      </c>
      <c r="O4" s="61">
        <v>7</v>
      </c>
      <c r="P4" s="23">
        <f>IF((H4+L4)&gt;0,U4,Y4)</f>
        <v>0</v>
      </c>
      <c r="Q4" s="24">
        <f>IF((I4+M4)&gt;0,V4,Z4)</f>
        <v>1750</v>
      </c>
      <c r="R4" s="24">
        <f t="shared" ref="R4:S19" si="0">IF((J4+N4)&gt;0,W4,AA4)</f>
        <v>2800</v>
      </c>
      <c r="S4" s="25">
        <f t="shared" si="0"/>
        <v>0</v>
      </c>
      <c r="T4" s="20">
        <f>+U4+V4+W4+X4</f>
        <v>4550</v>
      </c>
      <c r="U4" s="15">
        <f>IF(H4&gt;0,Y4,L4*calc!$J$4)</f>
        <v>0</v>
      </c>
      <c r="V4" s="10">
        <f>IF(I4&gt;0,Z4,M4*calc!$J$5)</f>
        <v>1750</v>
      </c>
      <c r="W4" s="10">
        <f>IF(J4&gt;0,AA4,N4*calc!$J$6)</f>
        <v>2800</v>
      </c>
      <c r="X4" s="16">
        <f>IF(K4&gt;0,AB4,O4*calc!$J$7)</f>
        <v>0</v>
      </c>
      <c r="Y4" s="155">
        <f>IF(H4&gt;0,IF(((L4/H4)*100)&lt;=70,0,L4*calc!$J$4),"N/A")</f>
        <v>0</v>
      </c>
      <c r="Z4" s="155" t="str">
        <f>IF(I4&gt;0,IF(((M4/I4)*100)&lt;=45,0,M4*calc!$J$5),"N/A")</f>
        <v>N/A</v>
      </c>
      <c r="AA4" s="155">
        <f>IF(J4&gt;0,IF(((N4/J4)*100)&lt;=45,0,N4*calc!$J$6),"N/A")</f>
        <v>2800</v>
      </c>
      <c r="AB4" s="155">
        <f>IF(K4&gt;0,IF(((O4/K4)*100)&lt;=70,0,O4*calc!$J$7),"N/A")</f>
        <v>0</v>
      </c>
      <c r="AC4" s="62" t="s">
        <v>124</v>
      </c>
      <c r="AD4" s="3"/>
      <c r="AE4" s="3"/>
    </row>
    <row r="5" spans="1:31" s="1" customFormat="1" ht="30.75" customHeight="1" thickTop="1" thickBot="1" x14ac:dyDescent="0.35">
      <c r="A5" s="49" t="s">
        <v>12</v>
      </c>
      <c r="B5" s="142" t="str">
        <f>IF(E5="","",'Celkový poplatek'!$D$2)</f>
        <v/>
      </c>
      <c r="C5" s="143" t="str">
        <f>IF(E5="","",'Celkový poplatek'!$E$2)</f>
        <v/>
      </c>
      <c r="D5" s="196"/>
      <c r="E5" s="197"/>
      <c r="F5" s="64" t="str">
        <f>IF(E5="","",'Celkový poplatek'!$C$2)</f>
        <v/>
      </c>
      <c r="G5" s="85"/>
      <c r="H5" s="202"/>
      <c r="I5" s="203"/>
      <c r="J5" s="203"/>
      <c r="K5" s="203"/>
      <c r="L5" s="204"/>
      <c r="M5" s="203"/>
      <c r="N5" s="203"/>
      <c r="O5" s="205"/>
      <c r="P5" s="26" t="str">
        <f>IF((H5+L5)&gt;0,U5,Y5)</f>
        <v>N/A</v>
      </c>
      <c r="Q5" s="27" t="str">
        <f t="shared" ref="Q5" si="1">IF((I5+M5)&gt;0,V5,Z5)</f>
        <v>N/A</v>
      </c>
      <c r="R5" s="27" t="str">
        <f t="shared" ref="R5" si="2">IF((J5+N5)&gt;0,W5,AA5)</f>
        <v>N/A</v>
      </c>
      <c r="S5" s="28" t="str">
        <f t="shared" ref="S5" si="3">IF((K5+O5)&gt;0,X5,AB5)</f>
        <v>N/A</v>
      </c>
      <c r="T5" s="21">
        <f t="shared" ref="T5:T68" si="4">+U5+V5+W5+X5</f>
        <v>0</v>
      </c>
      <c r="U5" s="17">
        <f>IF(H5&gt;0,Y5,L5*calc!$J$4)</f>
        <v>0</v>
      </c>
      <c r="V5" s="14">
        <f>IF(I5&gt;0,Z5,M5*calc!$J$5)</f>
        <v>0</v>
      </c>
      <c r="W5" s="14">
        <f>IF(J5&gt;0,AA5,N5*calc!$J$6)</f>
        <v>0</v>
      </c>
      <c r="X5" s="18">
        <f>IF(K5&gt;0,AB5,O5*calc!$J$7)</f>
        <v>0</v>
      </c>
      <c r="Y5" s="156" t="str">
        <f>IF(H5&gt;0,IF(((L5/H5)*100)&lt;=70,0,L5*calc!$J$4),"N/A")</f>
        <v>N/A</v>
      </c>
      <c r="Z5" s="157" t="str">
        <f>IF(I5&gt;0,IF(((M5/I5)*100)&lt;=45,0,M5*calc!$J$5),"N/A")</f>
        <v>N/A</v>
      </c>
      <c r="AA5" s="157" t="str">
        <f>IF(J5&gt;0,IF(((N5/J5)*100)&lt;=45,0,N5*calc!$J$6),"N/A")</f>
        <v>N/A</v>
      </c>
      <c r="AB5" s="158" t="str">
        <f>IF(K5&gt;0,IF(((O5/K5)*100)&lt;=70,0,O5*calc!$J$7),"N/A")</f>
        <v>N/A</v>
      </c>
      <c r="AC5" s="112"/>
      <c r="AD5" s="190" t="str">
        <f>IF((SUM(pism_a!L5:O5))&gt;0,COUNTIF(pism_a!Y5:AB5,0),"0")</f>
        <v>0</v>
      </c>
      <c r="AE5" s="190">
        <f>SUM(IF(P5=0,L5*calc!$J$4,0),IF(Q5=0,M5*calc!$J$5,0),IF(R5=0,N5*calc!$J$6,0),IF(S5=0,O5*calc!$J$7,0))</f>
        <v>0</v>
      </c>
    </row>
    <row r="6" spans="1:31" s="1" customFormat="1" ht="30.75" customHeight="1" thickTop="1" thickBot="1" x14ac:dyDescent="0.35">
      <c r="A6" s="49" t="s">
        <v>13</v>
      </c>
      <c r="B6" s="144" t="str">
        <f>IF(E6="","",'Celkový poplatek'!$D$2)</f>
        <v/>
      </c>
      <c r="C6" s="145" t="str">
        <f>IF(E6="","",'Celkový poplatek'!$E$2)</f>
        <v/>
      </c>
      <c r="D6" s="198"/>
      <c r="E6" s="199"/>
      <c r="F6" s="64" t="str">
        <f>IF(E6="","",'Celkový poplatek'!$C$2)</f>
        <v/>
      </c>
      <c r="G6" s="11"/>
      <c r="H6" s="206"/>
      <c r="I6" s="207"/>
      <c r="J6" s="207"/>
      <c r="K6" s="208"/>
      <c r="L6" s="209"/>
      <c r="M6" s="207"/>
      <c r="N6" s="207"/>
      <c r="O6" s="210"/>
      <c r="P6" s="26" t="str">
        <f t="shared" ref="P6:Q48" si="5">IF((H6+L6)&gt;0,U6,Y6)</f>
        <v>N/A</v>
      </c>
      <c r="Q6" s="27" t="str">
        <f t="shared" si="5"/>
        <v>N/A</v>
      </c>
      <c r="R6" s="27" t="str">
        <f t="shared" si="0"/>
        <v>N/A</v>
      </c>
      <c r="S6" s="28" t="str">
        <f t="shared" si="0"/>
        <v>N/A</v>
      </c>
      <c r="T6" s="22">
        <f t="shared" si="4"/>
        <v>0</v>
      </c>
      <c r="U6" s="17">
        <f>IF(H6&gt;0,Y6,L6*calc!$J$4)</f>
        <v>0</v>
      </c>
      <c r="V6" s="14">
        <f>IF(I6&gt;0,Z6,M6*calc!$J$5)</f>
        <v>0</v>
      </c>
      <c r="W6" s="14">
        <f>IF(J6&gt;0,AA6,N6*calc!$J$6)</f>
        <v>0</v>
      </c>
      <c r="X6" s="18">
        <f>IF(K6&gt;0,AB6,O6*calc!$J$7)</f>
        <v>0</v>
      </c>
      <c r="Y6" s="149" t="str">
        <f>IF(H6&gt;0,IF(((L6/H6)*100)&lt;=70,0,L6*calc!$J$4),"N/A")</f>
        <v>N/A</v>
      </c>
      <c r="Z6" s="149" t="str">
        <f>IF(I6&gt;0,IF(((M6/I6)*100)&lt;=45,0,M6*calc!$J$5),"N/A")</f>
        <v>N/A</v>
      </c>
      <c r="AA6" s="149" t="str">
        <f>IF(J6&gt;0,IF(((N6/J6)*100)&lt;=45,0,N6*calc!$J$6),"N/A")</f>
        <v>N/A</v>
      </c>
      <c r="AB6" s="150" t="str">
        <f>IF(K6&gt;0,IF(((O6/K6)*100)&lt;=70,0,O6*calc!$J$7),"N/A")</f>
        <v>N/A</v>
      </c>
      <c r="AC6" s="113"/>
      <c r="AD6" s="190">
        <f>SUM(IF(O6=0,K6*calc!$J$4,0),IF(P6=0,L6*calc!$J$5,0),IF(Q6=0,M6*calc!$J$6,0),IF(R6=0,N6*calc!$J$7,0))</f>
        <v>0</v>
      </c>
      <c r="AE6" s="190">
        <f>SUM(IF(P6=0,L6*calc!$J$4,0),IF(Q6=0,M6*calc!$J$5,0),IF(R6=0,N6*calc!$J$6,0),IF(S6=0,O6*calc!$J$7,0))</f>
        <v>0</v>
      </c>
    </row>
    <row r="7" spans="1:31" s="1" customFormat="1" ht="30.75" customHeight="1" thickTop="1" thickBot="1" x14ac:dyDescent="0.35">
      <c r="A7" s="49" t="s">
        <v>14</v>
      </c>
      <c r="B7" s="144" t="str">
        <f>IF(E7="","",'Celkový poplatek'!$D$2)</f>
        <v/>
      </c>
      <c r="C7" s="145" t="str">
        <f>IF(E7="","",'Celkový poplatek'!$E$2)</f>
        <v/>
      </c>
      <c r="D7" s="198"/>
      <c r="E7" s="199"/>
      <c r="F7" s="64" t="str">
        <f>IF(E7="","",'Celkový poplatek'!$C$2)</f>
        <v/>
      </c>
      <c r="G7" s="11"/>
      <c r="H7" s="206"/>
      <c r="I7" s="207"/>
      <c r="J7" s="207"/>
      <c r="K7" s="208"/>
      <c r="L7" s="209"/>
      <c r="M7" s="207"/>
      <c r="N7" s="207"/>
      <c r="O7" s="210"/>
      <c r="P7" s="29" t="str">
        <f t="shared" si="5"/>
        <v>N/A</v>
      </c>
      <c r="Q7" s="30" t="str">
        <f t="shared" si="5"/>
        <v>N/A</v>
      </c>
      <c r="R7" s="30" t="str">
        <f t="shared" si="0"/>
        <v>N/A</v>
      </c>
      <c r="S7" s="31" t="str">
        <f t="shared" si="0"/>
        <v>N/A</v>
      </c>
      <c r="T7" s="22">
        <f t="shared" si="4"/>
        <v>0</v>
      </c>
      <c r="U7" s="17">
        <f>IF(H7&gt;0,Y7,L7*calc!$J$4)</f>
        <v>0</v>
      </c>
      <c r="V7" s="14">
        <f>IF(I7&gt;0,Z7,M7*calc!$J$5)</f>
        <v>0</v>
      </c>
      <c r="W7" s="14">
        <f>IF(J7&gt;0,AA7,N7*calc!$J$6)</f>
        <v>0</v>
      </c>
      <c r="X7" s="18">
        <f>IF(K7&gt;0,AB7,O7*calc!$J$7)</f>
        <v>0</v>
      </c>
      <c r="Y7" s="151" t="str">
        <f>IF(H7&gt;0,IF(((L7/H7)*100)&lt;=70,0,L7*calc!$J$4),"N/A")</f>
        <v>N/A</v>
      </c>
      <c r="Z7" s="149" t="str">
        <f>IF(I7&gt;0,IF(((M7/I7)*100)&lt;=45,0,M7*calc!$J$5),"N/A")</f>
        <v>N/A</v>
      </c>
      <c r="AA7" s="149" t="str">
        <f>IF(J7&gt;0,IF(((N7/J7)*100)&lt;=45,0,N7*calc!$J$6),"N/A")</f>
        <v>N/A</v>
      </c>
      <c r="AB7" s="150" t="str">
        <f>IF(K7&gt;0,IF(((O7/K7)*100)&lt;=70,0,O7*calc!$J$7),"N/A")</f>
        <v>N/A</v>
      </c>
      <c r="AC7" s="113"/>
      <c r="AD7" s="190">
        <f>SUM(IF(O7=0,K7*calc!$J$4,0),IF(P7=0,L7*calc!$J$5,0),IF(Q7=0,M7*calc!$J$6,0),IF(R7=0,N7*calc!$J$7,0))</f>
        <v>0</v>
      </c>
      <c r="AE7" s="190">
        <f>SUM(IF(P7=0,L7*calc!$J$4,0),IF(Q7=0,M7*calc!$J$5,0),IF(R7=0,N7*calc!$J$6,0),IF(S7=0,O7*calc!$J$7,0))</f>
        <v>0</v>
      </c>
    </row>
    <row r="8" spans="1:31" s="1" customFormat="1" ht="30.75" customHeight="1" thickTop="1" thickBot="1" x14ac:dyDescent="0.35">
      <c r="A8" s="49" t="s">
        <v>15</v>
      </c>
      <c r="B8" s="144" t="str">
        <f>IF(E8="","",'Celkový poplatek'!$D$2)</f>
        <v/>
      </c>
      <c r="C8" s="145" t="str">
        <f>IF(E8="","",'Celkový poplatek'!$E$2)</f>
        <v/>
      </c>
      <c r="D8" s="198"/>
      <c r="E8" s="199"/>
      <c r="F8" s="64" t="str">
        <f>IF(E8="","",'Celkový poplatek'!$C$2)</f>
        <v/>
      </c>
      <c r="G8" s="11"/>
      <c r="H8" s="206"/>
      <c r="I8" s="207"/>
      <c r="J8" s="207"/>
      <c r="K8" s="208"/>
      <c r="L8" s="209"/>
      <c r="M8" s="207"/>
      <c r="N8" s="207"/>
      <c r="O8" s="210"/>
      <c r="P8" s="29" t="str">
        <f t="shared" si="5"/>
        <v>N/A</v>
      </c>
      <c r="Q8" s="30" t="str">
        <f t="shared" si="5"/>
        <v>N/A</v>
      </c>
      <c r="R8" s="30" t="str">
        <f t="shared" si="0"/>
        <v>N/A</v>
      </c>
      <c r="S8" s="31" t="str">
        <f t="shared" si="0"/>
        <v>N/A</v>
      </c>
      <c r="T8" s="22">
        <f t="shared" si="4"/>
        <v>0</v>
      </c>
      <c r="U8" s="17">
        <f>IF(H8&gt;0,Y8,L8*calc!$J$4)</f>
        <v>0</v>
      </c>
      <c r="V8" s="14">
        <f>IF(I8&gt;0,Z8,M8*calc!$J$5)</f>
        <v>0</v>
      </c>
      <c r="W8" s="14">
        <f>IF(J8&gt;0,AA8,N8*calc!$J$6)</f>
        <v>0</v>
      </c>
      <c r="X8" s="18">
        <f>IF(K8&gt;0,AB8,O8*calc!$J$7)</f>
        <v>0</v>
      </c>
      <c r="Y8" s="151" t="str">
        <f>IF(H8&gt;0,IF(((L8/H8)*100)&lt;=70,0,L8*calc!$J$4),"N/A")</f>
        <v>N/A</v>
      </c>
      <c r="Z8" s="149" t="str">
        <f>IF(I8&gt;0,IF(((M8/I8)*100)&lt;=45,0,M8*calc!$J$5),"N/A")</f>
        <v>N/A</v>
      </c>
      <c r="AA8" s="149" t="str">
        <f>IF(J8&gt;0,IF(((N8/J8)*100)&lt;=45,0,N8*calc!$J$6),"N/A")</f>
        <v>N/A</v>
      </c>
      <c r="AB8" s="150" t="str">
        <f>IF(K8&gt;0,IF(((O8/K8)*100)&lt;=70,0,O8*calc!$J$7),"N/A")</f>
        <v>N/A</v>
      </c>
      <c r="AC8" s="113"/>
      <c r="AD8" s="190">
        <f>SUM(IF(O8=0,K8*calc!$J$4,0),IF(P8=0,L8*calc!$J$5,0),IF(Q8=0,M8*calc!$J$6,0),IF(R8=0,N8*calc!$J$7,0))</f>
        <v>0</v>
      </c>
      <c r="AE8" s="190">
        <f>SUM(IF(P8=0,L8*calc!$J$4,0),IF(Q8=0,M8*calc!$J$5,0),IF(R8=0,N8*calc!$J$6,0),IF(S8=0,O8*calc!$J$7,0))</f>
        <v>0</v>
      </c>
    </row>
    <row r="9" spans="1:31" s="1" customFormat="1" ht="30.75" customHeight="1" thickTop="1" thickBot="1" x14ac:dyDescent="0.35">
      <c r="A9" s="49" t="s">
        <v>16</v>
      </c>
      <c r="B9" s="144" t="str">
        <f>IF(E9="","",'Celkový poplatek'!$D$2)</f>
        <v/>
      </c>
      <c r="C9" s="145" t="str">
        <f>IF(E9="","",'Celkový poplatek'!$E$2)</f>
        <v/>
      </c>
      <c r="D9" s="198"/>
      <c r="E9" s="199"/>
      <c r="F9" s="64" t="str">
        <f>IF(E9="","",'Celkový poplatek'!$C$2)</f>
        <v/>
      </c>
      <c r="G9" s="11"/>
      <c r="H9" s="206"/>
      <c r="I9" s="207"/>
      <c r="J9" s="207"/>
      <c r="K9" s="208"/>
      <c r="L9" s="209"/>
      <c r="M9" s="207"/>
      <c r="N9" s="207"/>
      <c r="O9" s="210"/>
      <c r="P9" s="29" t="str">
        <f t="shared" si="5"/>
        <v>N/A</v>
      </c>
      <c r="Q9" s="30" t="str">
        <f t="shared" si="5"/>
        <v>N/A</v>
      </c>
      <c r="R9" s="30" t="str">
        <f t="shared" si="0"/>
        <v>N/A</v>
      </c>
      <c r="S9" s="31" t="str">
        <f t="shared" si="0"/>
        <v>N/A</v>
      </c>
      <c r="T9" s="22">
        <f t="shared" si="4"/>
        <v>0</v>
      </c>
      <c r="U9" s="17">
        <f>IF(H9&gt;0,Y9,L9*calc!$J$4)</f>
        <v>0</v>
      </c>
      <c r="V9" s="14">
        <f>IF(I9&gt;0,Z9,M9*calc!$J$5)</f>
        <v>0</v>
      </c>
      <c r="W9" s="14">
        <f>IF(J9&gt;0,AA9,N9*calc!$J$6)</f>
        <v>0</v>
      </c>
      <c r="X9" s="18">
        <f>IF(K9&gt;0,AB9,O9*calc!$J$7)</f>
        <v>0</v>
      </c>
      <c r="Y9" s="151" t="str">
        <f>IF(H9&gt;0,IF(((L9/H9)*100)&lt;=70,0,L9*calc!$J$4),"N/A")</f>
        <v>N/A</v>
      </c>
      <c r="Z9" s="149" t="str">
        <f>IF(I9&gt;0,IF(((M9/I9)*100)&lt;=45,0,M9*calc!$J$5),"N/A")</f>
        <v>N/A</v>
      </c>
      <c r="AA9" s="149" t="str">
        <f>IF(J9&gt;0,IF(((N9/J9)*100)&lt;=45,0,N9*calc!$J$6),"N/A")</f>
        <v>N/A</v>
      </c>
      <c r="AB9" s="150" t="str">
        <f>IF(K9&gt;0,IF(((O9/K9)*100)&lt;=70,0,O9*calc!$J$7),"N/A")</f>
        <v>N/A</v>
      </c>
      <c r="AC9" s="113"/>
      <c r="AD9" s="190">
        <f>SUM(IF(O9=0,K9*calc!$J$4,0),IF(P9=0,L9*calc!$J$5,0),IF(Q9=0,M9*calc!$J$6,0),IF(R9=0,N9*calc!$J$7,0))</f>
        <v>0</v>
      </c>
      <c r="AE9" s="190">
        <f>SUM(IF(P9=0,L9*calc!$J$4,0),IF(Q9=0,M9*calc!$J$5,0),IF(R9=0,N9*calc!$J$6,0),IF(S9=0,O9*calc!$J$7,0))</f>
        <v>0</v>
      </c>
    </row>
    <row r="10" spans="1:31" s="1" customFormat="1" ht="30.75" customHeight="1" thickTop="1" thickBot="1" x14ac:dyDescent="0.35">
      <c r="A10" s="49" t="s">
        <v>17</v>
      </c>
      <c r="B10" s="144" t="str">
        <f>IF(E10="","",'Celkový poplatek'!$D$2)</f>
        <v/>
      </c>
      <c r="C10" s="145" t="str">
        <f>IF(E10="","",'Celkový poplatek'!$E$2)</f>
        <v/>
      </c>
      <c r="D10" s="198"/>
      <c r="E10" s="199"/>
      <c r="F10" s="64" t="str">
        <f>IF(E10="","",'Celkový poplatek'!$C$2)</f>
        <v/>
      </c>
      <c r="G10" s="11"/>
      <c r="H10" s="206"/>
      <c r="I10" s="207"/>
      <c r="J10" s="207"/>
      <c r="K10" s="208"/>
      <c r="L10" s="209"/>
      <c r="M10" s="207"/>
      <c r="N10" s="207"/>
      <c r="O10" s="210"/>
      <c r="P10" s="159" t="str">
        <f>IF((H10+L10)&gt;0,U10,Y10)</f>
        <v>N/A</v>
      </c>
      <c r="Q10" s="30" t="str">
        <f t="shared" si="5"/>
        <v>N/A</v>
      </c>
      <c r="R10" s="30" t="str">
        <f t="shared" si="0"/>
        <v>N/A</v>
      </c>
      <c r="S10" s="31" t="str">
        <f t="shared" si="0"/>
        <v>N/A</v>
      </c>
      <c r="T10" s="22">
        <f t="shared" si="4"/>
        <v>0</v>
      </c>
      <c r="U10" s="17">
        <f>IF(H10&gt;0,Y10,L10*calc!$J$4)</f>
        <v>0</v>
      </c>
      <c r="V10" s="14">
        <f>IF(I10&gt;0,Z10,M10*calc!$J$5)</f>
        <v>0</v>
      </c>
      <c r="W10" s="14">
        <f>IF(J10&gt;0,AA10,N10*calc!$J$6)</f>
        <v>0</v>
      </c>
      <c r="X10" s="18">
        <f>IF(K10&gt;0,AB10,O10*calc!$J$7)</f>
        <v>0</v>
      </c>
      <c r="Y10" s="151" t="str">
        <f>IF(H10&gt;0,IF(((L10/H10)*100)&lt;=70,0,L10*calc!$J$4),"N/A")</f>
        <v>N/A</v>
      </c>
      <c r="Z10" s="149" t="str">
        <f>IF(I10&gt;0,IF(((M10/I10)*100)&lt;=45,0,M10*calc!$J$5),"N/A")</f>
        <v>N/A</v>
      </c>
      <c r="AA10" s="149" t="str">
        <f>IF(J10&gt;0,IF(((N10/J10)*100)&lt;=45,0,N10*calc!$J$6),"N/A")</f>
        <v>N/A</v>
      </c>
      <c r="AB10" s="150" t="str">
        <f>IF(K10&gt;0,IF(((O10/K10)*100)&lt;=70,0,O10*calc!$J$7),"N/A")</f>
        <v>N/A</v>
      </c>
      <c r="AC10" s="113"/>
      <c r="AD10" s="190">
        <f>SUM(IF(O10=0,K10*calc!$J$4,0),IF(P10=0,L10*calc!$J$5,0),IF(Q10=0,M10*calc!$J$6,0),IF(R10=0,N10*calc!$J$7,0))</f>
        <v>0</v>
      </c>
      <c r="AE10" s="190">
        <f>SUM(IF(P10=0,L10*calc!$J$4,0),IF(Q10=0,M10*calc!$J$5,0),IF(R10=0,N10*calc!$J$6,0),IF(S10=0,O10*calc!$J$7,0))</f>
        <v>0</v>
      </c>
    </row>
    <row r="11" spans="1:31" s="1" customFormat="1" ht="30.75" customHeight="1" thickTop="1" thickBot="1" x14ac:dyDescent="0.35">
      <c r="A11" s="49" t="s">
        <v>18</v>
      </c>
      <c r="B11" s="144" t="str">
        <f>IF(E11="","",'Celkový poplatek'!$D$2)</f>
        <v/>
      </c>
      <c r="C11" s="145" t="str">
        <f>IF(E11="","",'Celkový poplatek'!$E$2)</f>
        <v/>
      </c>
      <c r="D11" s="198"/>
      <c r="E11" s="199"/>
      <c r="F11" s="64" t="str">
        <f>IF(E11="","",'Celkový poplatek'!$C$2)</f>
        <v/>
      </c>
      <c r="G11" s="11"/>
      <c r="H11" s="206"/>
      <c r="I11" s="207"/>
      <c r="J11" s="207"/>
      <c r="K11" s="208"/>
      <c r="L11" s="209"/>
      <c r="M11" s="207"/>
      <c r="N11" s="207"/>
      <c r="O11" s="210"/>
      <c r="P11" s="159" t="str">
        <f t="shared" ref="P11:P74" si="6">IF((H11+L11)&gt;0,U11,Y11)</f>
        <v>N/A</v>
      </c>
      <c r="Q11" s="30" t="str">
        <f t="shared" si="5"/>
        <v>N/A</v>
      </c>
      <c r="R11" s="30" t="str">
        <f t="shared" si="0"/>
        <v>N/A</v>
      </c>
      <c r="S11" s="31" t="str">
        <f t="shared" si="0"/>
        <v>N/A</v>
      </c>
      <c r="T11" s="22">
        <f t="shared" si="4"/>
        <v>0</v>
      </c>
      <c r="U11" s="17">
        <f>IF(H11&gt;0,Y11,L11*calc!$J$4)</f>
        <v>0</v>
      </c>
      <c r="V11" s="14">
        <f>IF(I11&gt;0,Z11,M11*calc!$J$5)</f>
        <v>0</v>
      </c>
      <c r="W11" s="14">
        <f>IF(J11&gt;0,AA11,N11*calc!$J$6)</f>
        <v>0</v>
      </c>
      <c r="X11" s="18">
        <f>IF(K11&gt;0,AB11,O11*calc!$J$7)</f>
        <v>0</v>
      </c>
      <c r="Y11" s="151" t="str">
        <f>IF(H11&gt;0,IF(((L11/H11)*100)&lt;=70,0,L11*calc!$J$4),"N/A")</f>
        <v>N/A</v>
      </c>
      <c r="Z11" s="149" t="str">
        <f>IF(I11&gt;0,IF(((M11/I11)*100)&lt;=45,0,M11*calc!$J$5),"N/A")</f>
        <v>N/A</v>
      </c>
      <c r="AA11" s="149" t="str">
        <f>IF(J11&gt;0,IF(((N11/J11)*100)&lt;=45,0,N11*calc!$J$6),"N/A")</f>
        <v>N/A</v>
      </c>
      <c r="AB11" s="150" t="str">
        <f>IF(K11&gt;0,IF(((O11/K11)*100)&lt;=70,0,O11*calc!$J$7),"N/A")</f>
        <v>N/A</v>
      </c>
      <c r="AC11" s="113"/>
      <c r="AD11" s="190">
        <f>SUM(IF(O11=0,K11*calc!$J$4,0),IF(P11=0,L11*calc!$J$5,0),IF(Q11=0,M11*calc!$J$6,0),IF(R11=0,N11*calc!$J$7,0))</f>
        <v>0</v>
      </c>
      <c r="AE11" s="190">
        <f>SUM(IF(P11=0,L11*calc!$J$4,0),IF(Q11=0,M11*calc!$J$5,0),IF(R11=0,N11*calc!$J$6,0),IF(S11=0,O11*calc!$J$7,0))</f>
        <v>0</v>
      </c>
    </row>
    <row r="12" spans="1:31" s="1" customFormat="1" ht="30.75" customHeight="1" thickTop="1" thickBot="1" x14ac:dyDescent="0.35">
      <c r="A12" s="49" t="s">
        <v>19</v>
      </c>
      <c r="B12" s="144" t="str">
        <f>IF(E12="","",'Celkový poplatek'!$D$2)</f>
        <v/>
      </c>
      <c r="C12" s="145" t="str">
        <f>IF(E12="","",'Celkový poplatek'!$E$2)</f>
        <v/>
      </c>
      <c r="D12" s="198"/>
      <c r="E12" s="199"/>
      <c r="F12" s="64" t="str">
        <f>IF(E12="","",'Celkový poplatek'!$C$2)</f>
        <v/>
      </c>
      <c r="G12" s="11"/>
      <c r="H12" s="206"/>
      <c r="I12" s="207"/>
      <c r="J12" s="207"/>
      <c r="K12" s="208"/>
      <c r="L12" s="209"/>
      <c r="M12" s="207"/>
      <c r="N12" s="207"/>
      <c r="O12" s="210"/>
      <c r="P12" s="159" t="str">
        <f t="shared" si="6"/>
        <v>N/A</v>
      </c>
      <c r="Q12" s="30" t="str">
        <f t="shared" si="5"/>
        <v>N/A</v>
      </c>
      <c r="R12" s="30" t="str">
        <f t="shared" si="0"/>
        <v>N/A</v>
      </c>
      <c r="S12" s="31" t="str">
        <f t="shared" si="0"/>
        <v>N/A</v>
      </c>
      <c r="T12" s="22">
        <f t="shared" si="4"/>
        <v>0</v>
      </c>
      <c r="U12" s="17">
        <f>IF(H12&gt;0,Y12,L12*calc!$J$4)</f>
        <v>0</v>
      </c>
      <c r="V12" s="14">
        <f>IF(I12&gt;0,Z12,M12*calc!$J$5)</f>
        <v>0</v>
      </c>
      <c r="W12" s="14">
        <f>IF(J12&gt;0,AA12,N12*calc!$J$6)</f>
        <v>0</v>
      </c>
      <c r="X12" s="18">
        <f>IF(K12&gt;0,AB12,O12*calc!$J$7)</f>
        <v>0</v>
      </c>
      <c r="Y12" s="151" t="str">
        <f>IF(H12&gt;0,IF(((L12/H12)*100)&lt;=70,0,L12*calc!$J$4),"N/A")</f>
        <v>N/A</v>
      </c>
      <c r="Z12" s="149" t="str">
        <f>IF(I12&gt;0,IF(((M12/I12)*100)&lt;=45,0,M12*calc!$J$5),"N/A")</f>
        <v>N/A</v>
      </c>
      <c r="AA12" s="149" t="str">
        <f>IF(J12&gt;0,IF(((N12/J12)*100)&lt;=45,0,N12*calc!$J$6),"N/A")</f>
        <v>N/A</v>
      </c>
      <c r="AB12" s="150" t="str">
        <f>IF(K12&gt;0,IF(((O12/K12)*100)&lt;=70,0,O12*calc!$J$7),"N/A")</f>
        <v>N/A</v>
      </c>
      <c r="AC12" s="113"/>
      <c r="AD12" s="190">
        <f>SUM(IF(O12=0,K12*calc!$J$4,0),IF(P12=0,L12*calc!$J$5,0),IF(Q12=0,M12*calc!$J$6,0),IF(R12=0,N12*calc!$J$7,0))</f>
        <v>0</v>
      </c>
      <c r="AE12" s="190">
        <f>SUM(IF(P12=0,L12*calc!$J$4,0),IF(Q12=0,M12*calc!$J$5,0),IF(R12=0,N12*calc!$J$6,0),IF(S12=0,O12*calc!$J$7,0))</f>
        <v>0</v>
      </c>
    </row>
    <row r="13" spans="1:31" s="1" customFormat="1" ht="30.75" customHeight="1" thickTop="1" thickBot="1" x14ac:dyDescent="0.35">
      <c r="A13" s="49" t="s">
        <v>20</v>
      </c>
      <c r="B13" s="144" t="str">
        <f>IF(E13="","",'Celkový poplatek'!$D$2)</f>
        <v/>
      </c>
      <c r="C13" s="145" t="str">
        <f>IF(E13="","",'Celkový poplatek'!$E$2)</f>
        <v/>
      </c>
      <c r="D13" s="198"/>
      <c r="E13" s="199"/>
      <c r="F13" s="64" t="str">
        <f>IF(E13="","",'Celkový poplatek'!$C$2)</f>
        <v/>
      </c>
      <c r="G13" s="11"/>
      <c r="H13" s="206"/>
      <c r="I13" s="207"/>
      <c r="J13" s="207"/>
      <c r="K13" s="208"/>
      <c r="L13" s="209"/>
      <c r="M13" s="207"/>
      <c r="N13" s="207"/>
      <c r="O13" s="210"/>
      <c r="P13" s="159" t="str">
        <f t="shared" si="6"/>
        <v>N/A</v>
      </c>
      <c r="Q13" s="30" t="str">
        <f t="shared" si="5"/>
        <v>N/A</v>
      </c>
      <c r="R13" s="30" t="str">
        <f t="shared" si="0"/>
        <v>N/A</v>
      </c>
      <c r="S13" s="31" t="str">
        <f t="shared" si="0"/>
        <v>N/A</v>
      </c>
      <c r="T13" s="22">
        <f t="shared" si="4"/>
        <v>0</v>
      </c>
      <c r="U13" s="17">
        <f>IF(H13&gt;0,Y13,L13*calc!$J$4)</f>
        <v>0</v>
      </c>
      <c r="V13" s="14">
        <f>IF(I13&gt;0,Z13,M13*calc!$J$5)</f>
        <v>0</v>
      </c>
      <c r="W13" s="14">
        <f>IF(J13&gt;0,AA13,N13*calc!$J$6)</f>
        <v>0</v>
      </c>
      <c r="X13" s="18">
        <f>IF(K13&gt;0,AB13,O13*calc!$J$7)</f>
        <v>0</v>
      </c>
      <c r="Y13" s="151" t="str">
        <f>IF(H13&gt;0,IF(((L13/H13)*100)&lt;=70,0,L13*calc!$J$4),"N/A")</f>
        <v>N/A</v>
      </c>
      <c r="Z13" s="149" t="str">
        <f>IF(I13&gt;0,IF(((M13/I13)*100)&lt;=45,0,M13*calc!$J$5),"N/A")</f>
        <v>N/A</v>
      </c>
      <c r="AA13" s="149" t="str">
        <f>IF(J13&gt;0,IF(((N13/J13)*100)&lt;=45,0,N13*calc!$J$6),"N/A")</f>
        <v>N/A</v>
      </c>
      <c r="AB13" s="150" t="str">
        <f>IF(K13&gt;0,IF(((O13/K13)*100)&lt;=70,0,O13*calc!$J$7),"N/A")</f>
        <v>N/A</v>
      </c>
      <c r="AC13" s="113"/>
      <c r="AD13" s="190">
        <f>SUM(IF(O13=0,K13*calc!$J$4,0),IF(P13=0,L13*calc!$J$5,0),IF(Q13=0,M13*calc!$J$6,0),IF(R13=0,N13*calc!$J$7,0))</f>
        <v>0</v>
      </c>
      <c r="AE13" s="190">
        <f>SUM(IF(P13=0,L13*calc!$J$4,0),IF(Q13=0,M13*calc!$J$5,0),IF(R13=0,N13*calc!$J$6,0),IF(S13=0,O13*calc!$J$7,0))</f>
        <v>0</v>
      </c>
    </row>
    <row r="14" spans="1:31" s="1" customFormat="1" ht="30.75" customHeight="1" thickTop="1" thickBot="1" x14ac:dyDescent="0.35">
      <c r="A14" s="49" t="s">
        <v>21</v>
      </c>
      <c r="B14" s="144" t="str">
        <f>IF(E14="","",'Celkový poplatek'!$D$2)</f>
        <v/>
      </c>
      <c r="C14" s="145" t="str">
        <f>IF(E14="","",'Celkový poplatek'!$E$2)</f>
        <v/>
      </c>
      <c r="D14" s="198"/>
      <c r="E14" s="199"/>
      <c r="F14" s="64" t="str">
        <f>IF(E14="","",'Celkový poplatek'!$C$2)</f>
        <v/>
      </c>
      <c r="G14" s="11"/>
      <c r="H14" s="206"/>
      <c r="I14" s="207"/>
      <c r="J14" s="207"/>
      <c r="K14" s="208"/>
      <c r="L14" s="209"/>
      <c r="M14" s="207"/>
      <c r="N14" s="207"/>
      <c r="O14" s="210"/>
      <c r="P14" s="159" t="str">
        <f t="shared" si="6"/>
        <v>N/A</v>
      </c>
      <c r="Q14" s="30" t="str">
        <f t="shared" si="5"/>
        <v>N/A</v>
      </c>
      <c r="R14" s="30" t="str">
        <f t="shared" si="0"/>
        <v>N/A</v>
      </c>
      <c r="S14" s="31" t="str">
        <f t="shared" si="0"/>
        <v>N/A</v>
      </c>
      <c r="T14" s="22">
        <f t="shared" si="4"/>
        <v>0</v>
      </c>
      <c r="U14" s="17">
        <f>IF(H14&gt;0,Y14,L14*calc!$J$4)</f>
        <v>0</v>
      </c>
      <c r="V14" s="14">
        <f>IF(I14&gt;0,Z14,M14*calc!$J$5)</f>
        <v>0</v>
      </c>
      <c r="W14" s="14">
        <f>IF(J14&gt;0,AA14,N14*calc!$J$6)</f>
        <v>0</v>
      </c>
      <c r="X14" s="18">
        <f>IF(K14&gt;0,AB14,O14*calc!$J$7)</f>
        <v>0</v>
      </c>
      <c r="Y14" s="151" t="str">
        <f>IF(H14&gt;0,IF(((L14/H14)*100)&lt;=70,0,L14*calc!$J$4),"N/A")</f>
        <v>N/A</v>
      </c>
      <c r="Z14" s="149" t="str">
        <f>IF(I14&gt;0,IF(((M14/I14)*100)&lt;=45,0,M14*calc!$J$5),"N/A")</f>
        <v>N/A</v>
      </c>
      <c r="AA14" s="149" t="str">
        <f>IF(J14&gt;0,IF(((N14/J14)*100)&lt;=45,0,N14*calc!$J$6),"N/A")</f>
        <v>N/A</v>
      </c>
      <c r="AB14" s="150" t="str">
        <f>IF(K14&gt;0,IF(((O14/K14)*100)&lt;=70,0,O14*calc!$J$7),"N/A")</f>
        <v>N/A</v>
      </c>
      <c r="AC14" s="113"/>
      <c r="AD14" s="190">
        <f>SUM(IF(O14=0,K14*calc!$J$4,0),IF(P14=0,L14*calc!$J$5,0),IF(Q14=0,M14*calc!$J$6,0),IF(R14=0,N14*calc!$J$7,0))</f>
        <v>0</v>
      </c>
      <c r="AE14" s="190">
        <f>SUM(IF(P14=0,L14*calc!$J$4,0),IF(Q14=0,M14*calc!$J$5,0),IF(R14=0,N14*calc!$J$6,0),IF(S14=0,O14*calc!$J$7,0))</f>
        <v>0</v>
      </c>
    </row>
    <row r="15" spans="1:31" s="1" customFormat="1" ht="30.75" hidden="1" customHeight="1" thickTop="1" thickBot="1" x14ac:dyDescent="0.35">
      <c r="A15" s="49" t="s">
        <v>22</v>
      </c>
      <c r="B15" s="144" t="str">
        <f>IF(E15="","",'Celkový poplatek'!$D$2)</f>
        <v/>
      </c>
      <c r="C15" s="145" t="str">
        <f>IF(E15="","",'Celkový poplatek'!$E$2)</f>
        <v/>
      </c>
      <c r="D15" s="198"/>
      <c r="E15" s="199"/>
      <c r="F15" s="64" t="str">
        <f>IF(E15="","",'Celkový poplatek'!$C$2)</f>
        <v/>
      </c>
      <c r="G15" s="11"/>
      <c r="H15" s="206"/>
      <c r="I15" s="207"/>
      <c r="J15" s="207"/>
      <c r="K15" s="208"/>
      <c r="L15" s="209"/>
      <c r="M15" s="207"/>
      <c r="N15" s="207"/>
      <c r="O15" s="210"/>
      <c r="P15" s="159" t="str">
        <f t="shared" si="6"/>
        <v>N/A</v>
      </c>
      <c r="Q15" s="30" t="str">
        <f t="shared" si="5"/>
        <v>N/A</v>
      </c>
      <c r="R15" s="30" t="str">
        <f t="shared" si="0"/>
        <v>N/A</v>
      </c>
      <c r="S15" s="31" t="str">
        <f t="shared" si="0"/>
        <v>N/A</v>
      </c>
      <c r="T15" s="22">
        <f t="shared" si="4"/>
        <v>0</v>
      </c>
      <c r="U15" s="17">
        <f>IF(H15&gt;0,Y15,L15*calc!$J$4)</f>
        <v>0</v>
      </c>
      <c r="V15" s="14">
        <f>IF(I15&gt;0,Z15,M15*calc!$J$5)</f>
        <v>0</v>
      </c>
      <c r="W15" s="14">
        <f>IF(J15&gt;0,AA15,N15*calc!$J$6)</f>
        <v>0</v>
      </c>
      <c r="X15" s="18">
        <f>IF(K15&gt;0,AB15,O15*calc!$J$7)</f>
        <v>0</v>
      </c>
      <c r="Y15" s="151" t="str">
        <f>IF(H15&gt;0,IF(((L15/H15)*100)&lt;=70,0,L15*calc!$J$4),"N/A")</f>
        <v>N/A</v>
      </c>
      <c r="Z15" s="149" t="str">
        <f>IF(I15&gt;0,IF(((M15/I15)*100)&lt;=45,0,M15*calc!$J$5),"N/A")</f>
        <v>N/A</v>
      </c>
      <c r="AA15" s="149" t="str">
        <f>IF(J15&gt;0,IF(((N15/J15)*100)&lt;=45,0,N15*calc!$J$6),"N/A")</f>
        <v>N/A</v>
      </c>
      <c r="AB15" s="150" t="str">
        <f>IF(K15&gt;0,IF(((O15/K15)*100)&lt;=70,0,O15*calc!$J$7),"N/A")</f>
        <v>N/A</v>
      </c>
      <c r="AC15" s="113"/>
      <c r="AD15" s="190">
        <f>SUM(IF(O15=0,K15*calc!$J$4,0),IF(P15=0,L15*calc!$J$5,0),IF(Q15=0,M15*calc!$J$6,0),IF(R15=0,N15*calc!$J$7,0))</f>
        <v>0</v>
      </c>
      <c r="AE15" s="190">
        <f>SUM(IF(P15=0,L15*calc!$J$4,0),IF(Q15=0,M15*calc!$J$5,0),IF(R15=0,N15*calc!$J$6,0),IF(S15=0,O15*calc!$J$7,0))</f>
        <v>0</v>
      </c>
    </row>
    <row r="16" spans="1:31" s="1" customFormat="1" ht="30.75" hidden="1" customHeight="1" thickTop="1" thickBot="1" x14ac:dyDescent="0.35">
      <c r="A16" s="49" t="s">
        <v>23</v>
      </c>
      <c r="B16" s="144" t="str">
        <f>IF(E16="","",'Celkový poplatek'!$D$2)</f>
        <v/>
      </c>
      <c r="C16" s="145" t="str">
        <f>IF(E16="","",'Celkový poplatek'!$E$2)</f>
        <v/>
      </c>
      <c r="D16" s="198"/>
      <c r="E16" s="199"/>
      <c r="F16" s="64" t="str">
        <f>IF(E16="","",'Celkový poplatek'!$C$2)</f>
        <v/>
      </c>
      <c r="G16" s="11"/>
      <c r="H16" s="206"/>
      <c r="I16" s="207"/>
      <c r="J16" s="207"/>
      <c r="K16" s="208"/>
      <c r="L16" s="209"/>
      <c r="M16" s="207"/>
      <c r="N16" s="207"/>
      <c r="O16" s="210"/>
      <c r="P16" s="159" t="str">
        <f t="shared" si="6"/>
        <v>N/A</v>
      </c>
      <c r="Q16" s="30" t="str">
        <f t="shared" si="5"/>
        <v>N/A</v>
      </c>
      <c r="R16" s="30" t="str">
        <f t="shared" si="0"/>
        <v>N/A</v>
      </c>
      <c r="S16" s="31" t="str">
        <f t="shared" si="0"/>
        <v>N/A</v>
      </c>
      <c r="T16" s="22">
        <f t="shared" si="4"/>
        <v>0</v>
      </c>
      <c r="U16" s="17">
        <f>IF(H16&gt;0,Y16,L16*calc!$J$4)</f>
        <v>0</v>
      </c>
      <c r="V16" s="14">
        <f>IF(I16&gt;0,Z16,M16*calc!$J$5)</f>
        <v>0</v>
      </c>
      <c r="W16" s="14">
        <f>IF(J16&gt;0,AA16,N16*calc!$J$6)</f>
        <v>0</v>
      </c>
      <c r="X16" s="18">
        <f>IF(K16&gt;0,AB16,O16*calc!$J$7)</f>
        <v>0</v>
      </c>
      <c r="Y16" s="151" t="str">
        <f>IF(H16&gt;0,IF(((L16/H16)*100)&lt;=70,0,L16*calc!$J$4),"N/A")</f>
        <v>N/A</v>
      </c>
      <c r="Z16" s="149" t="str">
        <f>IF(I16&gt;0,IF(((M16/I16)*100)&lt;=45,0,M16*calc!$J$5),"N/A")</f>
        <v>N/A</v>
      </c>
      <c r="AA16" s="149" t="str">
        <f>IF(J16&gt;0,IF(((N16/J16)*100)&lt;=45,0,N16*calc!$J$6),"N/A")</f>
        <v>N/A</v>
      </c>
      <c r="AB16" s="150" t="str">
        <f>IF(K16&gt;0,IF(((O16/K16)*100)&lt;=70,0,O16*calc!$J$7),"N/A")</f>
        <v>N/A</v>
      </c>
      <c r="AC16" s="113"/>
      <c r="AD16" s="190">
        <f>SUM(IF(O16=0,K16*calc!$J$4,0),IF(P16=0,L16*calc!$J$5,0),IF(Q16=0,M16*calc!$J$6,0),IF(R16=0,N16*calc!$J$7,0))</f>
        <v>0</v>
      </c>
      <c r="AE16" s="190">
        <f>SUM(IF(P16=0,L16*calc!$J$4,0),IF(Q16=0,M16*calc!$J$5,0),IF(R16=0,N16*calc!$J$6,0),IF(S16=0,O16*calc!$J$7,0))</f>
        <v>0</v>
      </c>
    </row>
    <row r="17" spans="1:31" s="1" customFormat="1" ht="30.75" hidden="1" customHeight="1" thickTop="1" thickBot="1" x14ac:dyDescent="0.35">
      <c r="A17" s="49" t="s">
        <v>24</v>
      </c>
      <c r="B17" s="144" t="str">
        <f>IF(E17="","",'Celkový poplatek'!$D$2)</f>
        <v/>
      </c>
      <c r="C17" s="145" t="str">
        <f>IF(E17="","",'Celkový poplatek'!$E$2)</f>
        <v/>
      </c>
      <c r="D17" s="198"/>
      <c r="E17" s="199"/>
      <c r="F17" s="64" t="str">
        <f>IF(E17="","",'Celkový poplatek'!$C$2)</f>
        <v/>
      </c>
      <c r="G17" s="11"/>
      <c r="H17" s="206"/>
      <c r="I17" s="207"/>
      <c r="J17" s="207"/>
      <c r="K17" s="208"/>
      <c r="L17" s="209"/>
      <c r="M17" s="207"/>
      <c r="N17" s="207"/>
      <c r="O17" s="210"/>
      <c r="P17" s="159" t="str">
        <f t="shared" si="6"/>
        <v>N/A</v>
      </c>
      <c r="Q17" s="30" t="str">
        <f t="shared" si="5"/>
        <v>N/A</v>
      </c>
      <c r="R17" s="30" t="str">
        <f t="shared" si="0"/>
        <v>N/A</v>
      </c>
      <c r="S17" s="31" t="str">
        <f t="shared" si="0"/>
        <v>N/A</v>
      </c>
      <c r="T17" s="22">
        <f t="shared" si="4"/>
        <v>0</v>
      </c>
      <c r="U17" s="17">
        <f>IF(H17&gt;0,Y17,L17*calc!$J$4)</f>
        <v>0</v>
      </c>
      <c r="V17" s="14">
        <f>IF(I17&gt;0,Z17,M17*calc!$J$5)</f>
        <v>0</v>
      </c>
      <c r="W17" s="14">
        <f>IF(J17&gt;0,AA17,N17*calc!$J$6)</f>
        <v>0</v>
      </c>
      <c r="X17" s="18">
        <f>IF(K17&gt;0,AB17,O17*calc!$J$7)</f>
        <v>0</v>
      </c>
      <c r="Y17" s="151" t="str">
        <f>IF(H17&gt;0,IF(((L17/H17)*100)&lt;=70,0,L17*calc!$J$4),"N/A")</f>
        <v>N/A</v>
      </c>
      <c r="Z17" s="149" t="str">
        <f>IF(I17&gt;0,IF(((M17/I17)*100)&lt;=45,0,M17*calc!$J$5),"N/A")</f>
        <v>N/A</v>
      </c>
      <c r="AA17" s="149" t="str">
        <f>IF(J17&gt;0,IF(((N17/J17)*100)&lt;=45,0,N17*calc!$J$6),"N/A")</f>
        <v>N/A</v>
      </c>
      <c r="AB17" s="150" t="str">
        <f>IF(K17&gt;0,IF(((O17/K17)*100)&lt;=70,0,O17*calc!$J$7),"N/A")</f>
        <v>N/A</v>
      </c>
      <c r="AC17" s="113"/>
      <c r="AD17" s="190">
        <f>SUM(IF(O17=0,K17*calc!$J$4,0),IF(P17=0,L17*calc!$J$5,0),IF(Q17=0,M17*calc!$J$6,0),IF(R17=0,N17*calc!$J$7,0))</f>
        <v>0</v>
      </c>
      <c r="AE17" s="190">
        <f>SUM(IF(P17=0,L17*calc!$J$4,0),IF(Q17=0,M17*calc!$J$5,0),IF(R17=0,N17*calc!$J$6,0),IF(S17=0,O17*calc!$J$7,0))</f>
        <v>0</v>
      </c>
    </row>
    <row r="18" spans="1:31" s="1" customFormat="1" ht="30.75" hidden="1" customHeight="1" thickTop="1" thickBot="1" x14ac:dyDescent="0.35">
      <c r="A18" s="49" t="s">
        <v>25</v>
      </c>
      <c r="B18" s="144" t="str">
        <f>IF(E18="","",'Celkový poplatek'!$D$2)</f>
        <v/>
      </c>
      <c r="C18" s="145" t="str">
        <f>IF(E18="","",'Celkový poplatek'!$E$2)</f>
        <v/>
      </c>
      <c r="D18" s="198"/>
      <c r="E18" s="199"/>
      <c r="F18" s="64" t="str">
        <f>IF(E18="","",'Celkový poplatek'!$C$2)</f>
        <v/>
      </c>
      <c r="G18" s="11"/>
      <c r="H18" s="206"/>
      <c r="I18" s="207"/>
      <c r="J18" s="207"/>
      <c r="K18" s="208"/>
      <c r="L18" s="209"/>
      <c r="M18" s="207"/>
      <c r="N18" s="207"/>
      <c r="O18" s="210"/>
      <c r="P18" s="159" t="str">
        <f t="shared" si="6"/>
        <v>N/A</v>
      </c>
      <c r="Q18" s="30" t="str">
        <f t="shared" si="5"/>
        <v>N/A</v>
      </c>
      <c r="R18" s="30" t="str">
        <f t="shared" si="0"/>
        <v>N/A</v>
      </c>
      <c r="S18" s="31" t="str">
        <f t="shared" si="0"/>
        <v>N/A</v>
      </c>
      <c r="T18" s="22">
        <f t="shared" si="4"/>
        <v>0</v>
      </c>
      <c r="U18" s="17">
        <f>IF(H18&gt;0,Y18,L18*calc!$J$4)</f>
        <v>0</v>
      </c>
      <c r="V18" s="14">
        <f>IF(I18&gt;0,Z18,M18*calc!$J$5)</f>
        <v>0</v>
      </c>
      <c r="W18" s="14">
        <f>IF(J18&gt;0,AA18,N18*calc!$J$6)</f>
        <v>0</v>
      </c>
      <c r="X18" s="18">
        <f>IF(K18&gt;0,AB18,O18*calc!$J$7)</f>
        <v>0</v>
      </c>
      <c r="Y18" s="151" t="str">
        <f>IF(H18&gt;0,IF(((L18/H18)*100)&lt;=70,0,L18*calc!$J$4),"N/A")</f>
        <v>N/A</v>
      </c>
      <c r="Z18" s="149" t="str">
        <f>IF(I18&gt;0,IF(((M18/I18)*100)&lt;=45,0,M18*calc!$J$5),"N/A")</f>
        <v>N/A</v>
      </c>
      <c r="AA18" s="149" t="str">
        <f>IF(J18&gt;0,IF(((N18/J18)*100)&lt;=45,0,N18*calc!$J$6),"N/A")</f>
        <v>N/A</v>
      </c>
      <c r="AB18" s="150" t="str">
        <f>IF(K18&gt;0,IF(((O18/K18)*100)&lt;=70,0,O18*calc!$J$7),"N/A")</f>
        <v>N/A</v>
      </c>
      <c r="AC18" s="113"/>
      <c r="AD18" s="190">
        <f>SUM(IF(O18=0,K18*calc!$J$4,0),IF(P18=0,L18*calc!$J$5,0),IF(Q18=0,M18*calc!$J$6,0),IF(R18=0,N18*calc!$J$7,0))</f>
        <v>0</v>
      </c>
      <c r="AE18" s="190">
        <f>SUM(IF(P18=0,L18*calc!$J$4,0),IF(Q18=0,M18*calc!$J$5,0),IF(R18=0,N18*calc!$J$6,0),IF(S18=0,O18*calc!$J$7,0))</f>
        <v>0</v>
      </c>
    </row>
    <row r="19" spans="1:31" s="1" customFormat="1" ht="30.75" hidden="1" customHeight="1" thickTop="1" thickBot="1" x14ac:dyDescent="0.35">
      <c r="A19" s="49" t="s">
        <v>26</v>
      </c>
      <c r="B19" s="144" t="str">
        <f>IF(E19="","",'Celkový poplatek'!$D$2)</f>
        <v/>
      </c>
      <c r="C19" s="145" t="str">
        <f>IF(E19="","",'Celkový poplatek'!$E$2)</f>
        <v/>
      </c>
      <c r="D19" s="198"/>
      <c r="E19" s="199"/>
      <c r="F19" s="64" t="str">
        <f>IF(E19="","",'Celkový poplatek'!$C$2)</f>
        <v/>
      </c>
      <c r="G19" s="11"/>
      <c r="H19" s="206"/>
      <c r="I19" s="207"/>
      <c r="J19" s="207"/>
      <c r="K19" s="208"/>
      <c r="L19" s="209"/>
      <c r="M19" s="207"/>
      <c r="N19" s="207"/>
      <c r="O19" s="210"/>
      <c r="P19" s="159" t="str">
        <f t="shared" si="6"/>
        <v>N/A</v>
      </c>
      <c r="Q19" s="30" t="str">
        <f t="shared" si="5"/>
        <v>N/A</v>
      </c>
      <c r="R19" s="30" t="str">
        <f t="shared" si="0"/>
        <v>N/A</v>
      </c>
      <c r="S19" s="31" t="str">
        <f t="shared" si="0"/>
        <v>N/A</v>
      </c>
      <c r="T19" s="22">
        <f t="shared" si="4"/>
        <v>0</v>
      </c>
      <c r="U19" s="17">
        <f>IF(H19&gt;0,Y19,L19*calc!$J$4)</f>
        <v>0</v>
      </c>
      <c r="V19" s="14">
        <f>IF(I19&gt;0,Z19,M19*calc!$J$5)</f>
        <v>0</v>
      </c>
      <c r="W19" s="14">
        <f>IF(J19&gt;0,AA19,N19*calc!$J$6)</f>
        <v>0</v>
      </c>
      <c r="X19" s="18">
        <f>IF(K19&gt;0,AB19,O19*calc!$J$7)</f>
        <v>0</v>
      </c>
      <c r="Y19" s="151" t="str">
        <f>IF(H19&gt;0,IF(((L19/H19)*100)&lt;=70,0,L19*calc!$J$4),"N/A")</f>
        <v>N/A</v>
      </c>
      <c r="Z19" s="149" t="str">
        <f>IF(I19&gt;0,IF(((M19/I19)*100)&lt;=45,0,M19*calc!$J$5),"N/A")</f>
        <v>N/A</v>
      </c>
      <c r="AA19" s="149" t="str">
        <f>IF(J19&gt;0,IF(((N19/J19)*100)&lt;=45,0,N19*calc!$J$6),"N/A")</f>
        <v>N/A</v>
      </c>
      <c r="AB19" s="150" t="str">
        <f>IF(K19&gt;0,IF(((O19/K19)*100)&lt;=70,0,O19*calc!$J$7),"N/A")</f>
        <v>N/A</v>
      </c>
      <c r="AC19" s="113"/>
      <c r="AD19" s="190">
        <f>SUM(IF(O19=0,K19*calc!$J$4,0),IF(P19=0,L19*calc!$J$5,0),IF(Q19=0,M19*calc!$J$6,0),IF(R19=0,N19*calc!$J$7,0))</f>
        <v>0</v>
      </c>
      <c r="AE19" s="190">
        <f>SUM(IF(P19=0,L19*calc!$J$4,0),IF(Q19=0,M19*calc!$J$5,0),IF(R19=0,N19*calc!$J$6,0),IF(S19=0,O19*calc!$J$7,0))</f>
        <v>0</v>
      </c>
    </row>
    <row r="20" spans="1:31" s="1" customFormat="1" ht="30.75" hidden="1" customHeight="1" thickTop="1" thickBot="1" x14ac:dyDescent="0.35">
      <c r="A20" s="49" t="s">
        <v>27</v>
      </c>
      <c r="B20" s="144" t="str">
        <f>IF(E20="","",'Celkový poplatek'!$D$2)</f>
        <v/>
      </c>
      <c r="C20" s="145" t="str">
        <f>IF(E20="","",'Celkový poplatek'!$E$2)</f>
        <v/>
      </c>
      <c r="D20" s="198"/>
      <c r="E20" s="199"/>
      <c r="F20" s="64" t="str">
        <f>IF(E20="","",'Celkový poplatek'!$C$2)</f>
        <v/>
      </c>
      <c r="G20" s="11"/>
      <c r="H20" s="206"/>
      <c r="I20" s="207"/>
      <c r="J20" s="207"/>
      <c r="K20" s="208"/>
      <c r="L20" s="209"/>
      <c r="M20" s="207"/>
      <c r="N20" s="207"/>
      <c r="O20" s="210"/>
      <c r="P20" s="159" t="str">
        <f t="shared" si="6"/>
        <v>N/A</v>
      </c>
      <c r="Q20" s="30" t="str">
        <f t="shared" si="5"/>
        <v>N/A</v>
      </c>
      <c r="R20" s="30" t="str">
        <f t="shared" ref="R20:S83" si="7">IF((J20+N20)&gt;0,W20,AA20)</f>
        <v>N/A</v>
      </c>
      <c r="S20" s="31" t="str">
        <f t="shared" si="7"/>
        <v>N/A</v>
      </c>
      <c r="T20" s="22">
        <f t="shared" si="4"/>
        <v>0</v>
      </c>
      <c r="U20" s="17">
        <f>IF(H20&gt;0,Y20,L20*calc!$J$4)</f>
        <v>0</v>
      </c>
      <c r="V20" s="14">
        <f>IF(I20&gt;0,Z20,M20*calc!$J$5)</f>
        <v>0</v>
      </c>
      <c r="W20" s="14">
        <f>IF(J20&gt;0,AA20,N20*calc!$J$6)</f>
        <v>0</v>
      </c>
      <c r="X20" s="18">
        <f>IF(K20&gt;0,AB20,O20*calc!$J$7)</f>
        <v>0</v>
      </c>
      <c r="Y20" s="151" t="str">
        <f>IF(H20&gt;0,IF(((L20/H20)*100)&lt;=70,0,L20*calc!$J$4),"N/A")</f>
        <v>N/A</v>
      </c>
      <c r="Z20" s="149" t="str">
        <f>IF(I20&gt;0,IF(((M20/I20)*100)&lt;=45,0,M20*calc!$J$5),"N/A")</f>
        <v>N/A</v>
      </c>
      <c r="AA20" s="149" t="str">
        <f>IF(J20&gt;0,IF(((N20/J20)*100)&lt;=45,0,N20*calc!$J$6),"N/A")</f>
        <v>N/A</v>
      </c>
      <c r="AB20" s="150" t="str">
        <f>IF(K20&gt;0,IF(((O20/K20)*100)&lt;=70,0,O20*calc!$J$7),"N/A")</f>
        <v>N/A</v>
      </c>
      <c r="AC20" s="113"/>
      <c r="AD20" s="190">
        <f>SUM(IF(O20=0,K20*calc!$J$4,0),IF(P20=0,L20*calc!$J$5,0),IF(Q20=0,M20*calc!$J$6,0),IF(R20=0,N20*calc!$J$7,0))</f>
        <v>0</v>
      </c>
      <c r="AE20" s="190">
        <f>SUM(IF(P20=0,L20*calc!$J$4,0),IF(Q20=0,M20*calc!$J$5,0),IF(R20=0,N20*calc!$J$6,0),IF(S20=0,O20*calc!$J$7,0))</f>
        <v>0</v>
      </c>
    </row>
    <row r="21" spans="1:31" s="1" customFormat="1" ht="30.75" hidden="1" customHeight="1" thickTop="1" thickBot="1" x14ac:dyDescent="0.35">
      <c r="A21" s="49" t="s">
        <v>28</v>
      </c>
      <c r="B21" s="144" t="str">
        <f>IF(E21="","",'Celkový poplatek'!$D$2)</f>
        <v/>
      </c>
      <c r="C21" s="145" t="str">
        <f>IF(E21="","",'Celkový poplatek'!$E$2)</f>
        <v/>
      </c>
      <c r="D21" s="198"/>
      <c r="E21" s="199"/>
      <c r="F21" s="64" t="str">
        <f>IF(E21="","",'Celkový poplatek'!$C$2)</f>
        <v/>
      </c>
      <c r="G21" s="11"/>
      <c r="H21" s="206"/>
      <c r="I21" s="207"/>
      <c r="J21" s="207"/>
      <c r="K21" s="208"/>
      <c r="L21" s="209"/>
      <c r="M21" s="207"/>
      <c r="N21" s="207"/>
      <c r="O21" s="210"/>
      <c r="P21" s="159" t="str">
        <f t="shared" si="6"/>
        <v>N/A</v>
      </c>
      <c r="Q21" s="30" t="str">
        <f t="shared" si="5"/>
        <v>N/A</v>
      </c>
      <c r="R21" s="30" t="str">
        <f t="shared" si="7"/>
        <v>N/A</v>
      </c>
      <c r="S21" s="31" t="str">
        <f t="shared" si="7"/>
        <v>N/A</v>
      </c>
      <c r="T21" s="22">
        <f t="shared" si="4"/>
        <v>0</v>
      </c>
      <c r="U21" s="17">
        <f>IF(H21&gt;0,Y21,L21*calc!$J$4)</f>
        <v>0</v>
      </c>
      <c r="V21" s="14">
        <f>IF(I21&gt;0,Z21,M21*calc!$J$5)</f>
        <v>0</v>
      </c>
      <c r="W21" s="14">
        <f>IF(J21&gt;0,AA21,N21*calc!$J$6)</f>
        <v>0</v>
      </c>
      <c r="X21" s="18">
        <f>IF(K21&gt;0,AB21,O21*calc!$J$7)</f>
        <v>0</v>
      </c>
      <c r="Y21" s="151" t="str">
        <f>IF(H21&gt;0,IF(((L21/H21)*100)&lt;=70,0,L21*calc!$J$4),"N/A")</f>
        <v>N/A</v>
      </c>
      <c r="Z21" s="149" t="str">
        <f>IF(I21&gt;0,IF(((M21/I21)*100)&lt;=45,0,M21*calc!$J$5),"N/A")</f>
        <v>N/A</v>
      </c>
      <c r="AA21" s="149" t="str">
        <f>IF(J21&gt;0,IF(((N21/J21)*100)&lt;=45,0,N21*calc!$J$6),"N/A")</f>
        <v>N/A</v>
      </c>
      <c r="AB21" s="150" t="str">
        <f>IF(K21&gt;0,IF(((O21/K21)*100)&lt;=70,0,O21*calc!$J$7),"N/A")</f>
        <v>N/A</v>
      </c>
      <c r="AC21" s="113"/>
      <c r="AD21" s="190">
        <f>SUM(IF(O21=0,K21*calc!$J$4,0),IF(P21=0,L21*calc!$J$5,0),IF(Q21=0,M21*calc!$J$6,0),IF(R21=0,N21*calc!$J$7,0))</f>
        <v>0</v>
      </c>
      <c r="AE21" s="190">
        <f>SUM(IF(P21=0,L21*calc!$J$4,0),IF(Q21=0,M21*calc!$J$5,0),IF(R21=0,N21*calc!$J$6,0),IF(S21=0,O21*calc!$J$7,0))</f>
        <v>0</v>
      </c>
    </row>
    <row r="22" spans="1:31" s="1" customFormat="1" ht="30.75" hidden="1" customHeight="1" thickTop="1" thickBot="1" x14ac:dyDescent="0.35">
      <c r="A22" s="49" t="s">
        <v>29</v>
      </c>
      <c r="B22" s="144" t="str">
        <f>IF(E22="","",'Celkový poplatek'!$D$2)</f>
        <v/>
      </c>
      <c r="C22" s="145" t="str">
        <f>IF(E22="","",'Celkový poplatek'!$E$2)</f>
        <v/>
      </c>
      <c r="D22" s="198"/>
      <c r="E22" s="199"/>
      <c r="F22" s="64" t="str">
        <f>IF(E22="","",'Celkový poplatek'!$C$2)</f>
        <v/>
      </c>
      <c r="G22" s="11"/>
      <c r="H22" s="206"/>
      <c r="I22" s="207"/>
      <c r="J22" s="207"/>
      <c r="K22" s="208"/>
      <c r="L22" s="209"/>
      <c r="M22" s="207"/>
      <c r="N22" s="207"/>
      <c r="O22" s="210"/>
      <c r="P22" s="159" t="str">
        <f t="shared" si="6"/>
        <v>N/A</v>
      </c>
      <c r="Q22" s="30" t="str">
        <f t="shared" si="5"/>
        <v>N/A</v>
      </c>
      <c r="R22" s="30" t="str">
        <f t="shared" si="7"/>
        <v>N/A</v>
      </c>
      <c r="S22" s="31" t="str">
        <f t="shared" si="7"/>
        <v>N/A</v>
      </c>
      <c r="T22" s="22">
        <f t="shared" si="4"/>
        <v>0</v>
      </c>
      <c r="U22" s="17">
        <f>IF(H22&gt;0,Y22,L22*calc!$J$4)</f>
        <v>0</v>
      </c>
      <c r="V22" s="14">
        <f>IF(I22&gt;0,Z22,M22*calc!$J$5)</f>
        <v>0</v>
      </c>
      <c r="W22" s="14">
        <f>IF(J22&gt;0,AA22,N22*calc!$J$6)</f>
        <v>0</v>
      </c>
      <c r="X22" s="18">
        <f>IF(K22&gt;0,AB22,O22*calc!$J$7)</f>
        <v>0</v>
      </c>
      <c r="Y22" s="151" t="str">
        <f>IF(H22&gt;0,IF(((L22/H22)*100)&lt;=70,0,L22*calc!$J$4),"N/A")</f>
        <v>N/A</v>
      </c>
      <c r="Z22" s="149" t="str">
        <f>IF(I22&gt;0,IF(((M22/I22)*100)&lt;=45,0,M22*calc!$J$5),"N/A")</f>
        <v>N/A</v>
      </c>
      <c r="AA22" s="149" t="str">
        <f>IF(J22&gt;0,IF(((N22/J22)*100)&lt;=45,0,N22*calc!$J$6),"N/A")</f>
        <v>N/A</v>
      </c>
      <c r="AB22" s="150" t="str">
        <f>IF(K22&gt;0,IF(((O22/K22)*100)&lt;=70,0,O22*calc!$J$7),"N/A")</f>
        <v>N/A</v>
      </c>
      <c r="AC22" s="113"/>
      <c r="AD22" s="190">
        <f>SUM(IF(O22=0,K22*calc!$J$4,0),IF(P22=0,L22*calc!$J$5,0),IF(Q22=0,M22*calc!$J$6,0),IF(R22=0,N22*calc!$J$7,0))</f>
        <v>0</v>
      </c>
      <c r="AE22" s="190">
        <f>SUM(IF(P22=0,L22*calc!$J$4,0),IF(Q22=0,M22*calc!$J$5,0),IF(R22=0,N22*calc!$J$6,0),IF(S22=0,O22*calc!$J$7,0))</f>
        <v>0</v>
      </c>
    </row>
    <row r="23" spans="1:31" s="1" customFormat="1" ht="30.75" hidden="1" customHeight="1" thickTop="1" thickBot="1" x14ac:dyDescent="0.35">
      <c r="A23" s="49" t="s">
        <v>30</v>
      </c>
      <c r="B23" s="144" t="str">
        <f>IF(E23="","",'Celkový poplatek'!$D$2)</f>
        <v/>
      </c>
      <c r="C23" s="145" t="str">
        <f>IF(E23="","",'Celkový poplatek'!$E$2)</f>
        <v/>
      </c>
      <c r="D23" s="198"/>
      <c r="E23" s="199"/>
      <c r="F23" s="64" t="str">
        <f>IF(E23="","",'Celkový poplatek'!$C$2)</f>
        <v/>
      </c>
      <c r="G23" s="11"/>
      <c r="H23" s="206"/>
      <c r="I23" s="207"/>
      <c r="J23" s="207"/>
      <c r="K23" s="208"/>
      <c r="L23" s="209"/>
      <c r="M23" s="207"/>
      <c r="N23" s="207"/>
      <c r="O23" s="210"/>
      <c r="P23" s="159" t="str">
        <f t="shared" si="6"/>
        <v>N/A</v>
      </c>
      <c r="Q23" s="30" t="str">
        <f t="shared" si="5"/>
        <v>N/A</v>
      </c>
      <c r="R23" s="30" t="str">
        <f t="shared" si="7"/>
        <v>N/A</v>
      </c>
      <c r="S23" s="31" t="str">
        <f t="shared" si="7"/>
        <v>N/A</v>
      </c>
      <c r="T23" s="22">
        <f t="shared" si="4"/>
        <v>0</v>
      </c>
      <c r="U23" s="17">
        <f>IF(H23&gt;0,Y23,L23*calc!$J$4)</f>
        <v>0</v>
      </c>
      <c r="V23" s="14">
        <f>IF(I23&gt;0,Z23,M23*calc!$J$5)</f>
        <v>0</v>
      </c>
      <c r="W23" s="14">
        <f>IF(J23&gt;0,AA23,N23*calc!$J$6)</f>
        <v>0</v>
      </c>
      <c r="X23" s="18">
        <f>IF(K23&gt;0,AB23,O23*calc!$J$7)</f>
        <v>0</v>
      </c>
      <c r="Y23" s="151" t="str">
        <f>IF(H23&gt;0,IF(((L23/H23)*100)&lt;=70,0,L23*calc!$J$4),"N/A")</f>
        <v>N/A</v>
      </c>
      <c r="Z23" s="149" t="str">
        <f>IF(I23&gt;0,IF(((M23/I23)*100)&lt;=45,0,M23*calc!$J$5),"N/A")</f>
        <v>N/A</v>
      </c>
      <c r="AA23" s="149" t="str">
        <f>IF(J23&gt;0,IF(((N23/J23)*100)&lt;=45,0,N23*calc!$J$6),"N/A")</f>
        <v>N/A</v>
      </c>
      <c r="AB23" s="150" t="str">
        <f>IF(K23&gt;0,IF(((O23/K23)*100)&lt;=70,0,O23*calc!$J$7),"N/A")</f>
        <v>N/A</v>
      </c>
      <c r="AC23" s="113"/>
      <c r="AD23" s="190">
        <f>SUM(IF(O23=0,K23*calc!$J$4,0),IF(P23=0,L23*calc!$J$5,0),IF(Q23=0,M23*calc!$J$6,0),IF(R23=0,N23*calc!$J$7,0))</f>
        <v>0</v>
      </c>
      <c r="AE23" s="190">
        <f>SUM(IF(P23=0,L23*calc!$J$4,0),IF(Q23=0,M23*calc!$J$5,0),IF(R23=0,N23*calc!$J$6,0),IF(S23=0,O23*calc!$J$7,0))</f>
        <v>0</v>
      </c>
    </row>
    <row r="24" spans="1:31" s="1" customFormat="1" ht="30.75" hidden="1" customHeight="1" thickTop="1" thickBot="1" x14ac:dyDescent="0.35">
      <c r="A24" s="49" t="s">
        <v>31</v>
      </c>
      <c r="B24" s="144" t="str">
        <f>IF(E24="","",'Celkový poplatek'!$D$2)</f>
        <v/>
      </c>
      <c r="C24" s="145" t="str">
        <f>IF(E24="","",'Celkový poplatek'!$E$2)</f>
        <v/>
      </c>
      <c r="D24" s="198"/>
      <c r="E24" s="199"/>
      <c r="F24" s="64" t="str">
        <f>IF(E24="","",'Celkový poplatek'!$C$2)</f>
        <v/>
      </c>
      <c r="G24" s="11"/>
      <c r="H24" s="206"/>
      <c r="I24" s="207"/>
      <c r="J24" s="207"/>
      <c r="K24" s="208"/>
      <c r="L24" s="209"/>
      <c r="M24" s="207"/>
      <c r="N24" s="207"/>
      <c r="O24" s="210"/>
      <c r="P24" s="159" t="str">
        <f t="shared" si="6"/>
        <v>N/A</v>
      </c>
      <c r="Q24" s="30" t="str">
        <f t="shared" si="5"/>
        <v>N/A</v>
      </c>
      <c r="R24" s="30" t="str">
        <f t="shared" si="7"/>
        <v>N/A</v>
      </c>
      <c r="S24" s="31" t="str">
        <f t="shared" si="7"/>
        <v>N/A</v>
      </c>
      <c r="T24" s="22">
        <f t="shared" si="4"/>
        <v>0</v>
      </c>
      <c r="U24" s="17">
        <f>IF(H24&gt;0,Y24,L24*calc!$J$4)</f>
        <v>0</v>
      </c>
      <c r="V24" s="14">
        <f>IF(I24&gt;0,Z24,M24*calc!$J$5)</f>
        <v>0</v>
      </c>
      <c r="W24" s="14">
        <f>IF(J24&gt;0,AA24,N24*calc!$J$6)</f>
        <v>0</v>
      </c>
      <c r="X24" s="18">
        <f>IF(K24&gt;0,AB24,O24*calc!$J$7)</f>
        <v>0</v>
      </c>
      <c r="Y24" s="151" t="str">
        <f>IF(H24&gt;0,IF(((L24/H24)*100)&lt;=70,0,L24*calc!$J$4),"N/A")</f>
        <v>N/A</v>
      </c>
      <c r="Z24" s="149" t="str">
        <f>IF(I24&gt;0,IF(((M24/I24)*100)&lt;=45,0,M24*calc!$J$5),"N/A")</f>
        <v>N/A</v>
      </c>
      <c r="AA24" s="149" t="str">
        <f>IF(J24&gt;0,IF(((N24/J24)*100)&lt;=45,0,N24*calc!$J$6),"N/A")</f>
        <v>N/A</v>
      </c>
      <c r="AB24" s="150" t="str">
        <f>IF(K24&gt;0,IF(((O24/K24)*100)&lt;=70,0,O24*calc!$J$7),"N/A")</f>
        <v>N/A</v>
      </c>
      <c r="AC24" s="113"/>
      <c r="AD24" s="190">
        <f>SUM(IF(O24=0,K24*calc!$J$4,0),IF(P24=0,L24*calc!$J$5,0),IF(Q24=0,M24*calc!$J$6,0),IF(R24=0,N24*calc!$J$7,0))</f>
        <v>0</v>
      </c>
      <c r="AE24" s="190">
        <f>SUM(IF(P24=0,L24*calc!$J$4,0),IF(Q24=0,M24*calc!$J$5,0),IF(R24=0,N24*calc!$J$6,0),IF(S24=0,O24*calc!$J$7,0))</f>
        <v>0</v>
      </c>
    </row>
    <row r="25" spans="1:31" s="1" customFormat="1" ht="30.75" hidden="1" customHeight="1" thickTop="1" thickBot="1" x14ac:dyDescent="0.35">
      <c r="A25" s="49" t="s">
        <v>32</v>
      </c>
      <c r="B25" s="144" t="str">
        <f>IF(E25="","",'Celkový poplatek'!$D$2)</f>
        <v/>
      </c>
      <c r="C25" s="145" t="str">
        <f>IF(E25="","",'Celkový poplatek'!$E$2)</f>
        <v/>
      </c>
      <c r="D25" s="198"/>
      <c r="E25" s="199"/>
      <c r="F25" s="64" t="str">
        <f>IF(E25="","",'Celkový poplatek'!$C$2)</f>
        <v/>
      </c>
      <c r="G25" s="11"/>
      <c r="H25" s="206"/>
      <c r="I25" s="207"/>
      <c r="J25" s="207"/>
      <c r="K25" s="208"/>
      <c r="L25" s="209"/>
      <c r="M25" s="207"/>
      <c r="N25" s="207"/>
      <c r="O25" s="210"/>
      <c r="P25" s="159" t="str">
        <f t="shared" si="6"/>
        <v>N/A</v>
      </c>
      <c r="Q25" s="30" t="str">
        <f t="shared" si="5"/>
        <v>N/A</v>
      </c>
      <c r="R25" s="30" t="str">
        <f t="shared" si="7"/>
        <v>N/A</v>
      </c>
      <c r="S25" s="31" t="str">
        <f t="shared" si="7"/>
        <v>N/A</v>
      </c>
      <c r="T25" s="22">
        <f t="shared" si="4"/>
        <v>0</v>
      </c>
      <c r="U25" s="17">
        <f>IF(H25&gt;0,Y25,L25*calc!$J$4)</f>
        <v>0</v>
      </c>
      <c r="V25" s="14">
        <f>IF(I25&gt;0,Z25,M25*calc!$J$5)</f>
        <v>0</v>
      </c>
      <c r="W25" s="14">
        <f>IF(J25&gt;0,AA25,N25*calc!$J$6)</f>
        <v>0</v>
      </c>
      <c r="X25" s="18">
        <f>IF(K25&gt;0,AB25,O25*calc!$J$7)</f>
        <v>0</v>
      </c>
      <c r="Y25" s="151" t="str">
        <f>IF(H25&gt;0,IF(((L25/H25)*100)&lt;=70,0,L25*calc!$J$4),"N/A")</f>
        <v>N/A</v>
      </c>
      <c r="Z25" s="149" t="str">
        <f>IF(I25&gt;0,IF(((M25/I25)*100)&lt;=45,0,M25*calc!$J$5),"N/A")</f>
        <v>N/A</v>
      </c>
      <c r="AA25" s="149" t="str">
        <f>IF(J25&gt;0,IF(((N25/J25)*100)&lt;=45,0,N25*calc!$J$6),"N/A")</f>
        <v>N/A</v>
      </c>
      <c r="AB25" s="150" t="str">
        <f>IF(K25&gt;0,IF(((O25/K25)*100)&lt;=70,0,O25*calc!$J$7),"N/A")</f>
        <v>N/A</v>
      </c>
      <c r="AC25" s="113"/>
      <c r="AD25" s="190">
        <f>SUM(IF(O25=0,K25*calc!$J$4,0),IF(P25=0,L25*calc!$J$5,0),IF(Q25=0,M25*calc!$J$6,0),IF(R25=0,N25*calc!$J$7,0))</f>
        <v>0</v>
      </c>
      <c r="AE25" s="190">
        <f>SUM(IF(P25=0,L25*calc!$J$4,0),IF(Q25=0,M25*calc!$J$5,0),IF(R25=0,N25*calc!$J$6,0),IF(S25=0,O25*calc!$J$7,0))</f>
        <v>0</v>
      </c>
    </row>
    <row r="26" spans="1:31" s="1" customFormat="1" ht="30.75" hidden="1" customHeight="1" thickTop="1" thickBot="1" x14ac:dyDescent="0.35">
      <c r="A26" s="49" t="s">
        <v>33</v>
      </c>
      <c r="B26" s="144" t="str">
        <f>IF(E26="","",'Celkový poplatek'!$D$2)</f>
        <v/>
      </c>
      <c r="C26" s="145" t="str">
        <f>IF(E26="","",'Celkový poplatek'!$E$2)</f>
        <v/>
      </c>
      <c r="D26" s="198"/>
      <c r="E26" s="199"/>
      <c r="F26" s="64" t="str">
        <f>IF(E26="","",'Celkový poplatek'!$C$2)</f>
        <v/>
      </c>
      <c r="G26" s="11"/>
      <c r="H26" s="206"/>
      <c r="I26" s="207"/>
      <c r="J26" s="207"/>
      <c r="K26" s="208"/>
      <c r="L26" s="209"/>
      <c r="M26" s="207"/>
      <c r="N26" s="207"/>
      <c r="O26" s="210"/>
      <c r="P26" s="159" t="str">
        <f t="shared" si="6"/>
        <v>N/A</v>
      </c>
      <c r="Q26" s="30" t="str">
        <f t="shared" si="5"/>
        <v>N/A</v>
      </c>
      <c r="R26" s="30" t="str">
        <f t="shared" si="7"/>
        <v>N/A</v>
      </c>
      <c r="S26" s="31" t="str">
        <f t="shared" si="7"/>
        <v>N/A</v>
      </c>
      <c r="T26" s="22">
        <f t="shared" si="4"/>
        <v>0</v>
      </c>
      <c r="U26" s="17">
        <f>IF(H26&gt;0,Y26,L26*calc!$J$4)</f>
        <v>0</v>
      </c>
      <c r="V26" s="14">
        <f>IF(I26&gt;0,Z26,M26*calc!$J$5)</f>
        <v>0</v>
      </c>
      <c r="W26" s="14">
        <f>IF(J26&gt;0,AA26,N26*calc!$J$6)</f>
        <v>0</v>
      </c>
      <c r="X26" s="18">
        <f>IF(K26&gt;0,AB26,O26*calc!$J$7)</f>
        <v>0</v>
      </c>
      <c r="Y26" s="151" t="str">
        <f>IF(H26&gt;0,IF(((L26/H26)*100)&lt;=70,0,L26*calc!$J$4),"N/A")</f>
        <v>N/A</v>
      </c>
      <c r="Z26" s="149" t="str">
        <f>IF(I26&gt;0,IF(((M26/I26)*100)&lt;=45,0,M26*calc!$J$5),"N/A")</f>
        <v>N/A</v>
      </c>
      <c r="AA26" s="149" t="str">
        <f>IF(J26&gt;0,IF(((N26/J26)*100)&lt;=45,0,N26*calc!$J$6),"N/A")</f>
        <v>N/A</v>
      </c>
      <c r="AB26" s="150" t="str">
        <f>IF(K26&gt;0,IF(((O26/K26)*100)&lt;=70,0,O26*calc!$J$7),"N/A")</f>
        <v>N/A</v>
      </c>
      <c r="AC26" s="113"/>
      <c r="AD26" s="190">
        <f>SUM(IF(O26=0,K26*calc!$J$4,0),IF(P26=0,L26*calc!$J$5,0),IF(Q26=0,M26*calc!$J$6,0),IF(R26=0,N26*calc!$J$7,0))</f>
        <v>0</v>
      </c>
      <c r="AE26" s="190">
        <f>SUM(IF(P26=0,L26*calc!$J$4,0),IF(Q26=0,M26*calc!$J$5,0),IF(R26=0,N26*calc!$J$6,0),IF(S26=0,O26*calc!$J$7,0))</f>
        <v>0</v>
      </c>
    </row>
    <row r="27" spans="1:31" s="1" customFormat="1" ht="30.75" hidden="1" customHeight="1" thickTop="1" thickBot="1" x14ac:dyDescent="0.35">
      <c r="A27" s="49" t="s">
        <v>34</v>
      </c>
      <c r="B27" s="144" t="str">
        <f>IF(E27="","",'Celkový poplatek'!$D$2)</f>
        <v/>
      </c>
      <c r="C27" s="145" t="str">
        <f>IF(E27="","",'Celkový poplatek'!$E$2)</f>
        <v/>
      </c>
      <c r="D27" s="198"/>
      <c r="E27" s="199"/>
      <c r="F27" s="64" t="str">
        <f>IF(E27="","",'Celkový poplatek'!$C$2)</f>
        <v/>
      </c>
      <c r="G27" s="11"/>
      <c r="H27" s="206"/>
      <c r="I27" s="207"/>
      <c r="J27" s="207"/>
      <c r="K27" s="208"/>
      <c r="L27" s="209"/>
      <c r="M27" s="207"/>
      <c r="N27" s="207"/>
      <c r="O27" s="210"/>
      <c r="P27" s="159" t="str">
        <f t="shared" si="6"/>
        <v>N/A</v>
      </c>
      <c r="Q27" s="30" t="str">
        <f t="shared" si="5"/>
        <v>N/A</v>
      </c>
      <c r="R27" s="30" t="str">
        <f t="shared" si="7"/>
        <v>N/A</v>
      </c>
      <c r="S27" s="31" t="str">
        <f t="shared" si="7"/>
        <v>N/A</v>
      </c>
      <c r="T27" s="22">
        <f t="shared" si="4"/>
        <v>0</v>
      </c>
      <c r="U27" s="17">
        <f>IF(H27&gt;0,Y27,L27*calc!$J$4)</f>
        <v>0</v>
      </c>
      <c r="V27" s="14">
        <f>IF(I27&gt;0,Z27,M27*calc!$J$5)</f>
        <v>0</v>
      </c>
      <c r="W27" s="14">
        <f>IF(J27&gt;0,AA27,N27*calc!$J$6)</f>
        <v>0</v>
      </c>
      <c r="X27" s="18">
        <f>IF(K27&gt;0,AB27,O27*calc!$J$7)</f>
        <v>0</v>
      </c>
      <c r="Y27" s="151" t="str">
        <f>IF(H27&gt;0,IF(((L27/H27)*100)&lt;=70,0,L27*calc!$J$4),"N/A")</f>
        <v>N/A</v>
      </c>
      <c r="Z27" s="149" t="str">
        <f>IF(I27&gt;0,IF(((M27/I27)*100)&lt;=45,0,M27*calc!$J$5),"N/A")</f>
        <v>N/A</v>
      </c>
      <c r="AA27" s="149" t="str">
        <f>IF(J27&gt;0,IF(((N27/J27)*100)&lt;=45,0,N27*calc!$J$6),"N/A")</f>
        <v>N/A</v>
      </c>
      <c r="AB27" s="150" t="str">
        <f>IF(K27&gt;0,IF(((O27/K27)*100)&lt;=70,0,O27*calc!$J$7),"N/A")</f>
        <v>N/A</v>
      </c>
      <c r="AC27" s="113"/>
      <c r="AD27" s="190">
        <f>SUM(IF(O27=0,K27*calc!$J$4,0),IF(P27=0,L27*calc!$J$5,0),IF(Q27=0,M27*calc!$J$6,0),IF(R27=0,N27*calc!$J$7,0))</f>
        <v>0</v>
      </c>
      <c r="AE27" s="190">
        <f>SUM(IF(P27=0,L27*calc!$J$4,0),IF(Q27=0,M27*calc!$J$5,0),IF(R27=0,N27*calc!$J$6,0),IF(S27=0,O27*calc!$J$7,0))</f>
        <v>0</v>
      </c>
    </row>
    <row r="28" spans="1:31" s="1" customFormat="1" ht="30.75" hidden="1" customHeight="1" thickTop="1" thickBot="1" x14ac:dyDescent="0.35">
      <c r="A28" s="49" t="s">
        <v>35</v>
      </c>
      <c r="B28" s="144" t="str">
        <f>IF(E28="","",'Celkový poplatek'!$D$2)</f>
        <v/>
      </c>
      <c r="C28" s="145" t="str">
        <f>IF(E28="","",'Celkový poplatek'!$E$2)</f>
        <v/>
      </c>
      <c r="D28" s="198"/>
      <c r="E28" s="199"/>
      <c r="F28" s="64" t="str">
        <f>IF(E28="","",'Celkový poplatek'!$C$2)</f>
        <v/>
      </c>
      <c r="G28" s="11"/>
      <c r="H28" s="206"/>
      <c r="I28" s="207"/>
      <c r="J28" s="207"/>
      <c r="K28" s="208"/>
      <c r="L28" s="209"/>
      <c r="M28" s="207"/>
      <c r="N28" s="207"/>
      <c r="O28" s="210"/>
      <c r="P28" s="159" t="str">
        <f t="shared" si="6"/>
        <v>N/A</v>
      </c>
      <c r="Q28" s="30" t="str">
        <f t="shared" si="5"/>
        <v>N/A</v>
      </c>
      <c r="R28" s="30" t="str">
        <f t="shared" si="7"/>
        <v>N/A</v>
      </c>
      <c r="S28" s="31" t="str">
        <f t="shared" si="7"/>
        <v>N/A</v>
      </c>
      <c r="T28" s="22">
        <f t="shared" si="4"/>
        <v>0</v>
      </c>
      <c r="U28" s="17">
        <f>IF(H28&gt;0,Y28,L28*calc!$J$4)</f>
        <v>0</v>
      </c>
      <c r="V28" s="14">
        <f>IF(I28&gt;0,Z28,M28*calc!$J$5)</f>
        <v>0</v>
      </c>
      <c r="W28" s="14">
        <f>IF(J28&gt;0,AA28,N28*calc!$J$6)</f>
        <v>0</v>
      </c>
      <c r="X28" s="18">
        <f>IF(K28&gt;0,AB28,O28*calc!$J$7)</f>
        <v>0</v>
      </c>
      <c r="Y28" s="151" t="str">
        <f>IF(H28&gt;0,IF(((L28/H28)*100)&lt;=70,0,L28*calc!$J$4),"N/A")</f>
        <v>N/A</v>
      </c>
      <c r="Z28" s="149" t="str">
        <f>IF(I28&gt;0,IF(((M28/I28)*100)&lt;=45,0,M28*calc!$J$5),"N/A")</f>
        <v>N/A</v>
      </c>
      <c r="AA28" s="149" t="str">
        <f>IF(J28&gt;0,IF(((N28/J28)*100)&lt;=45,0,N28*calc!$J$6),"N/A")</f>
        <v>N/A</v>
      </c>
      <c r="AB28" s="150" t="str">
        <f>IF(K28&gt;0,IF(((O28/K28)*100)&lt;=70,0,O28*calc!$J$7),"N/A")</f>
        <v>N/A</v>
      </c>
      <c r="AC28" s="113"/>
      <c r="AD28" s="190">
        <f>SUM(IF(O28=0,K28*calc!$J$4,0),IF(P28=0,L28*calc!$J$5,0),IF(Q28=0,M28*calc!$J$6,0),IF(R28=0,N28*calc!$J$7,0))</f>
        <v>0</v>
      </c>
      <c r="AE28" s="190">
        <f>SUM(IF(P28=0,L28*calc!$J$4,0),IF(Q28=0,M28*calc!$J$5,0),IF(R28=0,N28*calc!$J$6,0),IF(S28=0,O28*calc!$J$7,0))</f>
        <v>0</v>
      </c>
    </row>
    <row r="29" spans="1:31" s="1" customFormat="1" ht="30.75" hidden="1" customHeight="1" thickTop="1" thickBot="1" x14ac:dyDescent="0.35">
      <c r="A29" s="49" t="s">
        <v>36</v>
      </c>
      <c r="B29" s="144" t="str">
        <f>IF(E29="","",'Celkový poplatek'!$D$2)</f>
        <v/>
      </c>
      <c r="C29" s="145" t="str">
        <f>IF(E29="","",'Celkový poplatek'!$E$2)</f>
        <v/>
      </c>
      <c r="D29" s="198"/>
      <c r="E29" s="199"/>
      <c r="F29" s="64" t="str">
        <f>IF(E29="","",'Celkový poplatek'!$C$2)</f>
        <v/>
      </c>
      <c r="G29" s="11"/>
      <c r="H29" s="206"/>
      <c r="I29" s="207"/>
      <c r="J29" s="207"/>
      <c r="K29" s="208"/>
      <c r="L29" s="209"/>
      <c r="M29" s="207"/>
      <c r="N29" s="207"/>
      <c r="O29" s="210"/>
      <c r="P29" s="159" t="str">
        <f t="shared" si="6"/>
        <v>N/A</v>
      </c>
      <c r="Q29" s="30" t="str">
        <f t="shared" si="5"/>
        <v>N/A</v>
      </c>
      <c r="R29" s="30" t="str">
        <f t="shared" si="7"/>
        <v>N/A</v>
      </c>
      <c r="S29" s="31" t="str">
        <f t="shared" si="7"/>
        <v>N/A</v>
      </c>
      <c r="T29" s="22">
        <f t="shared" si="4"/>
        <v>0</v>
      </c>
      <c r="U29" s="17">
        <f>IF(H29&gt;0,Y29,L29*calc!$J$4)</f>
        <v>0</v>
      </c>
      <c r="V29" s="14">
        <f>IF(I29&gt;0,Z29,M29*calc!$J$5)</f>
        <v>0</v>
      </c>
      <c r="W29" s="14">
        <f>IF(J29&gt;0,AA29,N29*calc!$J$6)</f>
        <v>0</v>
      </c>
      <c r="X29" s="18">
        <f>IF(K29&gt;0,AB29,O29*calc!$J$7)</f>
        <v>0</v>
      </c>
      <c r="Y29" s="151" t="str">
        <f>IF(H29&gt;0,IF(((L29/H29)*100)&lt;=70,0,L29*calc!$J$4),"N/A")</f>
        <v>N/A</v>
      </c>
      <c r="Z29" s="149" t="str">
        <f>IF(I29&gt;0,IF(((M29/I29)*100)&lt;=45,0,M29*calc!$J$5),"N/A")</f>
        <v>N/A</v>
      </c>
      <c r="AA29" s="149" t="str">
        <f>IF(J29&gt;0,IF(((N29/J29)*100)&lt;=45,0,N29*calc!$J$6),"N/A")</f>
        <v>N/A</v>
      </c>
      <c r="AB29" s="150" t="str">
        <f>IF(K29&gt;0,IF(((O29/K29)*100)&lt;=70,0,O29*calc!$J$7),"N/A")</f>
        <v>N/A</v>
      </c>
      <c r="AC29" s="113"/>
      <c r="AD29" s="190">
        <f>SUM(IF(O29=0,K29*calc!$J$4,0),IF(P29=0,L29*calc!$J$5,0),IF(Q29=0,M29*calc!$J$6,0),IF(R29=0,N29*calc!$J$7,0))</f>
        <v>0</v>
      </c>
      <c r="AE29" s="190">
        <f>SUM(IF(P29=0,L29*calc!$J$4,0),IF(Q29=0,M29*calc!$J$5,0),IF(R29=0,N29*calc!$J$6,0),IF(S29=0,O29*calc!$J$7,0))</f>
        <v>0</v>
      </c>
    </row>
    <row r="30" spans="1:31" s="1" customFormat="1" ht="30.75" hidden="1" customHeight="1" thickTop="1" thickBot="1" x14ac:dyDescent="0.35">
      <c r="A30" s="49" t="s">
        <v>37</v>
      </c>
      <c r="B30" s="144" t="str">
        <f>IF(E30="","",'Celkový poplatek'!$D$2)</f>
        <v/>
      </c>
      <c r="C30" s="145" t="str">
        <f>IF(E30="","",'Celkový poplatek'!$E$2)</f>
        <v/>
      </c>
      <c r="D30" s="198"/>
      <c r="E30" s="199"/>
      <c r="F30" s="64" t="str">
        <f>IF(E30="","",'Celkový poplatek'!$C$2)</f>
        <v/>
      </c>
      <c r="G30" s="11"/>
      <c r="H30" s="206"/>
      <c r="I30" s="207"/>
      <c r="J30" s="207"/>
      <c r="K30" s="208"/>
      <c r="L30" s="209"/>
      <c r="M30" s="207"/>
      <c r="N30" s="207"/>
      <c r="O30" s="210"/>
      <c r="P30" s="159" t="str">
        <f t="shared" si="6"/>
        <v>N/A</v>
      </c>
      <c r="Q30" s="30" t="str">
        <f t="shared" si="5"/>
        <v>N/A</v>
      </c>
      <c r="R30" s="30" t="str">
        <f t="shared" si="7"/>
        <v>N/A</v>
      </c>
      <c r="S30" s="31" t="str">
        <f t="shared" si="7"/>
        <v>N/A</v>
      </c>
      <c r="T30" s="22">
        <f t="shared" si="4"/>
        <v>0</v>
      </c>
      <c r="U30" s="17">
        <f>IF(H30&gt;0,Y30,L30*calc!$J$4)</f>
        <v>0</v>
      </c>
      <c r="V30" s="14">
        <f>IF(I30&gt;0,Z30,M30*calc!$J$5)</f>
        <v>0</v>
      </c>
      <c r="W30" s="14">
        <f>IF(J30&gt;0,AA30,N30*calc!$J$6)</f>
        <v>0</v>
      </c>
      <c r="X30" s="18">
        <f>IF(K30&gt;0,AB30,O30*calc!$J$7)</f>
        <v>0</v>
      </c>
      <c r="Y30" s="151" t="str">
        <f>IF(H30&gt;0,IF(((L30/H30)*100)&lt;=70,0,L30*calc!$J$4),"N/A")</f>
        <v>N/A</v>
      </c>
      <c r="Z30" s="149" t="str">
        <f>IF(I30&gt;0,IF(((M30/I30)*100)&lt;=45,0,M30*calc!$J$5),"N/A")</f>
        <v>N/A</v>
      </c>
      <c r="AA30" s="149" t="str">
        <f>IF(J30&gt;0,IF(((N30/J30)*100)&lt;=45,0,N30*calc!$J$6),"N/A")</f>
        <v>N/A</v>
      </c>
      <c r="AB30" s="150" t="str">
        <f>IF(K30&gt;0,IF(((O30/K30)*100)&lt;=70,0,O30*calc!$J$7),"N/A")</f>
        <v>N/A</v>
      </c>
      <c r="AC30" s="113"/>
      <c r="AD30" s="190">
        <f>SUM(IF(O30=0,K30*calc!$J$4,0),IF(P30=0,L30*calc!$J$5,0),IF(Q30=0,M30*calc!$J$6,0),IF(R30=0,N30*calc!$J$7,0))</f>
        <v>0</v>
      </c>
      <c r="AE30" s="190">
        <f>SUM(IF(P30=0,L30*calc!$J$4,0),IF(Q30=0,M30*calc!$J$5,0),IF(R30=0,N30*calc!$J$6,0),IF(S30=0,O30*calc!$J$7,0))</f>
        <v>0</v>
      </c>
    </row>
    <row r="31" spans="1:31" s="1" customFormat="1" ht="30.75" hidden="1" customHeight="1" thickTop="1" thickBot="1" x14ac:dyDescent="0.35">
      <c r="A31" s="49" t="s">
        <v>38</v>
      </c>
      <c r="B31" s="144" t="str">
        <f>IF(E31="","",'Celkový poplatek'!$D$2)</f>
        <v/>
      </c>
      <c r="C31" s="145" t="str">
        <f>IF(E31="","",'Celkový poplatek'!$E$2)</f>
        <v/>
      </c>
      <c r="D31" s="198"/>
      <c r="E31" s="199"/>
      <c r="F31" s="64" t="str">
        <f>IF(E31="","",'Celkový poplatek'!$C$2)</f>
        <v/>
      </c>
      <c r="G31" s="11"/>
      <c r="H31" s="206"/>
      <c r="I31" s="207"/>
      <c r="J31" s="207"/>
      <c r="K31" s="208"/>
      <c r="L31" s="209"/>
      <c r="M31" s="207"/>
      <c r="N31" s="207"/>
      <c r="O31" s="210"/>
      <c r="P31" s="159" t="str">
        <f t="shared" si="6"/>
        <v>N/A</v>
      </c>
      <c r="Q31" s="30" t="str">
        <f t="shared" si="5"/>
        <v>N/A</v>
      </c>
      <c r="R31" s="30" t="str">
        <f t="shared" si="7"/>
        <v>N/A</v>
      </c>
      <c r="S31" s="31" t="str">
        <f t="shared" si="7"/>
        <v>N/A</v>
      </c>
      <c r="T31" s="22">
        <f t="shared" si="4"/>
        <v>0</v>
      </c>
      <c r="U31" s="17">
        <f>IF(H31&gt;0,Y31,L31*calc!$J$4)</f>
        <v>0</v>
      </c>
      <c r="V31" s="14">
        <f>IF(I31&gt;0,Z31,M31*calc!$J$5)</f>
        <v>0</v>
      </c>
      <c r="W31" s="14">
        <f>IF(J31&gt;0,AA31,N31*calc!$J$6)</f>
        <v>0</v>
      </c>
      <c r="X31" s="18">
        <f>IF(K31&gt;0,AB31,O31*calc!$J$7)</f>
        <v>0</v>
      </c>
      <c r="Y31" s="151" t="str">
        <f>IF(H31&gt;0,IF(((L31/H31)*100)&lt;=70,0,L31*calc!$J$4),"N/A")</f>
        <v>N/A</v>
      </c>
      <c r="Z31" s="149" t="str">
        <f>IF(I31&gt;0,IF(((M31/I31)*100)&lt;=45,0,M31*calc!$J$5),"N/A")</f>
        <v>N/A</v>
      </c>
      <c r="AA31" s="149" t="str">
        <f>IF(J31&gt;0,IF(((N31/J31)*100)&lt;=45,0,N31*calc!$J$6),"N/A")</f>
        <v>N/A</v>
      </c>
      <c r="AB31" s="150" t="str">
        <f>IF(K31&gt;0,IF(((O31/K31)*100)&lt;=70,0,O31*calc!$J$7),"N/A")</f>
        <v>N/A</v>
      </c>
      <c r="AC31" s="113"/>
      <c r="AD31" s="190">
        <f>SUM(IF(O31=0,K31*calc!$J$4,0),IF(P31=0,L31*calc!$J$5,0),IF(Q31=0,M31*calc!$J$6,0),IF(R31=0,N31*calc!$J$7,0))</f>
        <v>0</v>
      </c>
      <c r="AE31" s="190">
        <f>SUM(IF(P31=0,L31*calc!$J$4,0),IF(Q31=0,M31*calc!$J$5,0),IF(R31=0,N31*calc!$J$6,0),IF(S31=0,O31*calc!$J$7,0))</f>
        <v>0</v>
      </c>
    </row>
    <row r="32" spans="1:31" s="1" customFormat="1" ht="30.75" hidden="1" customHeight="1" thickTop="1" thickBot="1" x14ac:dyDescent="0.35">
      <c r="A32" s="49" t="s">
        <v>39</v>
      </c>
      <c r="B32" s="144" t="str">
        <f>IF(E32="","",'Celkový poplatek'!$D$2)</f>
        <v/>
      </c>
      <c r="C32" s="145" t="str">
        <f>IF(E32="","",'Celkový poplatek'!$E$2)</f>
        <v/>
      </c>
      <c r="D32" s="198"/>
      <c r="E32" s="199"/>
      <c r="F32" s="64" t="str">
        <f>IF(E32="","",'Celkový poplatek'!$C$2)</f>
        <v/>
      </c>
      <c r="G32" s="11"/>
      <c r="H32" s="206"/>
      <c r="I32" s="207"/>
      <c r="J32" s="207"/>
      <c r="K32" s="208"/>
      <c r="L32" s="209"/>
      <c r="M32" s="207"/>
      <c r="N32" s="207"/>
      <c r="O32" s="210"/>
      <c r="P32" s="159" t="str">
        <f t="shared" si="6"/>
        <v>N/A</v>
      </c>
      <c r="Q32" s="30" t="str">
        <f t="shared" si="5"/>
        <v>N/A</v>
      </c>
      <c r="R32" s="30" t="str">
        <f t="shared" si="7"/>
        <v>N/A</v>
      </c>
      <c r="S32" s="31" t="str">
        <f t="shared" si="7"/>
        <v>N/A</v>
      </c>
      <c r="T32" s="22">
        <f t="shared" si="4"/>
        <v>0</v>
      </c>
      <c r="U32" s="17">
        <f>IF(H32&gt;0,Y32,L32*calc!$J$4)</f>
        <v>0</v>
      </c>
      <c r="V32" s="14">
        <f>IF(I32&gt;0,Z32,M32*calc!$J$5)</f>
        <v>0</v>
      </c>
      <c r="W32" s="14">
        <f>IF(J32&gt;0,AA32,N32*calc!$J$6)</f>
        <v>0</v>
      </c>
      <c r="X32" s="18">
        <f>IF(K32&gt;0,AB32,O32*calc!$J$7)</f>
        <v>0</v>
      </c>
      <c r="Y32" s="151" t="str">
        <f>IF(H32&gt;0,IF(((L32/H32)*100)&lt;=70,0,L32*calc!$J$4),"N/A")</f>
        <v>N/A</v>
      </c>
      <c r="Z32" s="149" t="str">
        <f>IF(I32&gt;0,IF(((M32/I32)*100)&lt;=45,0,M32*calc!$J$5),"N/A")</f>
        <v>N/A</v>
      </c>
      <c r="AA32" s="149" t="str">
        <f>IF(J32&gt;0,IF(((N32/J32)*100)&lt;=45,0,N32*calc!$J$6),"N/A")</f>
        <v>N/A</v>
      </c>
      <c r="AB32" s="150" t="str">
        <f>IF(K32&gt;0,IF(((O32/K32)*100)&lt;=70,0,O32*calc!$J$7),"N/A")</f>
        <v>N/A</v>
      </c>
      <c r="AC32" s="113"/>
      <c r="AD32" s="190">
        <f>SUM(IF(O32=0,K32*calc!$J$4,0),IF(P32=0,L32*calc!$J$5,0),IF(Q32=0,M32*calc!$J$6,0),IF(R32=0,N32*calc!$J$7,0))</f>
        <v>0</v>
      </c>
      <c r="AE32" s="190">
        <f>SUM(IF(P32=0,L32*calc!$J$4,0),IF(Q32=0,M32*calc!$J$5,0),IF(R32=0,N32*calc!$J$6,0),IF(S32=0,O32*calc!$J$7,0))</f>
        <v>0</v>
      </c>
    </row>
    <row r="33" spans="1:31" s="1" customFormat="1" ht="30.75" hidden="1" customHeight="1" thickTop="1" thickBot="1" x14ac:dyDescent="0.35">
      <c r="A33" s="49" t="s">
        <v>40</v>
      </c>
      <c r="B33" s="144" t="str">
        <f>IF(E33="","",'Celkový poplatek'!$D$2)</f>
        <v/>
      </c>
      <c r="C33" s="145" t="str">
        <f>IF(E33="","",'Celkový poplatek'!$E$2)</f>
        <v/>
      </c>
      <c r="D33" s="198"/>
      <c r="E33" s="199"/>
      <c r="F33" s="64" t="str">
        <f>IF(E33="","",'Celkový poplatek'!$C$2)</f>
        <v/>
      </c>
      <c r="G33" s="11"/>
      <c r="H33" s="206"/>
      <c r="I33" s="207"/>
      <c r="J33" s="207"/>
      <c r="K33" s="208"/>
      <c r="L33" s="209"/>
      <c r="M33" s="207"/>
      <c r="N33" s="207"/>
      <c r="O33" s="210"/>
      <c r="P33" s="159" t="str">
        <f t="shared" si="6"/>
        <v>N/A</v>
      </c>
      <c r="Q33" s="30" t="str">
        <f t="shared" si="5"/>
        <v>N/A</v>
      </c>
      <c r="R33" s="30" t="str">
        <f t="shared" si="7"/>
        <v>N/A</v>
      </c>
      <c r="S33" s="31" t="str">
        <f t="shared" si="7"/>
        <v>N/A</v>
      </c>
      <c r="T33" s="22">
        <f t="shared" si="4"/>
        <v>0</v>
      </c>
      <c r="U33" s="17">
        <f>IF(H33&gt;0,Y33,L33*calc!$J$4)</f>
        <v>0</v>
      </c>
      <c r="V33" s="14">
        <f>IF(I33&gt;0,Z33,M33*calc!$J$5)</f>
        <v>0</v>
      </c>
      <c r="W33" s="14">
        <f>IF(J33&gt;0,AA33,N33*calc!$J$6)</f>
        <v>0</v>
      </c>
      <c r="X33" s="18">
        <f>IF(K33&gt;0,AB33,O33*calc!$J$7)</f>
        <v>0</v>
      </c>
      <c r="Y33" s="151" t="str">
        <f>IF(H33&gt;0,IF(((L33/H33)*100)&lt;=70,0,L33*calc!$J$4),"N/A")</f>
        <v>N/A</v>
      </c>
      <c r="Z33" s="149" t="str">
        <f>IF(I33&gt;0,IF(((M33/I33)*100)&lt;=45,0,M33*calc!$J$5),"N/A")</f>
        <v>N/A</v>
      </c>
      <c r="AA33" s="149" t="str">
        <f>IF(J33&gt;0,IF(((N33/J33)*100)&lt;=45,0,N33*calc!$J$6),"N/A")</f>
        <v>N/A</v>
      </c>
      <c r="AB33" s="150" t="str">
        <f>IF(K33&gt;0,IF(((O33/K33)*100)&lt;=70,0,O33*calc!$J$7),"N/A")</f>
        <v>N/A</v>
      </c>
      <c r="AC33" s="113"/>
      <c r="AD33" s="190">
        <f>SUM(IF(O33=0,K33*calc!$J$4,0),IF(P33=0,L33*calc!$J$5,0),IF(Q33=0,M33*calc!$J$6,0),IF(R33=0,N33*calc!$J$7,0))</f>
        <v>0</v>
      </c>
      <c r="AE33" s="190">
        <f>SUM(IF(P33=0,L33*calc!$J$4,0),IF(Q33=0,M33*calc!$J$5,0),IF(R33=0,N33*calc!$J$6,0),IF(S33=0,O33*calc!$J$7,0))</f>
        <v>0</v>
      </c>
    </row>
    <row r="34" spans="1:31" s="1" customFormat="1" ht="30.75" hidden="1" customHeight="1" thickTop="1" thickBot="1" x14ac:dyDescent="0.35">
      <c r="A34" s="49" t="s">
        <v>41</v>
      </c>
      <c r="B34" s="144" t="str">
        <f>IF(E34="","",'Celkový poplatek'!$D$2)</f>
        <v/>
      </c>
      <c r="C34" s="145" t="str">
        <f>IF(E34="","",'Celkový poplatek'!$E$2)</f>
        <v/>
      </c>
      <c r="D34" s="198"/>
      <c r="E34" s="199"/>
      <c r="F34" s="64" t="str">
        <f>IF(E34="","",'Celkový poplatek'!$C$2)</f>
        <v/>
      </c>
      <c r="G34" s="11"/>
      <c r="H34" s="206"/>
      <c r="I34" s="207"/>
      <c r="J34" s="207"/>
      <c r="K34" s="208"/>
      <c r="L34" s="209"/>
      <c r="M34" s="207"/>
      <c r="N34" s="207"/>
      <c r="O34" s="210"/>
      <c r="P34" s="159" t="str">
        <f t="shared" si="6"/>
        <v>N/A</v>
      </c>
      <c r="Q34" s="30" t="str">
        <f t="shared" si="5"/>
        <v>N/A</v>
      </c>
      <c r="R34" s="30" t="str">
        <f t="shared" si="7"/>
        <v>N/A</v>
      </c>
      <c r="S34" s="31" t="str">
        <f t="shared" si="7"/>
        <v>N/A</v>
      </c>
      <c r="T34" s="22">
        <f t="shared" si="4"/>
        <v>0</v>
      </c>
      <c r="U34" s="17">
        <f>IF(H34&gt;0,Y34,L34*calc!$J$4)</f>
        <v>0</v>
      </c>
      <c r="V34" s="14">
        <f>IF(I34&gt;0,Z34,M34*calc!$J$5)</f>
        <v>0</v>
      </c>
      <c r="W34" s="14">
        <f>IF(J34&gt;0,AA34,N34*calc!$J$6)</f>
        <v>0</v>
      </c>
      <c r="X34" s="18">
        <f>IF(K34&gt;0,AB34,O34*calc!$J$7)</f>
        <v>0</v>
      </c>
      <c r="Y34" s="151" t="str">
        <f>IF(H34&gt;0,IF(((L34/H34)*100)&lt;=70,0,L34*calc!$J$4),"N/A")</f>
        <v>N/A</v>
      </c>
      <c r="Z34" s="149" t="str">
        <f>IF(I34&gt;0,IF(((M34/I34)*100)&lt;=45,0,M34*calc!$J$5),"N/A")</f>
        <v>N/A</v>
      </c>
      <c r="AA34" s="149" t="str">
        <f>IF(J34&gt;0,IF(((N34/J34)*100)&lt;=45,0,N34*calc!$J$6),"N/A")</f>
        <v>N/A</v>
      </c>
      <c r="AB34" s="150" t="str">
        <f>IF(K34&gt;0,IF(((O34/K34)*100)&lt;=70,0,O34*calc!$J$7),"N/A")</f>
        <v>N/A</v>
      </c>
      <c r="AC34" s="113"/>
      <c r="AD34" s="190">
        <f>SUM(IF(O34=0,K34*calc!$J$4,0),IF(P34=0,L34*calc!$J$5,0),IF(Q34=0,M34*calc!$J$6,0),IF(R34=0,N34*calc!$J$7,0))</f>
        <v>0</v>
      </c>
      <c r="AE34" s="190">
        <f>SUM(IF(P34=0,L34*calc!$J$4,0),IF(Q34=0,M34*calc!$J$5,0),IF(R34=0,N34*calc!$J$6,0),IF(S34=0,O34*calc!$J$7,0))</f>
        <v>0</v>
      </c>
    </row>
    <row r="35" spans="1:31" s="1" customFormat="1" ht="30.75" hidden="1" customHeight="1" thickTop="1" thickBot="1" x14ac:dyDescent="0.35">
      <c r="A35" s="49" t="s">
        <v>42</v>
      </c>
      <c r="B35" s="144" t="str">
        <f>IF(E35="","",'Celkový poplatek'!$D$2)</f>
        <v/>
      </c>
      <c r="C35" s="145" t="str">
        <f>IF(E35="","",'Celkový poplatek'!$E$2)</f>
        <v/>
      </c>
      <c r="D35" s="198"/>
      <c r="E35" s="199"/>
      <c r="F35" s="64" t="str">
        <f>IF(E35="","",'Celkový poplatek'!$C$2)</f>
        <v/>
      </c>
      <c r="G35" s="11"/>
      <c r="H35" s="206"/>
      <c r="I35" s="207"/>
      <c r="J35" s="207"/>
      <c r="K35" s="208"/>
      <c r="L35" s="209"/>
      <c r="M35" s="207"/>
      <c r="N35" s="207"/>
      <c r="O35" s="210"/>
      <c r="P35" s="159" t="str">
        <f t="shared" si="6"/>
        <v>N/A</v>
      </c>
      <c r="Q35" s="30" t="str">
        <f t="shared" si="5"/>
        <v>N/A</v>
      </c>
      <c r="R35" s="30" t="str">
        <f t="shared" si="7"/>
        <v>N/A</v>
      </c>
      <c r="S35" s="31" t="str">
        <f t="shared" si="7"/>
        <v>N/A</v>
      </c>
      <c r="T35" s="22">
        <f t="shared" si="4"/>
        <v>0</v>
      </c>
      <c r="U35" s="17">
        <f>IF(H35&gt;0,Y35,L35*calc!$J$4)</f>
        <v>0</v>
      </c>
      <c r="V35" s="14">
        <f>IF(I35&gt;0,Z35,M35*calc!$J$5)</f>
        <v>0</v>
      </c>
      <c r="W35" s="14">
        <f>IF(J35&gt;0,AA35,N35*calc!$J$6)</f>
        <v>0</v>
      </c>
      <c r="X35" s="18">
        <f>IF(K35&gt;0,AB35,O35*calc!$J$7)</f>
        <v>0</v>
      </c>
      <c r="Y35" s="151" t="str">
        <f>IF(H35&gt;0,IF(((L35/H35)*100)&lt;=70,0,L35*calc!$J$4),"N/A")</f>
        <v>N/A</v>
      </c>
      <c r="Z35" s="149" t="str">
        <f>IF(I35&gt;0,IF(((M35/I35)*100)&lt;=45,0,M35*calc!$J$5),"N/A")</f>
        <v>N/A</v>
      </c>
      <c r="AA35" s="149" t="str">
        <f>IF(J35&gt;0,IF(((N35/J35)*100)&lt;=45,0,N35*calc!$J$6),"N/A")</f>
        <v>N/A</v>
      </c>
      <c r="AB35" s="150" t="str">
        <f>IF(K35&gt;0,IF(((O35/K35)*100)&lt;=70,0,O35*calc!$J$7),"N/A")</f>
        <v>N/A</v>
      </c>
      <c r="AC35" s="113"/>
      <c r="AD35" s="190">
        <f>SUM(IF(O35=0,K35*calc!$J$4,0),IF(P35=0,L35*calc!$J$5,0),IF(Q35=0,M35*calc!$J$6,0),IF(R35=0,N35*calc!$J$7,0))</f>
        <v>0</v>
      </c>
      <c r="AE35" s="190">
        <f>SUM(IF(P35=0,L35*calc!$J$4,0),IF(Q35=0,M35*calc!$J$5,0),IF(R35=0,N35*calc!$J$6,0),IF(S35=0,O35*calc!$J$7,0))</f>
        <v>0</v>
      </c>
    </row>
    <row r="36" spans="1:31" s="1" customFormat="1" ht="30.75" hidden="1" customHeight="1" thickTop="1" thickBot="1" x14ac:dyDescent="0.35">
      <c r="A36" s="49" t="s">
        <v>43</v>
      </c>
      <c r="B36" s="144" t="str">
        <f>IF(E36="","",'Celkový poplatek'!$D$2)</f>
        <v/>
      </c>
      <c r="C36" s="145" t="str">
        <f>IF(E36="","",'Celkový poplatek'!$E$2)</f>
        <v/>
      </c>
      <c r="D36" s="198"/>
      <c r="E36" s="199"/>
      <c r="F36" s="64" t="str">
        <f>IF(E36="","",'Celkový poplatek'!$C$2)</f>
        <v/>
      </c>
      <c r="G36" s="11"/>
      <c r="H36" s="206"/>
      <c r="I36" s="207"/>
      <c r="J36" s="207"/>
      <c r="K36" s="208"/>
      <c r="L36" s="209"/>
      <c r="M36" s="207"/>
      <c r="N36" s="207"/>
      <c r="O36" s="210"/>
      <c r="P36" s="159" t="str">
        <f t="shared" si="6"/>
        <v>N/A</v>
      </c>
      <c r="Q36" s="30" t="str">
        <f t="shared" si="5"/>
        <v>N/A</v>
      </c>
      <c r="R36" s="30" t="str">
        <f t="shared" si="7"/>
        <v>N/A</v>
      </c>
      <c r="S36" s="31" t="str">
        <f t="shared" si="7"/>
        <v>N/A</v>
      </c>
      <c r="T36" s="22">
        <f t="shared" si="4"/>
        <v>0</v>
      </c>
      <c r="U36" s="17">
        <f>IF(H36&gt;0,Y36,L36*calc!$J$4)</f>
        <v>0</v>
      </c>
      <c r="V36" s="14">
        <f>IF(I36&gt;0,Z36,M36*calc!$J$5)</f>
        <v>0</v>
      </c>
      <c r="W36" s="14">
        <f>IF(J36&gt;0,AA36,N36*calc!$J$6)</f>
        <v>0</v>
      </c>
      <c r="X36" s="18">
        <f>IF(K36&gt;0,AB36,O36*calc!$J$7)</f>
        <v>0</v>
      </c>
      <c r="Y36" s="151" t="str">
        <f>IF(H36&gt;0,IF(((L36/H36)*100)&lt;=70,0,L36*calc!$J$4),"N/A")</f>
        <v>N/A</v>
      </c>
      <c r="Z36" s="149" t="str">
        <f>IF(I36&gt;0,IF(((M36/I36)*100)&lt;=45,0,M36*calc!$J$5),"N/A")</f>
        <v>N/A</v>
      </c>
      <c r="AA36" s="149" t="str">
        <f>IF(J36&gt;0,IF(((N36/J36)*100)&lt;=45,0,N36*calc!$J$6),"N/A")</f>
        <v>N/A</v>
      </c>
      <c r="AB36" s="150" t="str">
        <f>IF(K36&gt;0,IF(((O36/K36)*100)&lt;=70,0,O36*calc!$J$7),"N/A")</f>
        <v>N/A</v>
      </c>
      <c r="AC36" s="113"/>
      <c r="AD36" s="190">
        <f>SUM(IF(O36=0,K36*calc!$J$4,0),IF(P36=0,L36*calc!$J$5,0),IF(Q36=0,M36*calc!$J$6,0),IF(R36=0,N36*calc!$J$7,0))</f>
        <v>0</v>
      </c>
      <c r="AE36" s="190">
        <f>SUM(IF(P36=0,L36*calc!$J$4,0),IF(Q36=0,M36*calc!$J$5,0),IF(R36=0,N36*calc!$J$6,0),IF(S36=0,O36*calc!$J$7,0))</f>
        <v>0</v>
      </c>
    </row>
    <row r="37" spans="1:31" s="1" customFormat="1" ht="30.75" hidden="1" customHeight="1" thickTop="1" thickBot="1" x14ac:dyDescent="0.35">
      <c r="A37" s="49" t="s">
        <v>44</v>
      </c>
      <c r="B37" s="144" t="str">
        <f>IF(E37="","",'Celkový poplatek'!$D$2)</f>
        <v/>
      </c>
      <c r="C37" s="145" t="str">
        <f>IF(E37="","",'Celkový poplatek'!$E$2)</f>
        <v/>
      </c>
      <c r="D37" s="198"/>
      <c r="E37" s="199"/>
      <c r="F37" s="64" t="str">
        <f>IF(E37="","",'Celkový poplatek'!$C$2)</f>
        <v/>
      </c>
      <c r="G37" s="11"/>
      <c r="H37" s="206"/>
      <c r="I37" s="207"/>
      <c r="J37" s="207"/>
      <c r="K37" s="208"/>
      <c r="L37" s="209"/>
      <c r="M37" s="207"/>
      <c r="N37" s="207"/>
      <c r="O37" s="210"/>
      <c r="P37" s="159" t="str">
        <f t="shared" si="6"/>
        <v>N/A</v>
      </c>
      <c r="Q37" s="30" t="str">
        <f t="shared" si="5"/>
        <v>N/A</v>
      </c>
      <c r="R37" s="30" t="str">
        <f t="shared" si="7"/>
        <v>N/A</v>
      </c>
      <c r="S37" s="31" t="str">
        <f t="shared" si="7"/>
        <v>N/A</v>
      </c>
      <c r="T37" s="22">
        <f t="shared" si="4"/>
        <v>0</v>
      </c>
      <c r="U37" s="17">
        <f>IF(H37&gt;0,Y37,L37*calc!$J$4)</f>
        <v>0</v>
      </c>
      <c r="V37" s="14">
        <f>IF(I37&gt;0,Z37,M37*calc!$J$5)</f>
        <v>0</v>
      </c>
      <c r="W37" s="14">
        <f>IF(J37&gt;0,AA37,N37*calc!$J$6)</f>
        <v>0</v>
      </c>
      <c r="X37" s="18">
        <f>IF(K37&gt;0,AB37,O37*calc!$J$7)</f>
        <v>0</v>
      </c>
      <c r="Y37" s="151" t="str">
        <f>IF(H37&gt;0,IF(((L37/H37)*100)&lt;=70,0,L37*calc!$J$4),"N/A")</f>
        <v>N/A</v>
      </c>
      <c r="Z37" s="149" t="str">
        <f>IF(I37&gt;0,IF(((M37/I37)*100)&lt;=45,0,M37*calc!$J$5),"N/A")</f>
        <v>N/A</v>
      </c>
      <c r="AA37" s="149" t="str">
        <f>IF(J37&gt;0,IF(((N37/J37)*100)&lt;=45,0,N37*calc!$J$6),"N/A")</f>
        <v>N/A</v>
      </c>
      <c r="AB37" s="150" t="str">
        <f>IF(K37&gt;0,IF(((O37/K37)*100)&lt;=70,0,O37*calc!$J$7),"N/A")</f>
        <v>N/A</v>
      </c>
      <c r="AC37" s="113"/>
      <c r="AD37" s="190">
        <f>SUM(IF(O37=0,K37*calc!$J$4,0),IF(P37=0,L37*calc!$J$5,0),IF(Q37=0,M37*calc!$J$6,0),IF(R37=0,N37*calc!$J$7,0))</f>
        <v>0</v>
      </c>
      <c r="AE37" s="190">
        <f>SUM(IF(P37=0,L37*calc!$J$4,0),IF(Q37=0,M37*calc!$J$5,0),IF(R37=0,N37*calc!$J$6,0),IF(S37=0,O37*calc!$J$7,0))</f>
        <v>0</v>
      </c>
    </row>
    <row r="38" spans="1:31" s="1" customFormat="1" ht="30.75" hidden="1" customHeight="1" thickTop="1" thickBot="1" x14ac:dyDescent="0.35">
      <c r="A38" s="49" t="s">
        <v>45</v>
      </c>
      <c r="B38" s="144" t="str">
        <f>IF(E38="","",'Celkový poplatek'!$D$2)</f>
        <v/>
      </c>
      <c r="C38" s="145" t="str">
        <f>IF(E38="","",'Celkový poplatek'!$E$2)</f>
        <v/>
      </c>
      <c r="D38" s="198"/>
      <c r="E38" s="199"/>
      <c r="F38" s="64" t="str">
        <f>IF(E38="","",'Celkový poplatek'!$C$2)</f>
        <v/>
      </c>
      <c r="G38" s="11"/>
      <c r="H38" s="206"/>
      <c r="I38" s="207"/>
      <c r="J38" s="207"/>
      <c r="K38" s="208"/>
      <c r="L38" s="209"/>
      <c r="M38" s="207"/>
      <c r="N38" s="207"/>
      <c r="O38" s="210"/>
      <c r="P38" s="159" t="str">
        <f t="shared" si="6"/>
        <v>N/A</v>
      </c>
      <c r="Q38" s="30" t="str">
        <f t="shared" si="5"/>
        <v>N/A</v>
      </c>
      <c r="R38" s="30" t="str">
        <f t="shared" si="7"/>
        <v>N/A</v>
      </c>
      <c r="S38" s="31" t="str">
        <f t="shared" si="7"/>
        <v>N/A</v>
      </c>
      <c r="T38" s="22">
        <f t="shared" si="4"/>
        <v>0</v>
      </c>
      <c r="U38" s="17">
        <f>IF(H38&gt;0,Y38,L38*calc!$J$4)</f>
        <v>0</v>
      </c>
      <c r="V38" s="14">
        <f>IF(I38&gt;0,Z38,M38*calc!$J$5)</f>
        <v>0</v>
      </c>
      <c r="W38" s="14">
        <f>IF(J38&gt;0,AA38,N38*calc!$J$6)</f>
        <v>0</v>
      </c>
      <c r="X38" s="18">
        <f>IF(K38&gt;0,AB38,O38*calc!$J$7)</f>
        <v>0</v>
      </c>
      <c r="Y38" s="151" t="str">
        <f>IF(H38&gt;0,IF(((L38/H38)*100)&lt;=70,0,L38*calc!$J$4),"N/A")</f>
        <v>N/A</v>
      </c>
      <c r="Z38" s="149" t="str">
        <f>IF(I38&gt;0,IF(((M38/I38)*100)&lt;=45,0,M38*calc!$J$5),"N/A")</f>
        <v>N/A</v>
      </c>
      <c r="AA38" s="149" t="str">
        <f>IF(J38&gt;0,IF(((N38/J38)*100)&lt;=45,0,N38*calc!$J$6),"N/A")</f>
        <v>N/A</v>
      </c>
      <c r="AB38" s="150" t="str">
        <f>IF(K38&gt;0,IF(((O38/K38)*100)&lt;=70,0,O38*calc!$J$7),"N/A")</f>
        <v>N/A</v>
      </c>
      <c r="AC38" s="113"/>
      <c r="AD38" s="190">
        <f>SUM(IF(O38=0,K38*calc!$J$4,0),IF(P38=0,L38*calc!$J$5,0),IF(Q38=0,M38*calc!$J$6,0),IF(R38=0,N38*calc!$J$7,0))</f>
        <v>0</v>
      </c>
      <c r="AE38" s="190">
        <f>SUM(IF(P38=0,L38*calc!$J$4,0),IF(Q38=0,M38*calc!$J$5,0),IF(R38=0,N38*calc!$J$6,0),IF(S38=0,O38*calc!$J$7,0))</f>
        <v>0</v>
      </c>
    </row>
    <row r="39" spans="1:31" s="1" customFormat="1" ht="30.75" hidden="1" customHeight="1" thickTop="1" thickBot="1" x14ac:dyDescent="0.35">
      <c r="A39" s="49" t="s">
        <v>46</v>
      </c>
      <c r="B39" s="144" t="str">
        <f>IF(E39="","",'Celkový poplatek'!$D$2)</f>
        <v/>
      </c>
      <c r="C39" s="145" t="str">
        <f>IF(E39="","",'Celkový poplatek'!$E$2)</f>
        <v/>
      </c>
      <c r="D39" s="198"/>
      <c r="E39" s="199"/>
      <c r="F39" s="64" t="str">
        <f>IF(E39="","",'Celkový poplatek'!$C$2)</f>
        <v/>
      </c>
      <c r="G39" s="11"/>
      <c r="H39" s="206"/>
      <c r="I39" s="207"/>
      <c r="J39" s="207"/>
      <c r="K39" s="208"/>
      <c r="L39" s="209"/>
      <c r="M39" s="207"/>
      <c r="N39" s="207"/>
      <c r="O39" s="210"/>
      <c r="P39" s="159" t="str">
        <f t="shared" si="6"/>
        <v>N/A</v>
      </c>
      <c r="Q39" s="30" t="str">
        <f t="shared" si="5"/>
        <v>N/A</v>
      </c>
      <c r="R39" s="30" t="str">
        <f t="shared" si="7"/>
        <v>N/A</v>
      </c>
      <c r="S39" s="31" t="str">
        <f t="shared" si="7"/>
        <v>N/A</v>
      </c>
      <c r="T39" s="22">
        <f t="shared" si="4"/>
        <v>0</v>
      </c>
      <c r="U39" s="17">
        <f>IF(H39&gt;0,Y39,L39*calc!$J$4)</f>
        <v>0</v>
      </c>
      <c r="V39" s="14">
        <f>IF(I39&gt;0,Z39,M39*calc!$J$5)</f>
        <v>0</v>
      </c>
      <c r="W39" s="14">
        <f>IF(J39&gt;0,AA39,N39*calc!$J$6)</f>
        <v>0</v>
      </c>
      <c r="X39" s="18">
        <f>IF(K39&gt;0,AB39,O39*calc!$J$7)</f>
        <v>0</v>
      </c>
      <c r="Y39" s="151" t="str">
        <f>IF(H39&gt;0,IF(((L39/H39)*100)&lt;=70,0,L39*calc!$J$4),"N/A")</f>
        <v>N/A</v>
      </c>
      <c r="Z39" s="149" t="str">
        <f>IF(I39&gt;0,IF(((M39/I39)*100)&lt;=45,0,M39*calc!$J$5),"N/A")</f>
        <v>N/A</v>
      </c>
      <c r="AA39" s="149" t="str">
        <f>IF(J39&gt;0,IF(((N39/J39)*100)&lt;=45,0,N39*calc!$J$6),"N/A")</f>
        <v>N/A</v>
      </c>
      <c r="AB39" s="150" t="str">
        <f>IF(K39&gt;0,IF(((O39/K39)*100)&lt;=70,0,O39*calc!$J$7),"N/A")</f>
        <v>N/A</v>
      </c>
      <c r="AC39" s="113"/>
      <c r="AD39" s="190">
        <f>SUM(IF(O39=0,K39*calc!$J$4,0),IF(P39=0,L39*calc!$J$5,0),IF(Q39=0,M39*calc!$J$6,0),IF(R39=0,N39*calc!$J$7,0))</f>
        <v>0</v>
      </c>
      <c r="AE39" s="190">
        <f>SUM(IF(P39=0,L39*calc!$J$4,0),IF(Q39=0,M39*calc!$J$5,0),IF(R39=0,N39*calc!$J$6,0),IF(S39=0,O39*calc!$J$7,0))</f>
        <v>0</v>
      </c>
    </row>
    <row r="40" spans="1:31" s="1" customFormat="1" ht="30.75" hidden="1" customHeight="1" thickTop="1" thickBot="1" x14ac:dyDescent="0.35">
      <c r="A40" s="49" t="s">
        <v>47</v>
      </c>
      <c r="B40" s="144" t="str">
        <f>IF(E40="","",'Celkový poplatek'!$D$2)</f>
        <v/>
      </c>
      <c r="C40" s="145" t="str">
        <f>IF(E40="","",'Celkový poplatek'!$E$2)</f>
        <v/>
      </c>
      <c r="D40" s="198"/>
      <c r="E40" s="199"/>
      <c r="F40" s="64" t="str">
        <f>IF(E40="","",'Celkový poplatek'!$C$2)</f>
        <v/>
      </c>
      <c r="G40" s="11"/>
      <c r="H40" s="206"/>
      <c r="I40" s="207"/>
      <c r="J40" s="207"/>
      <c r="K40" s="208"/>
      <c r="L40" s="209"/>
      <c r="M40" s="207"/>
      <c r="N40" s="207"/>
      <c r="O40" s="210"/>
      <c r="P40" s="159" t="str">
        <f t="shared" si="6"/>
        <v>N/A</v>
      </c>
      <c r="Q40" s="30" t="str">
        <f t="shared" si="5"/>
        <v>N/A</v>
      </c>
      <c r="R40" s="30" t="str">
        <f t="shared" si="7"/>
        <v>N/A</v>
      </c>
      <c r="S40" s="31" t="str">
        <f t="shared" si="7"/>
        <v>N/A</v>
      </c>
      <c r="T40" s="22">
        <f t="shared" si="4"/>
        <v>0</v>
      </c>
      <c r="U40" s="17">
        <f>IF(H40&gt;0,Y40,L40*calc!$J$4)</f>
        <v>0</v>
      </c>
      <c r="V40" s="14">
        <f>IF(I40&gt;0,Z40,M40*calc!$J$5)</f>
        <v>0</v>
      </c>
      <c r="W40" s="14">
        <f>IF(J40&gt;0,AA40,N40*calc!$J$6)</f>
        <v>0</v>
      </c>
      <c r="X40" s="18">
        <f>IF(K40&gt;0,AB40,O40*calc!$J$7)</f>
        <v>0</v>
      </c>
      <c r="Y40" s="151" t="str">
        <f>IF(H40&gt;0,IF(((L40/H40)*100)&lt;=70,0,L40*calc!$J$4),"N/A")</f>
        <v>N/A</v>
      </c>
      <c r="Z40" s="149" t="str">
        <f>IF(I40&gt;0,IF(((M40/I40)*100)&lt;=45,0,M40*calc!$J$5),"N/A")</f>
        <v>N/A</v>
      </c>
      <c r="AA40" s="149" t="str">
        <f>IF(J40&gt;0,IF(((N40/J40)*100)&lt;=45,0,N40*calc!$J$6),"N/A")</f>
        <v>N/A</v>
      </c>
      <c r="AB40" s="150" t="str">
        <f>IF(K40&gt;0,IF(((O40/K40)*100)&lt;=70,0,O40*calc!$J$7),"N/A")</f>
        <v>N/A</v>
      </c>
      <c r="AC40" s="113"/>
      <c r="AD40" s="190">
        <f>SUM(IF(O40=0,K40*calc!$J$4,0),IF(P40=0,L40*calc!$J$5,0),IF(Q40=0,M40*calc!$J$6,0),IF(R40=0,N40*calc!$J$7,0))</f>
        <v>0</v>
      </c>
      <c r="AE40" s="190">
        <f>SUM(IF(P40=0,L40*calc!$J$4,0),IF(Q40=0,M40*calc!$J$5,0),IF(R40=0,N40*calc!$J$6,0),IF(S40=0,O40*calc!$J$7,0))</f>
        <v>0</v>
      </c>
    </row>
    <row r="41" spans="1:31" s="1" customFormat="1" ht="30.75" hidden="1" customHeight="1" thickTop="1" thickBot="1" x14ac:dyDescent="0.35">
      <c r="A41" s="49" t="s">
        <v>48</v>
      </c>
      <c r="B41" s="144" t="str">
        <f>IF(E41="","",'Celkový poplatek'!$D$2)</f>
        <v/>
      </c>
      <c r="C41" s="145" t="str">
        <f>IF(E41="","",'Celkový poplatek'!$E$2)</f>
        <v/>
      </c>
      <c r="D41" s="198"/>
      <c r="E41" s="199"/>
      <c r="F41" s="64" t="str">
        <f>IF(E41="","",'Celkový poplatek'!$C$2)</f>
        <v/>
      </c>
      <c r="G41" s="11"/>
      <c r="H41" s="206"/>
      <c r="I41" s="207"/>
      <c r="J41" s="207"/>
      <c r="K41" s="208"/>
      <c r="L41" s="209"/>
      <c r="M41" s="207"/>
      <c r="N41" s="207"/>
      <c r="O41" s="210"/>
      <c r="P41" s="159" t="str">
        <f t="shared" si="6"/>
        <v>N/A</v>
      </c>
      <c r="Q41" s="30" t="str">
        <f t="shared" si="5"/>
        <v>N/A</v>
      </c>
      <c r="R41" s="30" t="str">
        <f t="shared" si="7"/>
        <v>N/A</v>
      </c>
      <c r="S41" s="31" t="str">
        <f t="shared" si="7"/>
        <v>N/A</v>
      </c>
      <c r="T41" s="22">
        <f t="shared" si="4"/>
        <v>0</v>
      </c>
      <c r="U41" s="17">
        <f>IF(H41&gt;0,Y41,L41*calc!$J$4)</f>
        <v>0</v>
      </c>
      <c r="V41" s="14">
        <f>IF(I41&gt;0,Z41,M41*calc!$J$5)</f>
        <v>0</v>
      </c>
      <c r="W41" s="14">
        <f>IF(J41&gt;0,AA41,N41*calc!$J$6)</f>
        <v>0</v>
      </c>
      <c r="X41" s="18">
        <f>IF(K41&gt;0,AB41,O41*calc!$J$7)</f>
        <v>0</v>
      </c>
      <c r="Y41" s="151" t="str">
        <f>IF(H41&gt;0,IF(((L41/H41)*100)&lt;=70,0,L41*calc!$J$4),"N/A")</f>
        <v>N/A</v>
      </c>
      <c r="Z41" s="149" t="str">
        <f>IF(I41&gt;0,IF(((M41/I41)*100)&lt;=45,0,M41*calc!$J$5),"N/A")</f>
        <v>N/A</v>
      </c>
      <c r="AA41" s="149" t="str">
        <f>IF(J41&gt;0,IF(((N41/J41)*100)&lt;=45,0,N41*calc!$J$6),"N/A")</f>
        <v>N/A</v>
      </c>
      <c r="AB41" s="150" t="str">
        <f>IF(K41&gt;0,IF(((O41/K41)*100)&lt;=70,0,O41*calc!$J$7),"N/A")</f>
        <v>N/A</v>
      </c>
      <c r="AC41" s="113"/>
      <c r="AD41" s="190">
        <f>SUM(IF(O41=0,K41*calc!$J$4,0),IF(P41=0,L41*calc!$J$5,0),IF(Q41=0,M41*calc!$J$6,0),IF(R41=0,N41*calc!$J$7,0))</f>
        <v>0</v>
      </c>
      <c r="AE41" s="190">
        <f>SUM(IF(P41=0,L41*calc!$J$4,0),IF(Q41=0,M41*calc!$J$5,0),IF(R41=0,N41*calc!$J$6,0),IF(S41=0,O41*calc!$J$7,0))</f>
        <v>0</v>
      </c>
    </row>
    <row r="42" spans="1:31" s="1" customFormat="1" ht="30.75" hidden="1" customHeight="1" thickTop="1" thickBot="1" x14ac:dyDescent="0.35">
      <c r="A42" s="49" t="s">
        <v>49</v>
      </c>
      <c r="B42" s="144" t="str">
        <f>IF(E42="","",'Celkový poplatek'!$D$2)</f>
        <v/>
      </c>
      <c r="C42" s="145" t="str">
        <f>IF(E42="","",'Celkový poplatek'!$E$2)</f>
        <v/>
      </c>
      <c r="D42" s="198"/>
      <c r="E42" s="199"/>
      <c r="F42" s="64" t="str">
        <f>IF(E42="","",'Celkový poplatek'!$C$2)</f>
        <v/>
      </c>
      <c r="G42" s="11"/>
      <c r="H42" s="206"/>
      <c r="I42" s="207"/>
      <c r="J42" s="207"/>
      <c r="K42" s="208"/>
      <c r="L42" s="209"/>
      <c r="M42" s="207"/>
      <c r="N42" s="207"/>
      <c r="O42" s="210"/>
      <c r="P42" s="159" t="str">
        <f t="shared" si="6"/>
        <v>N/A</v>
      </c>
      <c r="Q42" s="30" t="str">
        <f t="shared" si="5"/>
        <v>N/A</v>
      </c>
      <c r="R42" s="30" t="str">
        <f t="shared" si="7"/>
        <v>N/A</v>
      </c>
      <c r="S42" s="31" t="str">
        <f t="shared" si="7"/>
        <v>N/A</v>
      </c>
      <c r="T42" s="22">
        <f t="shared" si="4"/>
        <v>0</v>
      </c>
      <c r="U42" s="17">
        <f>IF(H42&gt;0,Y42,L42*calc!$J$4)</f>
        <v>0</v>
      </c>
      <c r="V42" s="14">
        <f>IF(I42&gt;0,Z42,M42*calc!$J$5)</f>
        <v>0</v>
      </c>
      <c r="W42" s="14">
        <f>IF(J42&gt;0,AA42,N42*calc!$J$6)</f>
        <v>0</v>
      </c>
      <c r="X42" s="18">
        <f>IF(K42&gt;0,AB42,O42*calc!$J$7)</f>
        <v>0</v>
      </c>
      <c r="Y42" s="151" t="str">
        <f>IF(H42&gt;0,IF(((L42/H42)*100)&lt;=70,0,L42*calc!$J$4),"N/A")</f>
        <v>N/A</v>
      </c>
      <c r="Z42" s="149" t="str">
        <f>IF(I42&gt;0,IF(((M42/I42)*100)&lt;=45,0,M42*calc!$J$5),"N/A")</f>
        <v>N/A</v>
      </c>
      <c r="AA42" s="149" t="str">
        <f>IF(J42&gt;0,IF(((N42/J42)*100)&lt;=45,0,N42*calc!$J$6),"N/A")</f>
        <v>N/A</v>
      </c>
      <c r="AB42" s="150" t="str">
        <f>IF(K42&gt;0,IF(((O42/K42)*100)&lt;=70,0,O42*calc!$J$7),"N/A")</f>
        <v>N/A</v>
      </c>
      <c r="AC42" s="113"/>
      <c r="AD42" s="190">
        <f>SUM(IF(O42=0,K42*calc!$J$4,0),IF(P42=0,L42*calc!$J$5,0),IF(Q42=0,M42*calc!$J$6,0),IF(R42=0,N42*calc!$J$7,0))</f>
        <v>0</v>
      </c>
      <c r="AE42" s="190">
        <f>SUM(IF(P42=0,L42*calc!$J$4,0),IF(Q42=0,M42*calc!$J$5,0),IF(R42=0,N42*calc!$J$6,0),IF(S42=0,O42*calc!$J$7,0))</f>
        <v>0</v>
      </c>
    </row>
    <row r="43" spans="1:31" s="1" customFormat="1" ht="30.75" hidden="1" customHeight="1" thickTop="1" thickBot="1" x14ac:dyDescent="0.35">
      <c r="A43" s="49" t="s">
        <v>50</v>
      </c>
      <c r="B43" s="144" t="str">
        <f>IF(E43="","",'Celkový poplatek'!$D$2)</f>
        <v/>
      </c>
      <c r="C43" s="145" t="str">
        <f>IF(E43="","",'Celkový poplatek'!$E$2)</f>
        <v/>
      </c>
      <c r="D43" s="198"/>
      <c r="E43" s="199"/>
      <c r="F43" s="64" t="str">
        <f>IF(E43="","",'Celkový poplatek'!$C$2)</f>
        <v/>
      </c>
      <c r="G43" s="11"/>
      <c r="H43" s="206"/>
      <c r="I43" s="207"/>
      <c r="J43" s="207"/>
      <c r="K43" s="208"/>
      <c r="L43" s="209"/>
      <c r="M43" s="207"/>
      <c r="N43" s="207"/>
      <c r="O43" s="210"/>
      <c r="P43" s="159" t="str">
        <f t="shared" si="6"/>
        <v>N/A</v>
      </c>
      <c r="Q43" s="30" t="str">
        <f t="shared" si="5"/>
        <v>N/A</v>
      </c>
      <c r="R43" s="30" t="str">
        <f t="shared" si="7"/>
        <v>N/A</v>
      </c>
      <c r="S43" s="31" t="str">
        <f t="shared" si="7"/>
        <v>N/A</v>
      </c>
      <c r="T43" s="22">
        <f t="shared" si="4"/>
        <v>0</v>
      </c>
      <c r="U43" s="17">
        <f>IF(H43&gt;0,Y43,L43*calc!$J$4)</f>
        <v>0</v>
      </c>
      <c r="V43" s="14">
        <f>IF(I43&gt;0,Z43,M43*calc!$J$5)</f>
        <v>0</v>
      </c>
      <c r="W43" s="14">
        <f>IF(J43&gt;0,AA43,N43*calc!$J$6)</f>
        <v>0</v>
      </c>
      <c r="X43" s="18">
        <f>IF(K43&gt;0,AB43,O43*calc!$J$7)</f>
        <v>0</v>
      </c>
      <c r="Y43" s="151" t="str">
        <f>IF(H43&gt;0,IF(((L43/H43)*100)&lt;=70,0,L43*calc!$J$4),"N/A")</f>
        <v>N/A</v>
      </c>
      <c r="Z43" s="149" t="str">
        <f>IF(I43&gt;0,IF(((M43/I43)*100)&lt;=45,0,M43*calc!$J$5),"N/A")</f>
        <v>N/A</v>
      </c>
      <c r="AA43" s="149" t="str">
        <f>IF(J43&gt;0,IF(((N43/J43)*100)&lt;=45,0,N43*calc!$J$6),"N/A")</f>
        <v>N/A</v>
      </c>
      <c r="AB43" s="150" t="str">
        <f>IF(K43&gt;0,IF(((O43/K43)*100)&lt;=70,0,O43*calc!$J$7),"N/A")</f>
        <v>N/A</v>
      </c>
      <c r="AC43" s="113"/>
      <c r="AD43" s="190">
        <f>SUM(IF(O43=0,K43*calc!$J$4,0),IF(P43=0,L43*calc!$J$5,0),IF(Q43=0,M43*calc!$J$6,0),IF(R43=0,N43*calc!$J$7,0))</f>
        <v>0</v>
      </c>
      <c r="AE43" s="190">
        <f>SUM(IF(P43=0,L43*calc!$J$4,0),IF(Q43=0,M43*calc!$J$5,0),IF(R43=0,N43*calc!$J$6,0),IF(S43=0,O43*calc!$J$7,0))</f>
        <v>0</v>
      </c>
    </row>
    <row r="44" spans="1:31" s="1" customFormat="1" ht="30.75" hidden="1" customHeight="1" thickTop="1" thickBot="1" x14ac:dyDescent="0.35">
      <c r="A44" s="49" t="s">
        <v>51</v>
      </c>
      <c r="B44" s="144" t="str">
        <f>IF(E44="","",'Celkový poplatek'!$D$2)</f>
        <v/>
      </c>
      <c r="C44" s="145" t="str">
        <f>IF(E44="","",'Celkový poplatek'!$E$2)</f>
        <v/>
      </c>
      <c r="D44" s="198"/>
      <c r="E44" s="199"/>
      <c r="F44" s="64" t="str">
        <f>IF(E44="","",'Celkový poplatek'!$C$2)</f>
        <v/>
      </c>
      <c r="G44" s="11"/>
      <c r="H44" s="206"/>
      <c r="I44" s="207"/>
      <c r="J44" s="207"/>
      <c r="K44" s="208"/>
      <c r="L44" s="209"/>
      <c r="M44" s="207"/>
      <c r="N44" s="207"/>
      <c r="O44" s="210"/>
      <c r="P44" s="159" t="str">
        <f t="shared" si="6"/>
        <v>N/A</v>
      </c>
      <c r="Q44" s="30" t="str">
        <f t="shared" si="5"/>
        <v>N/A</v>
      </c>
      <c r="R44" s="30" t="str">
        <f t="shared" si="7"/>
        <v>N/A</v>
      </c>
      <c r="S44" s="31" t="str">
        <f t="shared" si="7"/>
        <v>N/A</v>
      </c>
      <c r="T44" s="22">
        <f t="shared" si="4"/>
        <v>0</v>
      </c>
      <c r="U44" s="17">
        <f>IF(H44&gt;0,Y44,L44*calc!$J$4)</f>
        <v>0</v>
      </c>
      <c r="V44" s="14">
        <f>IF(I44&gt;0,Z44,M44*calc!$J$5)</f>
        <v>0</v>
      </c>
      <c r="W44" s="14">
        <f>IF(J44&gt;0,AA44,N44*calc!$J$6)</f>
        <v>0</v>
      </c>
      <c r="X44" s="18">
        <f>IF(K44&gt;0,AB44,O44*calc!$J$7)</f>
        <v>0</v>
      </c>
      <c r="Y44" s="151" t="str">
        <f>IF(H44&gt;0,IF(((L44/H44)*100)&lt;=70,0,L44*calc!$J$4),"N/A")</f>
        <v>N/A</v>
      </c>
      <c r="Z44" s="149" t="str">
        <f>IF(I44&gt;0,IF(((M44/I44)*100)&lt;=45,0,M44*calc!$J$5),"N/A")</f>
        <v>N/A</v>
      </c>
      <c r="AA44" s="149" t="str">
        <f>IF(J44&gt;0,IF(((N44/J44)*100)&lt;=45,0,N44*calc!$J$6),"N/A")</f>
        <v>N/A</v>
      </c>
      <c r="AB44" s="150" t="str">
        <f>IF(K44&gt;0,IF(((O44/K44)*100)&lt;=70,0,O44*calc!$J$7),"N/A")</f>
        <v>N/A</v>
      </c>
      <c r="AC44" s="113"/>
      <c r="AD44" s="190">
        <f>SUM(IF(O44=0,K44*calc!$J$4,0),IF(P44=0,L44*calc!$J$5,0),IF(Q44=0,M44*calc!$J$6,0),IF(R44=0,N44*calc!$J$7,0))</f>
        <v>0</v>
      </c>
      <c r="AE44" s="190">
        <f>SUM(IF(P44=0,L44*calc!$J$4,0),IF(Q44=0,M44*calc!$J$5,0),IF(R44=0,N44*calc!$J$6,0),IF(S44=0,O44*calc!$J$7,0))</f>
        <v>0</v>
      </c>
    </row>
    <row r="45" spans="1:31" s="1" customFormat="1" ht="30.75" hidden="1" customHeight="1" thickTop="1" thickBot="1" x14ac:dyDescent="0.35">
      <c r="A45" s="49" t="s">
        <v>52</v>
      </c>
      <c r="B45" s="144" t="str">
        <f>IF(E45="","",'Celkový poplatek'!$D$2)</f>
        <v/>
      </c>
      <c r="C45" s="145" t="str">
        <f>IF(E45="","",'Celkový poplatek'!$E$2)</f>
        <v/>
      </c>
      <c r="D45" s="198"/>
      <c r="E45" s="199"/>
      <c r="F45" s="64" t="str">
        <f>IF(E45="","",'Celkový poplatek'!$C$2)</f>
        <v/>
      </c>
      <c r="G45" s="11"/>
      <c r="H45" s="206"/>
      <c r="I45" s="207"/>
      <c r="J45" s="207"/>
      <c r="K45" s="208"/>
      <c r="L45" s="209"/>
      <c r="M45" s="207"/>
      <c r="N45" s="207"/>
      <c r="O45" s="210"/>
      <c r="P45" s="159" t="str">
        <f t="shared" si="6"/>
        <v>N/A</v>
      </c>
      <c r="Q45" s="30" t="str">
        <f t="shared" si="5"/>
        <v>N/A</v>
      </c>
      <c r="R45" s="30" t="str">
        <f t="shared" si="7"/>
        <v>N/A</v>
      </c>
      <c r="S45" s="31" t="str">
        <f t="shared" si="7"/>
        <v>N/A</v>
      </c>
      <c r="T45" s="22">
        <f t="shared" si="4"/>
        <v>0</v>
      </c>
      <c r="U45" s="17">
        <f>IF(H45&gt;0,Y45,L45*calc!$J$4)</f>
        <v>0</v>
      </c>
      <c r="V45" s="14">
        <f>IF(I45&gt;0,Z45,M45*calc!$J$5)</f>
        <v>0</v>
      </c>
      <c r="W45" s="14">
        <f>IF(J45&gt;0,AA45,N45*calc!$J$6)</f>
        <v>0</v>
      </c>
      <c r="X45" s="18">
        <f>IF(K45&gt;0,AB45,O45*calc!$J$7)</f>
        <v>0</v>
      </c>
      <c r="Y45" s="151" t="str">
        <f>IF(H45&gt;0,IF(((L45/H45)*100)&lt;=70,0,L45*calc!$J$4),"N/A")</f>
        <v>N/A</v>
      </c>
      <c r="Z45" s="149" t="str">
        <f>IF(I45&gt;0,IF(((M45/I45)*100)&lt;=45,0,M45*calc!$J$5),"N/A")</f>
        <v>N/A</v>
      </c>
      <c r="AA45" s="149" t="str">
        <f>IF(J45&gt;0,IF(((N45/J45)*100)&lt;=45,0,N45*calc!$J$6),"N/A")</f>
        <v>N/A</v>
      </c>
      <c r="AB45" s="150" t="str">
        <f>IF(K45&gt;0,IF(((O45/K45)*100)&lt;=70,0,O45*calc!$J$7),"N/A")</f>
        <v>N/A</v>
      </c>
      <c r="AC45" s="113"/>
      <c r="AD45" s="190">
        <f>SUM(IF(O45=0,K45*calc!$J$4,0),IF(P45=0,L45*calc!$J$5,0),IF(Q45=0,M45*calc!$J$6,0),IF(R45=0,N45*calc!$J$7,0))</f>
        <v>0</v>
      </c>
      <c r="AE45" s="190">
        <f>SUM(IF(P45=0,L45*calc!$J$4,0),IF(Q45=0,M45*calc!$J$5,0),IF(R45=0,N45*calc!$J$6,0),IF(S45=0,O45*calc!$J$7,0))</f>
        <v>0</v>
      </c>
    </row>
    <row r="46" spans="1:31" s="1" customFormat="1" ht="30.75" hidden="1" customHeight="1" thickTop="1" thickBot="1" x14ac:dyDescent="0.35">
      <c r="A46" s="49" t="s">
        <v>53</v>
      </c>
      <c r="B46" s="144" t="str">
        <f>IF(E46="","",'Celkový poplatek'!$D$2)</f>
        <v/>
      </c>
      <c r="C46" s="145" t="str">
        <f>IF(E46="","",'Celkový poplatek'!$E$2)</f>
        <v/>
      </c>
      <c r="D46" s="198"/>
      <c r="E46" s="199"/>
      <c r="F46" s="64" t="str">
        <f>IF(E46="","",'Celkový poplatek'!$C$2)</f>
        <v/>
      </c>
      <c r="G46" s="11"/>
      <c r="H46" s="206"/>
      <c r="I46" s="207"/>
      <c r="J46" s="207"/>
      <c r="K46" s="208"/>
      <c r="L46" s="209"/>
      <c r="M46" s="207"/>
      <c r="N46" s="207"/>
      <c r="O46" s="210"/>
      <c r="P46" s="159" t="str">
        <f t="shared" si="6"/>
        <v>N/A</v>
      </c>
      <c r="Q46" s="30" t="str">
        <f t="shared" si="5"/>
        <v>N/A</v>
      </c>
      <c r="R46" s="30" t="str">
        <f t="shared" si="7"/>
        <v>N/A</v>
      </c>
      <c r="S46" s="31" t="str">
        <f t="shared" si="7"/>
        <v>N/A</v>
      </c>
      <c r="T46" s="22">
        <f t="shared" si="4"/>
        <v>0</v>
      </c>
      <c r="U46" s="17">
        <f>IF(H46&gt;0,Y46,L46*calc!$J$4)</f>
        <v>0</v>
      </c>
      <c r="V46" s="14">
        <f>IF(I46&gt;0,Z46,M46*calc!$J$5)</f>
        <v>0</v>
      </c>
      <c r="W46" s="14">
        <f>IF(J46&gt;0,AA46,N46*calc!$J$6)</f>
        <v>0</v>
      </c>
      <c r="X46" s="18">
        <f>IF(K46&gt;0,AB46,O46*calc!$J$7)</f>
        <v>0</v>
      </c>
      <c r="Y46" s="151" t="str">
        <f>IF(H46&gt;0,IF(((L46/H46)*100)&lt;=70,0,L46*calc!$J$4),"N/A")</f>
        <v>N/A</v>
      </c>
      <c r="Z46" s="149" t="str">
        <f>IF(I46&gt;0,IF(((M46/I46)*100)&lt;=45,0,M46*calc!$J$5),"N/A")</f>
        <v>N/A</v>
      </c>
      <c r="AA46" s="149" t="str">
        <f>IF(J46&gt;0,IF(((N46/J46)*100)&lt;=45,0,N46*calc!$J$6),"N/A")</f>
        <v>N/A</v>
      </c>
      <c r="AB46" s="150" t="str">
        <f>IF(K46&gt;0,IF(((O46/K46)*100)&lt;=70,0,O46*calc!$J$7),"N/A")</f>
        <v>N/A</v>
      </c>
      <c r="AC46" s="113"/>
      <c r="AD46" s="190">
        <f>SUM(IF(O46=0,K46*calc!$J$4,0),IF(P46=0,L46*calc!$J$5,0),IF(Q46=0,M46*calc!$J$6,0),IF(R46=0,N46*calc!$J$7,0))</f>
        <v>0</v>
      </c>
      <c r="AE46" s="190">
        <f>SUM(IF(P46=0,L46*calc!$J$4,0),IF(Q46=0,M46*calc!$J$5,0),IF(R46=0,N46*calc!$J$6,0),IF(S46=0,O46*calc!$J$7,0))</f>
        <v>0</v>
      </c>
    </row>
    <row r="47" spans="1:31" s="1" customFormat="1" ht="30.75" hidden="1" customHeight="1" thickTop="1" thickBot="1" x14ac:dyDescent="0.35">
      <c r="A47" s="49" t="s">
        <v>54</v>
      </c>
      <c r="B47" s="144" t="str">
        <f>IF(E47="","",'Celkový poplatek'!$D$2)</f>
        <v/>
      </c>
      <c r="C47" s="145" t="str">
        <f>IF(E47="","",'Celkový poplatek'!$E$2)</f>
        <v/>
      </c>
      <c r="D47" s="198"/>
      <c r="E47" s="199"/>
      <c r="F47" s="64" t="str">
        <f>IF(E47="","",'Celkový poplatek'!$C$2)</f>
        <v/>
      </c>
      <c r="G47" s="11"/>
      <c r="H47" s="206"/>
      <c r="I47" s="207"/>
      <c r="J47" s="207"/>
      <c r="K47" s="208"/>
      <c r="L47" s="209"/>
      <c r="M47" s="207"/>
      <c r="N47" s="207"/>
      <c r="O47" s="210"/>
      <c r="P47" s="159" t="str">
        <f t="shared" si="6"/>
        <v>N/A</v>
      </c>
      <c r="Q47" s="30" t="str">
        <f t="shared" si="5"/>
        <v>N/A</v>
      </c>
      <c r="R47" s="30" t="str">
        <f t="shared" si="7"/>
        <v>N/A</v>
      </c>
      <c r="S47" s="31" t="str">
        <f t="shared" si="7"/>
        <v>N/A</v>
      </c>
      <c r="T47" s="22">
        <f t="shared" si="4"/>
        <v>0</v>
      </c>
      <c r="U47" s="17">
        <f>IF(H47&gt;0,Y47,L47*calc!$J$4)</f>
        <v>0</v>
      </c>
      <c r="V47" s="14">
        <f>IF(I47&gt;0,Z47,M47*calc!$J$5)</f>
        <v>0</v>
      </c>
      <c r="W47" s="14">
        <f>IF(J47&gt;0,AA47,N47*calc!$J$6)</f>
        <v>0</v>
      </c>
      <c r="X47" s="18">
        <f>IF(K47&gt;0,AB47,O47*calc!$J$7)</f>
        <v>0</v>
      </c>
      <c r="Y47" s="151" t="str">
        <f>IF(H47&gt;0,IF(((L47/H47)*100)&lt;=70,0,L47*calc!$J$4),"N/A")</f>
        <v>N/A</v>
      </c>
      <c r="Z47" s="149" t="str">
        <f>IF(I47&gt;0,IF(((M47/I47)*100)&lt;=45,0,M47*calc!$J$5),"N/A")</f>
        <v>N/A</v>
      </c>
      <c r="AA47" s="149" t="str">
        <f>IF(J47&gt;0,IF(((N47/J47)*100)&lt;=45,0,N47*calc!$J$6),"N/A")</f>
        <v>N/A</v>
      </c>
      <c r="AB47" s="150" t="str">
        <f>IF(K47&gt;0,IF(((O47/K47)*100)&lt;=70,0,O47*calc!$J$7),"N/A")</f>
        <v>N/A</v>
      </c>
      <c r="AC47" s="113"/>
      <c r="AD47" s="190">
        <f>SUM(IF(O47=0,K47*calc!$J$4,0),IF(P47=0,L47*calc!$J$5,0),IF(Q47=0,M47*calc!$J$6,0),IF(R47=0,N47*calc!$J$7,0))</f>
        <v>0</v>
      </c>
      <c r="AE47" s="190">
        <f>SUM(IF(P47=0,L47*calc!$J$4,0),IF(Q47=0,M47*calc!$J$5,0),IF(R47=0,N47*calc!$J$6,0),IF(S47=0,O47*calc!$J$7,0))</f>
        <v>0</v>
      </c>
    </row>
    <row r="48" spans="1:31" s="1" customFormat="1" ht="30.75" hidden="1" customHeight="1" thickTop="1" thickBot="1" x14ac:dyDescent="0.35">
      <c r="A48" s="49" t="s">
        <v>55</v>
      </c>
      <c r="B48" s="144" t="str">
        <f>IF(E48="","",'Celkový poplatek'!$D$2)</f>
        <v/>
      </c>
      <c r="C48" s="145" t="str">
        <f>IF(E48="","",'Celkový poplatek'!$E$2)</f>
        <v/>
      </c>
      <c r="D48" s="198"/>
      <c r="E48" s="199"/>
      <c r="F48" s="64" t="str">
        <f>IF(E48="","",'Celkový poplatek'!$C$2)</f>
        <v/>
      </c>
      <c r="G48" s="11"/>
      <c r="H48" s="206"/>
      <c r="I48" s="207"/>
      <c r="J48" s="207"/>
      <c r="K48" s="208"/>
      <c r="L48" s="209"/>
      <c r="M48" s="207"/>
      <c r="N48" s="207"/>
      <c r="O48" s="210"/>
      <c r="P48" s="159" t="str">
        <f t="shared" si="6"/>
        <v>N/A</v>
      </c>
      <c r="Q48" s="30" t="str">
        <f t="shared" si="5"/>
        <v>N/A</v>
      </c>
      <c r="R48" s="30" t="str">
        <f t="shared" si="7"/>
        <v>N/A</v>
      </c>
      <c r="S48" s="31" t="str">
        <f t="shared" si="7"/>
        <v>N/A</v>
      </c>
      <c r="T48" s="22">
        <f t="shared" si="4"/>
        <v>0</v>
      </c>
      <c r="U48" s="17">
        <f>IF(H48&gt;0,Y48,L48*calc!$J$4)</f>
        <v>0</v>
      </c>
      <c r="V48" s="14">
        <f>IF(I48&gt;0,Z48,M48*calc!$J$5)</f>
        <v>0</v>
      </c>
      <c r="W48" s="14">
        <f>IF(J48&gt;0,AA48,N48*calc!$J$6)</f>
        <v>0</v>
      </c>
      <c r="X48" s="18">
        <f>IF(K48&gt;0,AB48,O48*calc!$J$7)</f>
        <v>0</v>
      </c>
      <c r="Y48" s="151" t="str">
        <f>IF(H48&gt;0,IF(((L48/H48)*100)&lt;=70,0,L48*calc!$J$4),"N/A")</f>
        <v>N/A</v>
      </c>
      <c r="Z48" s="149" t="str">
        <f>IF(I48&gt;0,IF(((M48/I48)*100)&lt;=45,0,M48*calc!$J$5),"N/A")</f>
        <v>N/A</v>
      </c>
      <c r="AA48" s="149" t="str">
        <f>IF(J48&gt;0,IF(((N48/J48)*100)&lt;=45,0,N48*calc!$J$6),"N/A")</f>
        <v>N/A</v>
      </c>
      <c r="AB48" s="150" t="str">
        <f>IF(K48&gt;0,IF(((O48/K48)*100)&lt;=70,0,O48*calc!$J$7),"N/A")</f>
        <v>N/A</v>
      </c>
      <c r="AC48" s="113"/>
      <c r="AD48" s="190">
        <f>SUM(IF(O48=0,K48*calc!$J$4,0),IF(P48=0,L48*calc!$J$5,0),IF(Q48=0,M48*calc!$J$6,0),IF(R48=0,N48*calc!$J$7,0))</f>
        <v>0</v>
      </c>
      <c r="AE48" s="190">
        <f>SUM(IF(P48=0,L48*calc!$J$4,0),IF(Q48=0,M48*calc!$J$5,0),IF(R48=0,N48*calc!$J$6,0),IF(S48=0,O48*calc!$J$7,0))</f>
        <v>0</v>
      </c>
    </row>
    <row r="49" spans="1:31" s="1" customFormat="1" ht="30.75" hidden="1" customHeight="1" thickTop="1" thickBot="1" x14ac:dyDescent="0.35">
      <c r="A49" s="49" t="s">
        <v>56</v>
      </c>
      <c r="B49" s="144" t="str">
        <f>IF(E49="","",'Celkový poplatek'!$D$2)</f>
        <v/>
      </c>
      <c r="C49" s="145" t="str">
        <f>IF(E49="","",'Celkový poplatek'!$E$2)</f>
        <v/>
      </c>
      <c r="D49" s="198"/>
      <c r="E49" s="199"/>
      <c r="F49" s="64" t="str">
        <f>IF(E49="","",'Celkový poplatek'!$C$2)</f>
        <v/>
      </c>
      <c r="G49" s="11"/>
      <c r="H49" s="206"/>
      <c r="I49" s="207"/>
      <c r="J49" s="207"/>
      <c r="K49" s="208"/>
      <c r="L49" s="209"/>
      <c r="M49" s="207"/>
      <c r="N49" s="207"/>
      <c r="O49" s="210"/>
      <c r="P49" s="159" t="str">
        <f t="shared" si="6"/>
        <v>N/A</v>
      </c>
      <c r="Q49" s="30" t="str">
        <f t="shared" ref="Q49:S101" si="8">IF((I49+M49)&gt;0,V49,Z49)</f>
        <v>N/A</v>
      </c>
      <c r="R49" s="30" t="str">
        <f t="shared" si="7"/>
        <v>N/A</v>
      </c>
      <c r="S49" s="31" t="str">
        <f t="shared" si="7"/>
        <v>N/A</v>
      </c>
      <c r="T49" s="22">
        <f t="shared" si="4"/>
        <v>0</v>
      </c>
      <c r="U49" s="17">
        <f>IF(H49&gt;0,Y49,L49*calc!$J$4)</f>
        <v>0</v>
      </c>
      <c r="V49" s="14">
        <f>IF(I49&gt;0,Z49,M49*calc!$J$5)</f>
        <v>0</v>
      </c>
      <c r="W49" s="14">
        <f>IF(J49&gt;0,AA49,N49*calc!$J$6)</f>
        <v>0</v>
      </c>
      <c r="X49" s="18">
        <f>IF(K49&gt;0,AB49,O49*calc!$J$7)</f>
        <v>0</v>
      </c>
      <c r="Y49" s="151" t="str">
        <f>IF(H49&gt;0,IF(((L49/H49)*100)&lt;=70,0,L49*calc!$J$4),"N/A")</f>
        <v>N/A</v>
      </c>
      <c r="Z49" s="149" t="str">
        <f>IF(I49&gt;0,IF(((M49/I49)*100)&lt;=45,0,M49*calc!$J$5),"N/A")</f>
        <v>N/A</v>
      </c>
      <c r="AA49" s="149" t="str">
        <f>IF(J49&gt;0,IF(((N49/J49)*100)&lt;=45,0,N49*calc!$J$6),"N/A")</f>
        <v>N/A</v>
      </c>
      <c r="AB49" s="150" t="str">
        <f>IF(K49&gt;0,IF(((O49/K49)*100)&lt;=70,0,O49*calc!$J$7),"N/A")</f>
        <v>N/A</v>
      </c>
      <c r="AC49" s="113"/>
      <c r="AD49" s="190">
        <f>SUM(IF(O49=0,K49*calc!$J$4,0),IF(P49=0,L49*calc!$J$5,0),IF(Q49=0,M49*calc!$J$6,0),IF(R49=0,N49*calc!$J$7,0))</f>
        <v>0</v>
      </c>
      <c r="AE49" s="190">
        <f>SUM(IF(P49=0,L49*calc!$J$4,0),IF(Q49=0,M49*calc!$J$5,0),IF(R49=0,N49*calc!$J$6,0),IF(S49=0,O49*calc!$J$7,0))</f>
        <v>0</v>
      </c>
    </row>
    <row r="50" spans="1:31" s="1" customFormat="1" ht="30.75" hidden="1" customHeight="1" thickTop="1" thickBot="1" x14ac:dyDescent="0.35">
      <c r="A50" s="49" t="s">
        <v>57</v>
      </c>
      <c r="B50" s="144" t="str">
        <f>IF(E50="","",'Celkový poplatek'!$D$2)</f>
        <v/>
      </c>
      <c r="C50" s="145" t="str">
        <f>IF(E50="","",'Celkový poplatek'!$E$2)</f>
        <v/>
      </c>
      <c r="D50" s="198"/>
      <c r="E50" s="199"/>
      <c r="F50" s="64" t="str">
        <f>IF(E50="","",'Celkový poplatek'!$C$2)</f>
        <v/>
      </c>
      <c r="G50" s="11"/>
      <c r="H50" s="206"/>
      <c r="I50" s="207"/>
      <c r="J50" s="207"/>
      <c r="K50" s="208"/>
      <c r="L50" s="209"/>
      <c r="M50" s="207"/>
      <c r="N50" s="207"/>
      <c r="O50" s="210"/>
      <c r="P50" s="159" t="str">
        <f t="shared" si="6"/>
        <v>N/A</v>
      </c>
      <c r="Q50" s="30" t="str">
        <f t="shared" si="8"/>
        <v>N/A</v>
      </c>
      <c r="R50" s="30" t="str">
        <f t="shared" si="7"/>
        <v>N/A</v>
      </c>
      <c r="S50" s="31" t="str">
        <f t="shared" si="7"/>
        <v>N/A</v>
      </c>
      <c r="T50" s="22">
        <f t="shared" si="4"/>
        <v>0</v>
      </c>
      <c r="U50" s="17">
        <f>IF(H50&gt;0,Y50,L50*calc!$J$4)</f>
        <v>0</v>
      </c>
      <c r="V50" s="14">
        <f>IF(I50&gt;0,Z50,M50*calc!$J$5)</f>
        <v>0</v>
      </c>
      <c r="W50" s="14">
        <f>IF(J50&gt;0,AA50,N50*calc!$J$6)</f>
        <v>0</v>
      </c>
      <c r="X50" s="18">
        <f>IF(K50&gt;0,AB50,O50*calc!$J$7)</f>
        <v>0</v>
      </c>
      <c r="Y50" s="151" t="str">
        <f>IF(H50&gt;0,IF(((L50/H50)*100)&lt;=70,0,L50*calc!$J$4),"N/A")</f>
        <v>N/A</v>
      </c>
      <c r="Z50" s="149" t="str">
        <f>IF(I50&gt;0,IF(((M50/I50)*100)&lt;=45,0,M50*calc!$J$5),"N/A")</f>
        <v>N/A</v>
      </c>
      <c r="AA50" s="149" t="str">
        <f>IF(J50&gt;0,IF(((N50/J50)*100)&lt;=45,0,N50*calc!$J$6),"N/A")</f>
        <v>N/A</v>
      </c>
      <c r="AB50" s="150" t="str">
        <f>IF(K50&gt;0,IF(((O50/K50)*100)&lt;=70,0,O50*calc!$J$7),"N/A")</f>
        <v>N/A</v>
      </c>
      <c r="AC50" s="113"/>
      <c r="AD50" s="190">
        <f>SUM(IF(O50=0,K50*calc!$J$4,0),IF(P50=0,L50*calc!$J$5,0),IF(Q50=0,M50*calc!$J$6,0),IF(R50=0,N50*calc!$J$7,0))</f>
        <v>0</v>
      </c>
      <c r="AE50" s="190">
        <f>SUM(IF(P50=0,L50*calc!$J$4,0),IF(Q50=0,M50*calc!$J$5,0),IF(R50=0,N50*calc!$J$6,0),IF(S50=0,O50*calc!$J$7,0))</f>
        <v>0</v>
      </c>
    </row>
    <row r="51" spans="1:31" s="1" customFormat="1" ht="30.75" hidden="1" customHeight="1" thickTop="1" thickBot="1" x14ac:dyDescent="0.35">
      <c r="A51" s="49" t="s">
        <v>58</v>
      </c>
      <c r="B51" s="144" t="str">
        <f>IF(E51="","",'Celkový poplatek'!$D$2)</f>
        <v/>
      </c>
      <c r="C51" s="145" t="str">
        <f>IF(E51="","",'Celkový poplatek'!$E$2)</f>
        <v/>
      </c>
      <c r="D51" s="198"/>
      <c r="E51" s="199"/>
      <c r="F51" s="64" t="str">
        <f>IF(E51="","",'Celkový poplatek'!$C$2)</f>
        <v/>
      </c>
      <c r="G51" s="11"/>
      <c r="H51" s="206"/>
      <c r="I51" s="207"/>
      <c r="J51" s="207"/>
      <c r="K51" s="208"/>
      <c r="L51" s="209"/>
      <c r="M51" s="207"/>
      <c r="N51" s="207"/>
      <c r="O51" s="210"/>
      <c r="P51" s="159" t="str">
        <f t="shared" si="6"/>
        <v>N/A</v>
      </c>
      <c r="Q51" s="30" t="str">
        <f t="shared" si="8"/>
        <v>N/A</v>
      </c>
      <c r="R51" s="30" t="str">
        <f t="shared" si="7"/>
        <v>N/A</v>
      </c>
      <c r="S51" s="31" t="str">
        <f t="shared" si="7"/>
        <v>N/A</v>
      </c>
      <c r="T51" s="22">
        <f t="shared" si="4"/>
        <v>0</v>
      </c>
      <c r="U51" s="17">
        <f>IF(H51&gt;0,Y51,L51*calc!$J$4)</f>
        <v>0</v>
      </c>
      <c r="V51" s="14">
        <f>IF(I51&gt;0,Z51,M51*calc!$J$5)</f>
        <v>0</v>
      </c>
      <c r="W51" s="14">
        <f>IF(J51&gt;0,AA51,N51*calc!$J$6)</f>
        <v>0</v>
      </c>
      <c r="X51" s="18">
        <f>IF(K51&gt;0,AB51,O51*calc!$J$7)</f>
        <v>0</v>
      </c>
      <c r="Y51" s="151" t="str">
        <f>IF(H51&gt;0,IF(((L51/H51)*100)&lt;=70,0,L51*calc!$J$4),"N/A")</f>
        <v>N/A</v>
      </c>
      <c r="Z51" s="149" t="str">
        <f>IF(I51&gt;0,IF(((M51/I51)*100)&lt;=45,0,M51*calc!$J$5),"N/A")</f>
        <v>N/A</v>
      </c>
      <c r="AA51" s="149" t="str">
        <f>IF(J51&gt;0,IF(((N51/J51)*100)&lt;=45,0,N51*calc!$J$6),"N/A")</f>
        <v>N/A</v>
      </c>
      <c r="AB51" s="150" t="str">
        <f>IF(K51&gt;0,IF(((O51/K51)*100)&lt;=70,0,O51*calc!$J$7),"N/A")</f>
        <v>N/A</v>
      </c>
      <c r="AC51" s="113"/>
      <c r="AD51" s="190">
        <f>SUM(IF(O51=0,K51*calc!$J$4,0),IF(P51=0,L51*calc!$J$5,0),IF(Q51=0,M51*calc!$J$6,0),IF(R51=0,N51*calc!$J$7,0))</f>
        <v>0</v>
      </c>
      <c r="AE51" s="190">
        <f>SUM(IF(P51=0,L51*calc!$J$4,0),IF(Q51=0,M51*calc!$J$5,0),IF(R51=0,N51*calc!$J$6,0),IF(S51=0,O51*calc!$J$7,0))</f>
        <v>0</v>
      </c>
    </row>
    <row r="52" spans="1:31" s="1" customFormat="1" ht="30.75" hidden="1" customHeight="1" thickTop="1" thickBot="1" x14ac:dyDescent="0.35">
      <c r="A52" s="49" t="s">
        <v>59</v>
      </c>
      <c r="B52" s="144" t="str">
        <f>IF(E52="","",'Celkový poplatek'!$D$2)</f>
        <v/>
      </c>
      <c r="C52" s="145" t="str">
        <f>IF(E52="","",'Celkový poplatek'!$E$2)</f>
        <v/>
      </c>
      <c r="D52" s="198"/>
      <c r="E52" s="199"/>
      <c r="F52" s="64" t="str">
        <f>IF(E52="","",'Celkový poplatek'!$C$2)</f>
        <v/>
      </c>
      <c r="G52" s="11"/>
      <c r="H52" s="206"/>
      <c r="I52" s="207"/>
      <c r="J52" s="207"/>
      <c r="K52" s="208"/>
      <c r="L52" s="209"/>
      <c r="M52" s="207"/>
      <c r="N52" s="207"/>
      <c r="O52" s="210"/>
      <c r="P52" s="159" t="str">
        <f t="shared" si="6"/>
        <v>N/A</v>
      </c>
      <c r="Q52" s="30" t="str">
        <f t="shared" si="8"/>
        <v>N/A</v>
      </c>
      <c r="R52" s="30" t="str">
        <f t="shared" si="7"/>
        <v>N/A</v>
      </c>
      <c r="S52" s="31" t="str">
        <f t="shared" si="7"/>
        <v>N/A</v>
      </c>
      <c r="T52" s="22">
        <f t="shared" si="4"/>
        <v>0</v>
      </c>
      <c r="U52" s="17">
        <f>IF(H52&gt;0,Y52,L52*calc!$J$4)</f>
        <v>0</v>
      </c>
      <c r="V52" s="14">
        <f>IF(I52&gt;0,Z52,M52*calc!$J$5)</f>
        <v>0</v>
      </c>
      <c r="W52" s="14">
        <f>IF(J52&gt;0,AA52,N52*calc!$J$6)</f>
        <v>0</v>
      </c>
      <c r="X52" s="18">
        <f>IF(K52&gt;0,AB52,O52*calc!$J$7)</f>
        <v>0</v>
      </c>
      <c r="Y52" s="151" t="str">
        <f>IF(H52&gt;0,IF(((L52/H52)*100)&lt;=70,0,L52*calc!$J$4),"N/A")</f>
        <v>N/A</v>
      </c>
      <c r="Z52" s="149" t="str">
        <f>IF(I52&gt;0,IF(((M52/I52)*100)&lt;=45,0,M52*calc!$J$5),"N/A")</f>
        <v>N/A</v>
      </c>
      <c r="AA52" s="149" t="str">
        <f>IF(J52&gt;0,IF(((N52/J52)*100)&lt;=45,0,N52*calc!$J$6),"N/A")</f>
        <v>N/A</v>
      </c>
      <c r="AB52" s="150" t="str">
        <f>IF(K52&gt;0,IF(((O52/K52)*100)&lt;=70,0,O52*calc!$J$7),"N/A")</f>
        <v>N/A</v>
      </c>
      <c r="AC52" s="113"/>
      <c r="AD52" s="190">
        <f>SUM(IF(O52=0,K52*calc!$J$4,0),IF(P52=0,L52*calc!$J$5,0),IF(Q52=0,M52*calc!$J$6,0),IF(R52=0,N52*calc!$J$7,0))</f>
        <v>0</v>
      </c>
      <c r="AE52" s="190">
        <f>SUM(IF(P52=0,L52*calc!$J$4,0),IF(Q52=0,M52*calc!$J$5,0),IF(R52=0,N52*calc!$J$6,0),IF(S52=0,O52*calc!$J$7,0))</f>
        <v>0</v>
      </c>
    </row>
    <row r="53" spans="1:31" s="1" customFormat="1" ht="30.75" hidden="1" customHeight="1" thickTop="1" thickBot="1" x14ac:dyDescent="0.35">
      <c r="A53" s="49" t="s">
        <v>60</v>
      </c>
      <c r="B53" s="144" t="str">
        <f>IF(E53="","",'Celkový poplatek'!$D$2)</f>
        <v/>
      </c>
      <c r="C53" s="145" t="str">
        <f>IF(E53="","",'Celkový poplatek'!$E$2)</f>
        <v/>
      </c>
      <c r="D53" s="198"/>
      <c r="E53" s="199"/>
      <c r="F53" s="64" t="str">
        <f>IF(E53="","",'Celkový poplatek'!$C$2)</f>
        <v/>
      </c>
      <c r="G53" s="11"/>
      <c r="H53" s="206"/>
      <c r="I53" s="207"/>
      <c r="J53" s="207"/>
      <c r="K53" s="208"/>
      <c r="L53" s="209"/>
      <c r="M53" s="207"/>
      <c r="N53" s="207"/>
      <c r="O53" s="210"/>
      <c r="P53" s="159" t="str">
        <f t="shared" si="6"/>
        <v>N/A</v>
      </c>
      <c r="Q53" s="30" t="str">
        <f t="shared" si="8"/>
        <v>N/A</v>
      </c>
      <c r="R53" s="30" t="str">
        <f t="shared" si="7"/>
        <v>N/A</v>
      </c>
      <c r="S53" s="31" t="str">
        <f t="shared" si="7"/>
        <v>N/A</v>
      </c>
      <c r="T53" s="22">
        <f t="shared" si="4"/>
        <v>0</v>
      </c>
      <c r="U53" s="17">
        <f>IF(H53&gt;0,Y53,L53*calc!$J$4)</f>
        <v>0</v>
      </c>
      <c r="V53" s="14">
        <f>IF(I53&gt;0,Z53,M53*calc!$J$5)</f>
        <v>0</v>
      </c>
      <c r="W53" s="14">
        <f>IF(J53&gt;0,AA53,N53*calc!$J$6)</f>
        <v>0</v>
      </c>
      <c r="X53" s="18">
        <f>IF(K53&gt;0,AB53,O53*calc!$J$7)</f>
        <v>0</v>
      </c>
      <c r="Y53" s="151" t="str">
        <f>IF(H53&gt;0,IF(((L53/H53)*100)&lt;=70,0,L53*calc!$J$4),"N/A")</f>
        <v>N/A</v>
      </c>
      <c r="Z53" s="149" t="str">
        <f>IF(I53&gt;0,IF(((M53/I53)*100)&lt;=45,0,M53*calc!$J$5),"N/A")</f>
        <v>N/A</v>
      </c>
      <c r="AA53" s="149" t="str">
        <f>IF(J53&gt;0,IF(((N53/J53)*100)&lt;=45,0,N53*calc!$J$6),"N/A")</f>
        <v>N/A</v>
      </c>
      <c r="AB53" s="150" t="str">
        <f>IF(K53&gt;0,IF(((O53/K53)*100)&lt;=70,0,O53*calc!$J$7),"N/A")</f>
        <v>N/A</v>
      </c>
      <c r="AC53" s="113"/>
      <c r="AD53" s="190">
        <f>SUM(IF(O53=0,K53*calc!$J$4,0),IF(P53=0,L53*calc!$J$5,0),IF(Q53=0,M53*calc!$J$6,0),IF(R53=0,N53*calc!$J$7,0))</f>
        <v>0</v>
      </c>
      <c r="AE53" s="190">
        <f>SUM(IF(P53=0,L53*calc!$J$4,0),IF(Q53=0,M53*calc!$J$5,0),IF(R53=0,N53*calc!$J$6,0),IF(S53=0,O53*calc!$J$7,0))</f>
        <v>0</v>
      </c>
    </row>
    <row r="54" spans="1:31" s="1" customFormat="1" ht="30.75" hidden="1" customHeight="1" thickTop="1" thickBot="1" x14ac:dyDescent="0.35">
      <c r="A54" s="49" t="s">
        <v>61</v>
      </c>
      <c r="B54" s="144" t="str">
        <f>IF(E54="","",'Celkový poplatek'!$D$2)</f>
        <v/>
      </c>
      <c r="C54" s="145" t="str">
        <f>IF(E54="","",'Celkový poplatek'!$E$2)</f>
        <v/>
      </c>
      <c r="D54" s="198"/>
      <c r="E54" s="199"/>
      <c r="F54" s="64" t="str">
        <f>IF(E54="","",'Celkový poplatek'!$C$2)</f>
        <v/>
      </c>
      <c r="G54" s="11"/>
      <c r="H54" s="206"/>
      <c r="I54" s="207"/>
      <c r="J54" s="207"/>
      <c r="K54" s="208"/>
      <c r="L54" s="209"/>
      <c r="M54" s="207"/>
      <c r="N54" s="207"/>
      <c r="O54" s="210"/>
      <c r="P54" s="159" t="str">
        <f t="shared" si="6"/>
        <v>N/A</v>
      </c>
      <c r="Q54" s="30" t="str">
        <f t="shared" si="8"/>
        <v>N/A</v>
      </c>
      <c r="R54" s="30" t="str">
        <f t="shared" si="7"/>
        <v>N/A</v>
      </c>
      <c r="S54" s="31" t="str">
        <f t="shared" si="7"/>
        <v>N/A</v>
      </c>
      <c r="T54" s="22">
        <f t="shared" si="4"/>
        <v>0</v>
      </c>
      <c r="U54" s="17">
        <f>IF(H54&gt;0,Y54,L54*calc!$J$4)</f>
        <v>0</v>
      </c>
      <c r="V54" s="14">
        <f>IF(I54&gt;0,Z54,M54*calc!$J$5)</f>
        <v>0</v>
      </c>
      <c r="W54" s="14">
        <f>IF(J54&gt;0,AA54,N54*calc!$J$6)</f>
        <v>0</v>
      </c>
      <c r="X54" s="18">
        <f>IF(K54&gt;0,AB54,O54*calc!$J$7)</f>
        <v>0</v>
      </c>
      <c r="Y54" s="151" t="str">
        <f>IF(H54&gt;0,IF(((L54/H54)*100)&lt;=70,0,L54*calc!$J$4),"N/A")</f>
        <v>N/A</v>
      </c>
      <c r="Z54" s="149" t="str">
        <f>IF(I54&gt;0,IF(((M54/I54)*100)&lt;=45,0,M54*calc!$J$5),"N/A")</f>
        <v>N/A</v>
      </c>
      <c r="AA54" s="149" t="str">
        <f>IF(J54&gt;0,IF(((N54/J54)*100)&lt;=45,0,N54*calc!$J$6),"N/A")</f>
        <v>N/A</v>
      </c>
      <c r="AB54" s="150" t="str">
        <f>IF(K54&gt;0,IF(((O54/K54)*100)&lt;=70,0,O54*calc!$J$7),"N/A")</f>
        <v>N/A</v>
      </c>
      <c r="AC54" s="113"/>
      <c r="AD54" s="190">
        <f>SUM(IF(O54=0,K54*calc!$J$4,0),IF(P54=0,L54*calc!$J$5,0),IF(Q54=0,M54*calc!$J$6,0),IF(R54=0,N54*calc!$J$7,0))</f>
        <v>0</v>
      </c>
      <c r="AE54" s="190">
        <f>SUM(IF(P54=0,L54*calc!$J$4,0),IF(Q54=0,M54*calc!$J$5,0),IF(R54=0,N54*calc!$J$6,0),IF(S54=0,O54*calc!$J$7,0))</f>
        <v>0</v>
      </c>
    </row>
    <row r="55" spans="1:31" s="1" customFormat="1" ht="30.75" hidden="1" customHeight="1" thickTop="1" thickBot="1" x14ac:dyDescent="0.35">
      <c r="A55" s="49" t="s">
        <v>62</v>
      </c>
      <c r="B55" s="144" t="str">
        <f>IF(E55="","",'Celkový poplatek'!$D$2)</f>
        <v/>
      </c>
      <c r="C55" s="145" t="str">
        <f>IF(E55="","",'Celkový poplatek'!$E$2)</f>
        <v/>
      </c>
      <c r="D55" s="198"/>
      <c r="E55" s="199"/>
      <c r="F55" s="64" t="str">
        <f>IF(E55="","",'Celkový poplatek'!$C$2)</f>
        <v/>
      </c>
      <c r="G55" s="11"/>
      <c r="H55" s="206"/>
      <c r="I55" s="207"/>
      <c r="J55" s="207"/>
      <c r="K55" s="208"/>
      <c r="L55" s="209"/>
      <c r="M55" s="207"/>
      <c r="N55" s="207"/>
      <c r="O55" s="210"/>
      <c r="P55" s="159" t="str">
        <f t="shared" si="6"/>
        <v>N/A</v>
      </c>
      <c r="Q55" s="30" t="str">
        <f t="shared" si="8"/>
        <v>N/A</v>
      </c>
      <c r="R55" s="30" t="str">
        <f t="shared" si="7"/>
        <v>N/A</v>
      </c>
      <c r="S55" s="31" t="str">
        <f t="shared" si="7"/>
        <v>N/A</v>
      </c>
      <c r="T55" s="22">
        <f t="shared" si="4"/>
        <v>0</v>
      </c>
      <c r="U55" s="17">
        <f>IF(H55&gt;0,Y55,L55*calc!$J$4)</f>
        <v>0</v>
      </c>
      <c r="V55" s="14">
        <f>IF(I55&gt;0,Z55,M55*calc!$J$5)</f>
        <v>0</v>
      </c>
      <c r="W55" s="14">
        <f>IF(J55&gt;0,AA55,N55*calc!$J$6)</f>
        <v>0</v>
      </c>
      <c r="X55" s="18">
        <f>IF(K55&gt;0,AB55,O55*calc!$J$7)</f>
        <v>0</v>
      </c>
      <c r="Y55" s="151" t="str">
        <f>IF(H55&gt;0,IF(((L55/H55)*100)&lt;=70,0,L55*calc!$J$4),"N/A")</f>
        <v>N/A</v>
      </c>
      <c r="Z55" s="149" t="str">
        <f>IF(I55&gt;0,IF(((M55/I55)*100)&lt;=45,0,M55*calc!$J$5),"N/A")</f>
        <v>N/A</v>
      </c>
      <c r="AA55" s="149" t="str">
        <f>IF(J55&gt;0,IF(((N55/J55)*100)&lt;=45,0,N55*calc!$J$6),"N/A")</f>
        <v>N/A</v>
      </c>
      <c r="AB55" s="150" t="str">
        <f>IF(K55&gt;0,IF(((O55/K55)*100)&lt;=70,0,O55*calc!$J$7),"N/A")</f>
        <v>N/A</v>
      </c>
      <c r="AC55" s="113"/>
      <c r="AD55" s="190">
        <f>SUM(IF(O55=0,K55*calc!$J$4,0),IF(P55=0,L55*calc!$J$5,0),IF(Q55=0,M55*calc!$J$6,0),IF(R55=0,N55*calc!$J$7,0))</f>
        <v>0</v>
      </c>
      <c r="AE55" s="190">
        <f>SUM(IF(P55=0,L55*calc!$J$4,0),IF(Q55=0,M55*calc!$J$5,0),IF(R55=0,N55*calc!$J$6,0),IF(S55=0,O55*calc!$J$7,0))</f>
        <v>0</v>
      </c>
    </row>
    <row r="56" spans="1:31" s="1" customFormat="1" ht="30.75" hidden="1" customHeight="1" thickTop="1" thickBot="1" x14ac:dyDescent="0.35">
      <c r="A56" s="49" t="s">
        <v>63</v>
      </c>
      <c r="B56" s="144" t="str">
        <f>IF(E56="","",'Celkový poplatek'!$D$2)</f>
        <v/>
      </c>
      <c r="C56" s="145" t="str">
        <f>IF(E56="","",'Celkový poplatek'!$E$2)</f>
        <v/>
      </c>
      <c r="D56" s="198"/>
      <c r="E56" s="199"/>
      <c r="F56" s="64" t="str">
        <f>IF(E56="","",'Celkový poplatek'!$C$2)</f>
        <v/>
      </c>
      <c r="G56" s="11"/>
      <c r="H56" s="206"/>
      <c r="I56" s="207"/>
      <c r="J56" s="207"/>
      <c r="K56" s="208"/>
      <c r="L56" s="209"/>
      <c r="M56" s="207"/>
      <c r="N56" s="207"/>
      <c r="O56" s="210"/>
      <c r="P56" s="159" t="str">
        <f t="shared" si="6"/>
        <v>N/A</v>
      </c>
      <c r="Q56" s="30" t="str">
        <f t="shared" si="8"/>
        <v>N/A</v>
      </c>
      <c r="R56" s="30" t="str">
        <f t="shared" si="7"/>
        <v>N/A</v>
      </c>
      <c r="S56" s="31" t="str">
        <f t="shared" si="7"/>
        <v>N/A</v>
      </c>
      <c r="T56" s="22">
        <f t="shared" si="4"/>
        <v>0</v>
      </c>
      <c r="U56" s="17">
        <f>IF(H56&gt;0,Y56,L56*calc!$J$4)</f>
        <v>0</v>
      </c>
      <c r="V56" s="14">
        <f>IF(I56&gt;0,Z56,M56*calc!$J$5)</f>
        <v>0</v>
      </c>
      <c r="W56" s="14">
        <f>IF(J56&gt;0,AA56,N56*calc!$J$6)</f>
        <v>0</v>
      </c>
      <c r="X56" s="18">
        <f>IF(K56&gt;0,AB56,O56*calc!$J$7)</f>
        <v>0</v>
      </c>
      <c r="Y56" s="151" t="str">
        <f>IF(H56&gt;0,IF(((L56/H56)*100)&lt;=70,0,L56*calc!$J$4),"N/A")</f>
        <v>N/A</v>
      </c>
      <c r="Z56" s="149" t="str">
        <f>IF(I56&gt;0,IF(((M56/I56)*100)&lt;=45,0,M56*calc!$J$5),"N/A")</f>
        <v>N/A</v>
      </c>
      <c r="AA56" s="149" t="str">
        <f>IF(J56&gt;0,IF(((N56/J56)*100)&lt;=45,0,N56*calc!$J$6),"N/A")</f>
        <v>N/A</v>
      </c>
      <c r="AB56" s="150" t="str">
        <f>IF(K56&gt;0,IF(((O56/K56)*100)&lt;=70,0,O56*calc!$J$7),"N/A")</f>
        <v>N/A</v>
      </c>
      <c r="AC56" s="113"/>
      <c r="AD56" s="190">
        <f>SUM(IF(O56=0,K56*calc!$J$4,0),IF(P56=0,L56*calc!$J$5,0),IF(Q56=0,M56*calc!$J$6,0),IF(R56=0,N56*calc!$J$7,0))</f>
        <v>0</v>
      </c>
      <c r="AE56" s="190">
        <f>SUM(IF(P56=0,L56*calc!$J$4,0),IF(Q56=0,M56*calc!$J$5,0),IF(R56=0,N56*calc!$J$6,0),IF(S56=0,O56*calc!$J$7,0))</f>
        <v>0</v>
      </c>
    </row>
    <row r="57" spans="1:31" s="1" customFormat="1" ht="30.75" hidden="1" customHeight="1" thickTop="1" thickBot="1" x14ac:dyDescent="0.35">
      <c r="A57" s="49" t="s">
        <v>64</v>
      </c>
      <c r="B57" s="144" t="str">
        <f>IF(E57="","",'Celkový poplatek'!$D$2)</f>
        <v/>
      </c>
      <c r="C57" s="145" t="str">
        <f>IF(E57="","",'Celkový poplatek'!$E$2)</f>
        <v/>
      </c>
      <c r="D57" s="198"/>
      <c r="E57" s="199"/>
      <c r="F57" s="64" t="str">
        <f>IF(E57="","",'Celkový poplatek'!$C$2)</f>
        <v/>
      </c>
      <c r="G57" s="11"/>
      <c r="H57" s="206"/>
      <c r="I57" s="207"/>
      <c r="J57" s="207"/>
      <c r="K57" s="208"/>
      <c r="L57" s="209"/>
      <c r="M57" s="207"/>
      <c r="N57" s="207"/>
      <c r="O57" s="210"/>
      <c r="P57" s="159" t="str">
        <f t="shared" si="6"/>
        <v>N/A</v>
      </c>
      <c r="Q57" s="30" t="str">
        <f t="shared" si="8"/>
        <v>N/A</v>
      </c>
      <c r="R57" s="30" t="str">
        <f t="shared" si="7"/>
        <v>N/A</v>
      </c>
      <c r="S57" s="31" t="str">
        <f t="shared" si="7"/>
        <v>N/A</v>
      </c>
      <c r="T57" s="22">
        <f t="shared" si="4"/>
        <v>0</v>
      </c>
      <c r="U57" s="17">
        <f>IF(H57&gt;0,Y57,L57*calc!$J$4)</f>
        <v>0</v>
      </c>
      <c r="V57" s="14">
        <f>IF(I57&gt;0,Z57,M57*calc!$J$5)</f>
        <v>0</v>
      </c>
      <c r="W57" s="14">
        <f>IF(J57&gt;0,AA57,N57*calc!$J$6)</f>
        <v>0</v>
      </c>
      <c r="X57" s="18">
        <f>IF(K57&gt;0,AB57,O57*calc!$J$7)</f>
        <v>0</v>
      </c>
      <c r="Y57" s="151" t="str">
        <f>IF(H57&gt;0,IF(((L57/H57)*100)&lt;=70,0,L57*calc!$J$4),"N/A")</f>
        <v>N/A</v>
      </c>
      <c r="Z57" s="149" t="str">
        <f>IF(I57&gt;0,IF(((M57/I57)*100)&lt;=45,0,M57*calc!$J$5),"N/A")</f>
        <v>N/A</v>
      </c>
      <c r="AA57" s="149" t="str">
        <f>IF(J57&gt;0,IF(((N57/J57)*100)&lt;=45,0,N57*calc!$J$6),"N/A")</f>
        <v>N/A</v>
      </c>
      <c r="AB57" s="150" t="str">
        <f>IF(K57&gt;0,IF(((O57/K57)*100)&lt;=70,0,O57*calc!$J$7),"N/A")</f>
        <v>N/A</v>
      </c>
      <c r="AC57" s="113"/>
      <c r="AD57" s="190">
        <f>SUM(IF(O57=0,K57*calc!$J$4,0),IF(P57=0,L57*calc!$J$5,0),IF(Q57=0,M57*calc!$J$6,0),IF(R57=0,N57*calc!$J$7,0))</f>
        <v>0</v>
      </c>
      <c r="AE57" s="190">
        <f>SUM(IF(P57=0,L57*calc!$J$4,0),IF(Q57=0,M57*calc!$J$5,0),IF(R57=0,N57*calc!$J$6,0),IF(S57=0,O57*calc!$J$7,0))</f>
        <v>0</v>
      </c>
    </row>
    <row r="58" spans="1:31" s="1" customFormat="1" ht="30.75" hidden="1" customHeight="1" thickTop="1" thickBot="1" x14ac:dyDescent="0.35">
      <c r="A58" s="49" t="s">
        <v>65</v>
      </c>
      <c r="B58" s="144" t="str">
        <f>IF(E58="","",'Celkový poplatek'!$D$2)</f>
        <v/>
      </c>
      <c r="C58" s="145" t="str">
        <f>IF(E58="","",'Celkový poplatek'!$E$2)</f>
        <v/>
      </c>
      <c r="D58" s="198"/>
      <c r="E58" s="199"/>
      <c r="F58" s="64" t="str">
        <f>IF(E58="","",'Celkový poplatek'!$C$2)</f>
        <v/>
      </c>
      <c r="G58" s="11"/>
      <c r="H58" s="206"/>
      <c r="I58" s="207"/>
      <c r="J58" s="207"/>
      <c r="K58" s="208"/>
      <c r="L58" s="209"/>
      <c r="M58" s="207"/>
      <c r="N58" s="207"/>
      <c r="O58" s="210"/>
      <c r="P58" s="159" t="str">
        <f t="shared" si="6"/>
        <v>N/A</v>
      </c>
      <c r="Q58" s="30" t="str">
        <f t="shared" si="8"/>
        <v>N/A</v>
      </c>
      <c r="R58" s="30" t="str">
        <f t="shared" si="7"/>
        <v>N/A</v>
      </c>
      <c r="S58" s="31" t="str">
        <f t="shared" si="7"/>
        <v>N/A</v>
      </c>
      <c r="T58" s="22">
        <f t="shared" si="4"/>
        <v>0</v>
      </c>
      <c r="U58" s="17">
        <f>IF(H58&gt;0,Y58,L58*calc!$J$4)</f>
        <v>0</v>
      </c>
      <c r="V58" s="14">
        <f>IF(I58&gt;0,Z58,M58*calc!$J$5)</f>
        <v>0</v>
      </c>
      <c r="W58" s="14">
        <f>IF(J58&gt;0,AA58,N58*calc!$J$6)</f>
        <v>0</v>
      </c>
      <c r="X58" s="18">
        <f>IF(K58&gt;0,AB58,O58*calc!$J$7)</f>
        <v>0</v>
      </c>
      <c r="Y58" s="151" t="str">
        <f>IF(H58&gt;0,IF(((L58/H58)*100)&lt;=70,0,L58*calc!$J$4),"N/A")</f>
        <v>N/A</v>
      </c>
      <c r="Z58" s="149" t="str">
        <f>IF(I58&gt;0,IF(((M58/I58)*100)&lt;=45,0,M58*calc!$J$5),"N/A")</f>
        <v>N/A</v>
      </c>
      <c r="AA58" s="149" t="str">
        <f>IF(J58&gt;0,IF(((N58/J58)*100)&lt;=45,0,N58*calc!$J$6),"N/A")</f>
        <v>N/A</v>
      </c>
      <c r="AB58" s="150" t="str">
        <f>IF(K58&gt;0,IF(((O58/K58)*100)&lt;=70,0,O58*calc!$J$7),"N/A")</f>
        <v>N/A</v>
      </c>
      <c r="AC58" s="113"/>
      <c r="AD58" s="190">
        <f>SUM(IF(O58=0,K58*calc!$J$4,0),IF(P58=0,L58*calc!$J$5,0),IF(Q58=0,M58*calc!$J$6,0),IF(R58=0,N58*calc!$J$7,0))</f>
        <v>0</v>
      </c>
      <c r="AE58" s="190">
        <f>SUM(IF(P58=0,L58*calc!$J$4,0),IF(Q58=0,M58*calc!$J$5,0),IF(R58=0,N58*calc!$J$6,0),IF(S58=0,O58*calc!$J$7,0))</f>
        <v>0</v>
      </c>
    </row>
    <row r="59" spans="1:31" s="1" customFormat="1" ht="30.75" hidden="1" customHeight="1" thickTop="1" thickBot="1" x14ac:dyDescent="0.35">
      <c r="A59" s="49" t="s">
        <v>66</v>
      </c>
      <c r="B59" s="144" t="str">
        <f>IF(E59="","",'Celkový poplatek'!$D$2)</f>
        <v/>
      </c>
      <c r="C59" s="145" t="str">
        <f>IF(E59="","",'Celkový poplatek'!$E$2)</f>
        <v/>
      </c>
      <c r="D59" s="198"/>
      <c r="E59" s="199"/>
      <c r="F59" s="64" t="str">
        <f>IF(E59="","",'Celkový poplatek'!$C$2)</f>
        <v/>
      </c>
      <c r="G59" s="11"/>
      <c r="H59" s="206"/>
      <c r="I59" s="207"/>
      <c r="J59" s="207"/>
      <c r="K59" s="208"/>
      <c r="L59" s="209"/>
      <c r="M59" s="207"/>
      <c r="N59" s="207"/>
      <c r="O59" s="210"/>
      <c r="P59" s="159" t="str">
        <f t="shared" si="6"/>
        <v>N/A</v>
      </c>
      <c r="Q59" s="30" t="str">
        <f t="shared" si="8"/>
        <v>N/A</v>
      </c>
      <c r="R59" s="30" t="str">
        <f t="shared" si="7"/>
        <v>N/A</v>
      </c>
      <c r="S59" s="31" t="str">
        <f t="shared" si="7"/>
        <v>N/A</v>
      </c>
      <c r="T59" s="22">
        <f t="shared" si="4"/>
        <v>0</v>
      </c>
      <c r="U59" s="17">
        <f>IF(H59&gt;0,Y59,L59*calc!$J$4)</f>
        <v>0</v>
      </c>
      <c r="V59" s="14">
        <f>IF(I59&gt;0,Z59,M59*calc!$J$5)</f>
        <v>0</v>
      </c>
      <c r="W59" s="14">
        <f>IF(J59&gt;0,AA59,N59*calc!$J$6)</f>
        <v>0</v>
      </c>
      <c r="X59" s="18">
        <f>IF(K59&gt;0,AB59,O59*calc!$J$7)</f>
        <v>0</v>
      </c>
      <c r="Y59" s="151" t="str">
        <f>IF(H59&gt;0,IF(((L59/H59)*100)&lt;=70,0,L59*calc!$J$4),"N/A")</f>
        <v>N/A</v>
      </c>
      <c r="Z59" s="149" t="str">
        <f>IF(I59&gt;0,IF(((M59/I59)*100)&lt;=45,0,M59*calc!$J$5),"N/A")</f>
        <v>N/A</v>
      </c>
      <c r="AA59" s="149" t="str">
        <f>IF(J59&gt;0,IF(((N59/J59)*100)&lt;=45,0,N59*calc!$J$6),"N/A")</f>
        <v>N/A</v>
      </c>
      <c r="AB59" s="150" t="str">
        <f>IF(K59&gt;0,IF(((O59/K59)*100)&lt;=70,0,O59*calc!$J$7),"N/A")</f>
        <v>N/A</v>
      </c>
      <c r="AC59" s="113"/>
      <c r="AD59" s="190">
        <f>SUM(IF(O59=0,K59*calc!$J$4,0),IF(P59=0,L59*calc!$J$5,0),IF(Q59=0,M59*calc!$J$6,0),IF(R59=0,N59*calc!$J$7,0))</f>
        <v>0</v>
      </c>
      <c r="AE59" s="190">
        <f>SUM(IF(P59=0,L59*calc!$J$4,0),IF(Q59=0,M59*calc!$J$5,0),IF(R59=0,N59*calc!$J$6,0),IF(S59=0,O59*calc!$J$7,0))</f>
        <v>0</v>
      </c>
    </row>
    <row r="60" spans="1:31" s="1" customFormat="1" ht="30.75" hidden="1" customHeight="1" thickTop="1" thickBot="1" x14ac:dyDescent="0.35">
      <c r="A60" s="49" t="s">
        <v>67</v>
      </c>
      <c r="B60" s="144" t="str">
        <f>IF(E60="","",'Celkový poplatek'!$D$2)</f>
        <v/>
      </c>
      <c r="C60" s="145" t="str">
        <f>IF(E60="","",'Celkový poplatek'!$E$2)</f>
        <v/>
      </c>
      <c r="D60" s="198"/>
      <c r="E60" s="199"/>
      <c r="F60" s="64" t="str">
        <f>IF(E60="","",'Celkový poplatek'!$C$2)</f>
        <v/>
      </c>
      <c r="G60" s="11"/>
      <c r="H60" s="206"/>
      <c r="I60" s="207"/>
      <c r="J60" s="207"/>
      <c r="K60" s="208"/>
      <c r="L60" s="209"/>
      <c r="M60" s="207"/>
      <c r="N60" s="207"/>
      <c r="O60" s="210"/>
      <c r="P60" s="159" t="str">
        <f t="shared" si="6"/>
        <v>N/A</v>
      </c>
      <c r="Q60" s="30" t="str">
        <f t="shared" si="8"/>
        <v>N/A</v>
      </c>
      <c r="R60" s="30" t="str">
        <f t="shared" si="7"/>
        <v>N/A</v>
      </c>
      <c r="S60" s="31" t="str">
        <f t="shared" si="7"/>
        <v>N/A</v>
      </c>
      <c r="T60" s="22">
        <f t="shared" si="4"/>
        <v>0</v>
      </c>
      <c r="U60" s="17">
        <f>IF(H60&gt;0,Y60,L60*calc!$J$4)</f>
        <v>0</v>
      </c>
      <c r="V60" s="14">
        <f>IF(I60&gt;0,Z60,M60*calc!$J$5)</f>
        <v>0</v>
      </c>
      <c r="W60" s="14">
        <f>IF(J60&gt;0,AA60,N60*calc!$J$6)</f>
        <v>0</v>
      </c>
      <c r="X60" s="18">
        <f>IF(K60&gt;0,AB60,O60*calc!$J$7)</f>
        <v>0</v>
      </c>
      <c r="Y60" s="151" t="str">
        <f>IF(H60&gt;0,IF(((L60/H60)*100)&lt;=70,0,L60*calc!$J$4),"N/A")</f>
        <v>N/A</v>
      </c>
      <c r="Z60" s="149" t="str">
        <f>IF(I60&gt;0,IF(((M60/I60)*100)&lt;=45,0,M60*calc!$J$5),"N/A")</f>
        <v>N/A</v>
      </c>
      <c r="AA60" s="149" t="str">
        <f>IF(J60&gt;0,IF(((N60/J60)*100)&lt;=45,0,N60*calc!$J$6),"N/A")</f>
        <v>N/A</v>
      </c>
      <c r="AB60" s="150" t="str">
        <f>IF(K60&gt;0,IF(((O60/K60)*100)&lt;=70,0,O60*calc!$J$7),"N/A")</f>
        <v>N/A</v>
      </c>
      <c r="AC60" s="113"/>
      <c r="AD60" s="190">
        <f>SUM(IF(O60=0,K60*calc!$J$4,0),IF(P60=0,L60*calc!$J$5,0),IF(Q60=0,M60*calc!$J$6,0),IF(R60=0,N60*calc!$J$7,0))</f>
        <v>0</v>
      </c>
      <c r="AE60" s="190">
        <f>SUM(IF(P60=0,L60*calc!$J$4,0),IF(Q60=0,M60*calc!$J$5,0),IF(R60=0,N60*calc!$J$6,0),IF(S60=0,O60*calc!$J$7,0))</f>
        <v>0</v>
      </c>
    </row>
    <row r="61" spans="1:31" s="1" customFormat="1" ht="30.75" hidden="1" customHeight="1" thickTop="1" thickBot="1" x14ac:dyDescent="0.35">
      <c r="A61" s="49" t="s">
        <v>68</v>
      </c>
      <c r="B61" s="144" t="str">
        <f>IF(E61="","",'Celkový poplatek'!$D$2)</f>
        <v/>
      </c>
      <c r="C61" s="145" t="str">
        <f>IF(E61="","",'Celkový poplatek'!$E$2)</f>
        <v/>
      </c>
      <c r="D61" s="198"/>
      <c r="E61" s="199"/>
      <c r="F61" s="64" t="str">
        <f>IF(E61="","",'Celkový poplatek'!$C$2)</f>
        <v/>
      </c>
      <c r="G61" s="11"/>
      <c r="H61" s="206"/>
      <c r="I61" s="207"/>
      <c r="J61" s="207"/>
      <c r="K61" s="208"/>
      <c r="L61" s="209"/>
      <c r="M61" s="207"/>
      <c r="N61" s="207"/>
      <c r="O61" s="210"/>
      <c r="P61" s="159" t="str">
        <f t="shared" si="6"/>
        <v>N/A</v>
      </c>
      <c r="Q61" s="30" t="str">
        <f t="shared" si="8"/>
        <v>N/A</v>
      </c>
      <c r="R61" s="30" t="str">
        <f t="shared" si="7"/>
        <v>N/A</v>
      </c>
      <c r="S61" s="31" t="str">
        <f t="shared" si="7"/>
        <v>N/A</v>
      </c>
      <c r="T61" s="22">
        <f t="shared" si="4"/>
        <v>0</v>
      </c>
      <c r="U61" s="17">
        <f>IF(H61&gt;0,Y61,L61*calc!$J$4)</f>
        <v>0</v>
      </c>
      <c r="V61" s="14">
        <f>IF(I61&gt;0,Z61,M61*calc!$J$5)</f>
        <v>0</v>
      </c>
      <c r="W61" s="14">
        <f>IF(J61&gt;0,AA61,N61*calc!$J$6)</f>
        <v>0</v>
      </c>
      <c r="X61" s="18">
        <f>IF(K61&gt;0,AB61,O61*calc!$J$7)</f>
        <v>0</v>
      </c>
      <c r="Y61" s="151" t="str">
        <f>IF(H61&gt;0,IF(((L61/H61)*100)&lt;=70,0,L61*calc!$J$4),"N/A")</f>
        <v>N/A</v>
      </c>
      <c r="Z61" s="149" t="str">
        <f>IF(I61&gt;0,IF(((M61/I61)*100)&lt;=45,0,M61*calc!$J$5),"N/A")</f>
        <v>N/A</v>
      </c>
      <c r="AA61" s="149" t="str">
        <f>IF(J61&gt;0,IF(((N61/J61)*100)&lt;=45,0,N61*calc!$J$6),"N/A")</f>
        <v>N/A</v>
      </c>
      <c r="AB61" s="150" t="str">
        <f>IF(K61&gt;0,IF(((O61/K61)*100)&lt;=70,0,O61*calc!$J$7),"N/A")</f>
        <v>N/A</v>
      </c>
      <c r="AC61" s="113"/>
      <c r="AD61" s="190">
        <f>SUM(IF(O61=0,K61*calc!$J$4,0),IF(P61=0,L61*calc!$J$5,0),IF(Q61=0,M61*calc!$J$6,0),IF(R61=0,N61*calc!$J$7,0))</f>
        <v>0</v>
      </c>
      <c r="AE61" s="190">
        <f>SUM(IF(P61=0,L61*calc!$J$4,0),IF(Q61=0,M61*calc!$J$5,0),IF(R61=0,N61*calc!$J$6,0),IF(S61=0,O61*calc!$J$7,0))</f>
        <v>0</v>
      </c>
    </row>
    <row r="62" spans="1:31" s="1" customFormat="1" ht="30.75" hidden="1" customHeight="1" thickTop="1" thickBot="1" x14ac:dyDescent="0.35">
      <c r="A62" s="49" t="s">
        <v>69</v>
      </c>
      <c r="B62" s="144" t="str">
        <f>IF(E62="","",'Celkový poplatek'!$D$2)</f>
        <v/>
      </c>
      <c r="C62" s="145" t="str">
        <f>IF(E62="","",'Celkový poplatek'!$E$2)</f>
        <v/>
      </c>
      <c r="D62" s="198"/>
      <c r="E62" s="199"/>
      <c r="F62" s="64" t="str">
        <f>IF(E62="","",'Celkový poplatek'!$C$2)</f>
        <v/>
      </c>
      <c r="G62" s="11"/>
      <c r="H62" s="206"/>
      <c r="I62" s="207"/>
      <c r="J62" s="207"/>
      <c r="K62" s="208"/>
      <c r="L62" s="209"/>
      <c r="M62" s="207"/>
      <c r="N62" s="207"/>
      <c r="O62" s="210"/>
      <c r="P62" s="159" t="str">
        <f t="shared" si="6"/>
        <v>N/A</v>
      </c>
      <c r="Q62" s="30" t="str">
        <f t="shared" si="8"/>
        <v>N/A</v>
      </c>
      <c r="R62" s="30" t="str">
        <f t="shared" si="7"/>
        <v>N/A</v>
      </c>
      <c r="S62" s="31" t="str">
        <f t="shared" si="7"/>
        <v>N/A</v>
      </c>
      <c r="T62" s="22">
        <f t="shared" si="4"/>
        <v>0</v>
      </c>
      <c r="U62" s="17">
        <f>IF(H62&gt;0,Y62,L62*calc!$J$4)</f>
        <v>0</v>
      </c>
      <c r="V62" s="14">
        <f>IF(I62&gt;0,Z62,M62*calc!$J$5)</f>
        <v>0</v>
      </c>
      <c r="W62" s="14">
        <f>IF(J62&gt;0,AA62,N62*calc!$J$6)</f>
        <v>0</v>
      </c>
      <c r="X62" s="18">
        <f>IF(K62&gt;0,AB62,O62*calc!$J$7)</f>
        <v>0</v>
      </c>
      <c r="Y62" s="151" t="str">
        <f>IF(H62&gt;0,IF(((L62/H62)*100)&lt;=70,0,L62*calc!$J$4),"N/A")</f>
        <v>N/A</v>
      </c>
      <c r="Z62" s="149" t="str">
        <f>IF(I62&gt;0,IF(((M62/I62)*100)&lt;=45,0,M62*calc!$J$5),"N/A")</f>
        <v>N/A</v>
      </c>
      <c r="AA62" s="149" t="str">
        <f>IF(J62&gt;0,IF(((N62/J62)*100)&lt;=45,0,N62*calc!$J$6),"N/A")</f>
        <v>N/A</v>
      </c>
      <c r="AB62" s="150" t="str">
        <f>IF(K62&gt;0,IF(((O62/K62)*100)&lt;=70,0,O62*calc!$J$7),"N/A")</f>
        <v>N/A</v>
      </c>
      <c r="AC62" s="113"/>
      <c r="AD62" s="190">
        <f>SUM(IF(O62=0,K62*calc!$J$4,0),IF(P62=0,L62*calc!$J$5,0),IF(Q62=0,M62*calc!$J$6,0),IF(R62=0,N62*calc!$J$7,0))</f>
        <v>0</v>
      </c>
      <c r="AE62" s="190">
        <f>SUM(IF(P62=0,L62*calc!$J$4,0),IF(Q62=0,M62*calc!$J$5,0),IF(R62=0,N62*calc!$J$6,0),IF(S62=0,O62*calc!$J$7,0))</f>
        <v>0</v>
      </c>
    </row>
    <row r="63" spans="1:31" s="1" customFormat="1" ht="30.75" hidden="1" customHeight="1" thickTop="1" thickBot="1" x14ac:dyDescent="0.35">
      <c r="A63" s="49" t="s">
        <v>70</v>
      </c>
      <c r="B63" s="144" t="str">
        <f>IF(E63="","",'Celkový poplatek'!$D$2)</f>
        <v/>
      </c>
      <c r="C63" s="145" t="str">
        <f>IF(E63="","",'Celkový poplatek'!$E$2)</f>
        <v/>
      </c>
      <c r="D63" s="198"/>
      <c r="E63" s="199"/>
      <c r="F63" s="64" t="str">
        <f>IF(E63="","",'Celkový poplatek'!$C$2)</f>
        <v/>
      </c>
      <c r="G63" s="11"/>
      <c r="H63" s="206"/>
      <c r="I63" s="207"/>
      <c r="J63" s="207"/>
      <c r="K63" s="208"/>
      <c r="L63" s="209"/>
      <c r="M63" s="207"/>
      <c r="N63" s="207"/>
      <c r="O63" s="210"/>
      <c r="P63" s="159" t="str">
        <f t="shared" si="6"/>
        <v>N/A</v>
      </c>
      <c r="Q63" s="30" t="str">
        <f t="shared" si="8"/>
        <v>N/A</v>
      </c>
      <c r="R63" s="30" t="str">
        <f t="shared" si="7"/>
        <v>N/A</v>
      </c>
      <c r="S63" s="31" t="str">
        <f t="shared" si="7"/>
        <v>N/A</v>
      </c>
      <c r="T63" s="22">
        <f t="shared" si="4"/>
        <v>0</v>
      </c>
      <c r="U63" s="17">
        <f>IF(H63&gt;0,Y63,L63*calc!$J$4)</f>
        <v>0</v>
      </c>
      <c r="V63" s="14">
        <f>IF(I63&gt;0,Z63,M63*calc!$J$5)</f>
        <v>0</v>
      </c>
      <c r="W63" s="14">
        <f>IF(J63&gt;0,AA63,N63*calc!$J$6)</f>
        <v>0</v>
      </c>
      <c r="X63" s="18">
        <f>IF(K63&gt;0,AB63,O63*calc!$J$7)</f>
        <v>0</v>
      </c>
      <c r="Y63" s="151" t="str">
        <f>IF(H63&gt;0,IF(((L63/H63)*100)&lt;=70,0,L63*calc!$J$4),"N/A")</f>
        <v>N/A</v>
      </c>
      <c r="Z63" s="149" t="str">
        <f>IF(I63&gt;0,IF(((M63/I63)*100)&lt;=45,0,M63*calc!$J$5),"N/A")</f>
        <v>N/A</v>
      </c>
      <c r="AA63" s="149" t="str">
        <f>IF(J63&gt;0,IF(((N63/J63)*100)&lt;=45,0,N63*calc!$J$6),"N/A")</f>
        <v>N/A</v>
      </c>
      <c r="AB63" s="150" t="str">
        <f>IF(K63&gt;0,IF(((O63/K63)*100)&lt;=70,0,O63*calc!$J$7),"N/A")</f>
        <v>N/A</v>
      </c>
      <c r="AC63" s="113"/>
      <c r="AD63" s="190">
        <f>SUM(IF(O63=0,K63*calc!$J$4,0),IF(P63=0,L63*calc!$J$5,0),IF(Q63=0,M63*calc!$J$6,0),IF(R63=0,N63*calc!$J$7,0))</f>
        <v>0</v>
      </c>
      <c r="AE63" s="190">
        <f>SUM(IF(P63=0,L63*calc!$J$4,0),IF(Q63=0,M63*calc!$J$5,0),IF(R63=0,N63*calc!$J$6,0),IF(S63=0,O63*calc!$J$7,0))</f>
        <v>0</v>
      </c>
    </row>
    <row r="64" spans="1:31" s="1" customFormat="1" ht="30.75" hidden="1" customHeight="1" thickTop="1" thickBot="1" x14ac:dyDescent="0.35">
      <c r="A64" s="49" t="s">
        <v>71</v>
      </c>
      <c r="B64" s="144" t="str">
        <f>IF(E64="","",'Celkový poplatek'!$D$2)</f>
        <v/>
      </c>
      <c r="C64" s="145" t="str">
        <f>IF(E64="","",'Celkový poplatek'!$E$2)</f>
        <v/>
      </c>
      <c r="D64" s="198"/>
      <c r="E64" s="199"/>
      <c r="F64" s="64" t="str">
        <f>IF(E64="","",'Celkový poplatek'!$C$2)</f>
        <v/>
      </c>
      <c r="G64" s="11"/>
      <c r="H64" s="206"/>
      <c r="I64" s="207"/>
      <c r="J64" s="207"/>
      <c r="K64" s="208"/>
      <c r="L64" s="209"/>
      <c r="M64" s="207"/>
      <c r="N64" s="207"/>
      <c r="O64" s="210"/>
      <c r="P64" s="159" t="str">
        <f t="shared" si="6"/>
        <v>N/A</v>
      </c>
      <c r="Q64" s="30" t="str">
        <f t="shared" si="8"/>
        <v>N/A</v>
      </c>
      <c r="R64" s="30" t="str">
        <f t="shared" si="7"/>
        <v>N/A</v>
      </c>
      <c r="S64" s="31" t="str">
        <f t="shared" si="7"/>
        <v>N/A</v>
      </c>
      <c r="T64" s="22">
        <f t="shared" si="4"/>
        <v>0</v>
      </c>
      <c r="U64" s="17">
        <f>IF(H64&gt;0,Y64,L64*calc!$J$4)</f>
        <v>0</v>
      </c>
      <c r="V64" s="14">
        <f>IF(I64&gt;0,Z64,M64*calc!$J$5)</f>
        <v>0</v>
      </c>
      <c r="W64" s="14">
        <f>IF(J64&gt;0,AA64,N64*calc!$J$6)</f>
        <v>0</v>
      </c>
      <c r="X64" s="18">
        <f>IF(K64&gt;0,AB64,O64*calc!$J$7)</f>
        <v>0</v>
      </c>
      <c r="Y64" s="151" t="str">
        <f>IF(H64&gt;0,IF(((L64/H64)*100)&lt;=70,0,L64*calc!$J$4),"N/A")</f>
        <v>N/A</v>
      </c>
      <c r="Z64" s="149" t="str">
        <f>IF(I64&gt;0,IF(((M64/I64)*100)&lt;=45,0,M64*calc!$J$5),"N/A")</f>
        <v>N/A</v>
      </c>
      <c r="AA64" s="149" t="str">
        <f>IF(J64&gt;0,IF(((N64/J64)*100)&lt;=45,0,N64*calc!$J$6),"N/A")</f>
        <v>N/A</v>
      </c>
      <c r="AB64" s="150" t="str">
        <f>IF(K64&gt;0,IF(((O64/K64)*100)&lt;=70,0,O64*calc!$J$7),"N/A")</f>
        <v>N/A</v>
      </c>
      <c r="AC64" s="113"/>
      <c r="AD64" s="190">
        <f>SUM(IF(O64=0,K64*calc!$J$4,0),IF(P64=0,L64*calc!$J$5,0),IF(Q64=0,M64*calc!$J$6,0),IF(R64=0,N64*calc!$J$7,0))</f>
        <v>0</v>
      </c>
      <c r="AE64" s="190">
        <f>SUM(IF(P64=0,L64*calc!$J$4,0),IF(Q64=0,M64*calc!$J$5,0),IF(R64=0,N64*calc!$J$6,0),IF(S64=0,O64*calc!$J$7,0))</f>
        <v>0</v>
      </c>
    </row>
    <row r="65" spans="1:31" s="1" customFormat="1" ht="30.75" hidden="1" customHeight="1" thickTop="1" thickBot="1" x14ac:dyDescent="0.35">
      <c r="A65" s="49" t="s">
        <v>72</v>
      </c>
      <c r="B65" s="144" t="str">
        <f>IF(E65="","",'Celkový poplatek'!$D$2)</f>
        <v/>
      </c>
      <c r="C65" s="145" t="str">
        <f>IF(E65="","",'Celkový poplatek'!$E$2)</f>
        <v/>
      </c>
      <c r="D65" s="198"/>
      <c r="E65" s="199"/>
      <c r="F65" s="64" t="str">
        <f>IF(E65="","",'Celkový poplatek'!$C$2)</f>
        <v/>
      </c>
      <c r="G65" s="11"/>
      <c r="H65" s="206"/>
      <c r="I65" s="207"/>
      <c r="J65" s="207"/>
      <c r="K65" s="208"/>
      <c r="L65" s="209"/>
      <c r="M65" s="207"/>
      <c r="N65" s="207"/>
      <c r="O65" s="210"/>
      <c r="P65" s="159" t="str">
        <f t="shared" si="6"/>
        <v>N/A</v>
      </c>
      <c r="Q65" s="30" t="str">
        <f t="shared" si="8"/>
        <v>N/A</v>
      </c>
      <c r="R65" s="30" t="str">
        <f t="shared" si="7"/>
        <v>N/A</v>
      </c>
      <c r="S65" s="31" t="str">
        <f t="shared" si="7"/>
        <v>N/A</v>
      </c>
      <c r="T65" s="22">
        <f t="shared" si="4"/>
        <v>0</v>
      </c>
      <c r="U65" s="17">
        <f>IF(H65&gt;0,Y65,L65*calc!$J$4)</f>
        <v>0</v>
      </c>
      <c r="V65" s="14">
        <f>IF(I65&gt;0,Z65,M65*calc!$J$5)</f>
        <v>0</v>
      </c>
      <c r="W65" s="14">
        <f>IF(J65&gt;0,AA65,N65*calc!$J$6)</f>
        <v>0</v>
      </c>
      <c r="X65" s="18">
        <f>IF(K65&gt;0,AB65,O65*calc!$J$7)</f>
        <v>0</v>
      </c>
      <c r="Y65" s="151" t="str">
        <f>IF(H65&gt;0,IF(((L65/H65)*100)&lt;=70,0,L65*calc!$J$4),"N/A")</f>
        <v>N/A</v>
      </c>
      <c r="Z65" s="149" t="str">
        <f>IF(I65&gt;0,IF(((M65/I65)*100)&lt;=45,0,M65*calc!$J$5),"N/A")</f>
        <v>N/A</v>
      </c>
      <c r="AA65" s="149" t="str">
        <f>IF(J65&gt;0,IF(((N65/J65)*100)&lt;=45,0,N65*calc!$J$6),"N/A")</f>
        <v>N/A</v>
      </c>
      <c r="AB65" s="150" t="str">
        <f>IF(K65&gt;0,IF(((O65/K65)*100)&lt;=70,0,O65*calc!$J$7),"N/A")</f>
        <v>N/A</v>
      </c>
      <c r="AC65" s="113"/>
      <c r="AD65" s="190">
        <f>SUM(IF(O65=0,K65*calc!$J$4,0),IF(P65=0,L65*calc!$J$5,0),IF(Q65=0,M65*calc!$J$6,0),IF(R65=0,N65*calc!$J$7,0))</f>
        <v>0</v>
      </c>
      <c r="AE65" s="190">
        <f>SUM(IF(P65=0,L65*calc!$J$4,0),IF(Q65=0,M65*calc!$J$5,0),IF(R65=0,N65*calc!$J$6,0),IF(S65=0,O65*calc!$J$7,0))</f>
        <v>0</v>
      </c>
    </row>
    <row r="66" spans="1:31" s="1" customFormat="1" ht="30.75" hidden="1" customHeight="1" thickTop="1" thickBot="1" x14ac:dyDescent="0.35">
      <c r="A66" s="49" t="s">
        <v>73</v>
      </c>
      <c r="B66" s="144" t="str">
        <f>IF(E66="","",'Celkový poplatek'!$D$2)</f>
        <v/>
      </c>
      <c r="C66" s="145" t="str">
        <f>IF(E66="","",'Celkový poplatek'!$E$2)</f>
        <v/>
      </c>
      <c r="D66" s="198"/>
      <c r="E66" s="199"/>
      <c r="F66" s="64" t="str">
        <f>IF(E66="","",'Celkový poplatek'!$C$2)</f>
        <v/>
      </c>
      <c r="G66" s="11"/>
      <c r="H66" s="206"/>
      <c r="I66" s="207"/>
      <c r="J66" s="207"/>
      <c r="K66" s="208"/>
      <c r="L66" s="209"/>
      <c r="M66" s="207"/>
      <c r="N66" s="207"/>
      <c r="O66" s="210"/>
      <c r="P66" s="159" t="str">
        <f t="shared" si="6"/>
        <v>N/A</v>
      </c>
      <c r="Q66" s="30" t="str">
        <f t="shared" si="8"/>
        <v>N/A</v>
      </c>
      <c r="R66" s="30" t="str">
        <f t="shared" si="7"/>
        <v>N/A</v>
      </c>
      <c r="S66" s="31" t="str">
        <f t="shared" si="7"/>
        <v>N/A</v>
      </c>
      <c r="T66" s="22">
        <f t="shared" si="4"/>
        <v>0</v>
      </c>
      <c r="U66" s="17">
        <f>IF(H66&gt;0,Y66,L66*calc!$J$4)</f>
        <v>0</v>
      </c>
      <c r="V66" s="14">
        <f>IF(I66&gt;0,Z66,M66*calc!$J$5)</f>
        <v>0</v>
      </c>
      <c r="W66" s="14">
        <f>IF(J66&gt;0,AA66,N66*calc!$J$6)</f>
        <v>0</v>
      </c>
      <c r="X66" s="18">
        <f>IF(K66&gt;0,AB66,O66*calc!$J$7)</f>
        <v>0</v>
      </c>
      <c r="Y66" s="151" t="str">
        <f>IF(H66&gt;0,IF(((L66/H66)*100)&lt;=70,0,L66*calc!$J$4),"N/A")</f>
        <v>N/A</v>
      </c>
      <c r="Z66" s="149" t="str">
        <f>IF(I66&gt;0,IF(((M66/I66)*100)&lt;=45,0,M66*calc!$J$5),"N/A")</f>
        <v>N/A</v>
      </c>
      <c r="AA66" s="149" t="str">
        <f>IF(J66&gt;0,IF(((N66/J66)*100)&lt;=45,0,N66*calc!$J$6),"N/A")</f>
        <v>N/A</v>
      </c>
      <c r="AB66" s="150" t="str">
        <f>IF(K66&gt;0,IF(((O66/K66)*100)&lt;=70,0,O66*calc!$J$7),"N/A")</f>
        <v>N/A</v>
      </c>
      <c r="AC66" s="113"/>
      <c r="AD66" s="190">
        <f>SUM(IF(O66=0,K66*calc!$J$4,0),IF(P66=0,L66*calc!$J$5,0),IF(Q66=0,M66*calc!$J$6,0),IF(R66=0,N66*calc!$J$7,0))</f>
        <v>0</v>
      </c>
      <c r="AE66" s="190">
        <f>SUM(IF(P66=0,L66*calc!$J$4,0),IF(Q66=0,M66*calc!$J$5,0),IF(R66=0,N66*calc!$J$6,0),IF(S66=0,O66*calc!$J$7,0))</f>
        <v>0</v>
      </c>
    </row>
    <row r="67" spans="1:31" s="1" customFormat="1" ht="30.75" hidden="1" customHeight="1" thickTop="1" thickBot="1" x14ac:dyDescent="0.35">
      <c r="A67" s="49" t="s">
        <v>74</v>
      </c>
      <c r="B67" s="144" t="str">
        <f>IF(E67="","",'Celkový poplatek'!$D$2)</f>
        <v/>
      </c>
      <c r="C67" s="145" t="str">
        <f>IF(E67="","",'Celkový poplatek'!$E$2)</f>
        <v/>
      </c>
      <c r="D67" s="198"/>
      <c r="E67" s="199"/>
      <c r="F67" s="64" t="str">
        <f>IF(E67="","",'Celkový poplatek'!$C$2)</f>
        <v/>
      </c>
      <c r="G67" s="11"/>
      <c r="H67" s="206"/>
      <c r="I67" s="207"/>
      <c r="J67" s="207"/>
      <c r="K67" s="208"/>
      <c r="L67" s="209"/>
      <c r="M67" s="207"/>
      <c r="N67" s="207"/>
      <c r="O67" s="210"/>
      <c r="P67" s="159" t="str">
        <f t="shared" si="6"/>
        <v>N/A</v>
      </c>
      <c r="Q67" s="30" t="str">
        <f t="shared" si="8"/>
        <v>N/A</v>
      </c>
      <c r="R67" s="30" t="str">
        <f t="shared" si="7"/>
        <v>N/A</v>
      </c>
      <c r="S67" s="31" t="str">
        <f t="shared" si="7"/>
        <v>N/A</v>
      </c>
      <c r="T67" s="22">
        <f t="shared" si="4"/>
        <v>0</v>
      </c>
      <c r="U67" s="17">
        <f>IF(H67&gt;0,Y67,L67*calc!$J$4)</f>
        <v>0</v>
      </c>
      <c r="V67" s="14">
        <f>IF(I67&gt;0,Z67,M67*calc!$J$5)</f>
        <v>0</v>
      </c>
      <c r="W67" s="14">
        <f>IF(J67&gt;0,AA67,N67*calc!$J$6)</f>
        <v>0</v>
      </c>
      <c r="X67" s="18">
        <f>IF(K67&gt;0,AB67,O67*calc!$J$7)</f>
        <v>0</v>
      </c>
      <c r="Y67" s="151" t="str">
        <f>IF(H67&gt;0,IF(((L67/H67)*100)&lt;=70,0,L67*calc!$J$4),"N/A")</f>
        <v>N/A</v>
      </c>
      <c r="Z67" s="149" t="str">
        <f>IF(I67&gt;0,IF(((M67/I67)*100)&lt;=45,0,M67*calc!$J$5),"N/A")</f>
        <v>N/A</v>
      </c>
      <c r="AA67" s="149" t="str">
        <f>IF(J67&gt;0,IF(((N67/J67)*100)&lt;=45,0,N67*calc!$J$6),"N/A")</f>
        <v>N/A</v>
      </c>
      <c r="AB67" s="150" t="str">
        <f>IF(K67&gt;0,IF(((O67/K67)*100)&lt;=70,0,O67*calc!$J$7),"N/A")</f>
        <v>N/A</v>
      </c>
      <c r="AC67" s="113"/>
      <c r="AD67" s="190">
        <f>SUM(IF(O67=0,K67*calc!$J$4,0),IF(P67=0,L67*calc!$J$5,0),IF(Q67=0,M67*calc!$J$6,0),IF(R67=0,N67*calc!$J$7,0))</f>
        <v>0</v>
      </c>
      <c r="AE67" s="190">
        <f>SUM(IF(P67=0,L67*calc!$J$4,0),IF(Q67=0,M67*calc!$J$5,0),IF(R67=0,N67*calc!$J$6,0),IF(S67=0,O67*calc!$J$7,0))</f>
        <v>0</v>
      </c>
    </row>
    <row r="68" spans="1:31" s="1" customFormat="1" ht="30.75" hidden="1" customHeight="1" thickTop="1" thickBot="1" x14ac:dyDescent="0.35">
      <c r="A68" s="49" t="s">
        <v>75</v>
      </c>
      <c r="B68" s="144" t="str">
        <f>IF(E68="","",'Celkový poplatek'!$D$2)</f>
        <v/>
      </c>
      <c r="C68" s="145" t="str">
        <f>IF(E68="","",'Celkový poplatek'!$E$2)</f>
        <v/>
      </c>
      <c r="D68" s="198"/>
      <c r="E68" s="199"/>
      <c r="F68" s="64" t="str">
        <f>IF(E68="","",'Celkový poplatek'!$C$2)</f>
        <v/>
      </c>
      <c r="G68" s="11"/>
      <c r="H68" s="206"/>
      <c r="I68" s="207"/>
      <c r="J68" s="207"/>
      <c r="K68" s="208"/>
      <c r="L68" s="209"/>
      <c r="M68" s="207"/>
      <c r="N68" s="207"/>
      <c r="O68" s="210"/>
      <c r="P68" s="159" t="str">
        <f t="shared" si="6"/>
        <v>N/A</v>
      </c>
      <c r="Q68" s="30" t="str">
        <f t="shared" si="8"/>
        <v>N/A</v>
      </c>
      <c r="R68" s="30" t="str">
        <f t="shared" si="7"/>
        <v>N/A</v>
      </c>
      <c r="S68" s="31" t="str">
        <f t="shared" si="7"/>
        <v>N/A</v>
      </c>
      <c r="T68" s="22">
        <f t="shared" si="4"/>
        <v>0</v>
      </c>
      <c r="U68" s="17">
        <f>IF(H68&gt;0,Y68,L68*calc!$J$4)</f>
        <v>0</v>
      </c>
      <c r="V68" s="14">
        <f>IF(I68&gt;0,Z68,M68*calc!$J$5)</f>
        <v>0</v>
      </c>
      <c r="W68" s="14">
        <f>IF(J68&gt;0,AA68,N68*calc!$J$6)</f>
        <v>0</v>
      </c>
      <c r="X68" s="18">
        <f>IF(K68&gt;0,AB68,O68*calc!$J$7)</f>
        <v>0</v>
      </c>
      <c r="Y68" s="151" t="str">
        <f>IF(H68&gt;0,IF(((L68/H68)*100)&lt;=70,0,L68*calc!$J$4),"N/A")</f>
        <v>N/A</v>
      </c>
      <c r="Z68" s="149" t="str">
        <f>IF(I68&gt;0,IF(((M68/I68)*100)&lt;=45,0,M68*calc!$J$5),"N/A")</f>
        <v>N/A</v>
      </c>
      <c r="AA68" s="149" t="str">
        <f>IF(J68&gt;0,IF(((N68/J68)*100)&lt;=45,0,N68*calc!$J$6),"N/A")</f>
        <v>N/A</v>
      </c>
      <c r="AB68" s="150" t="str">
        <f>IF(K68&gt;0,IF(((O68/K68)*100)&lt;=70,0,O68*calc!$J$7),"N/A")</f>
        <v>N/A</v>
      </c>
      <c r="AC68" s="113"/>
      <c r="AD68" s="190">
        <f>SUM(IF(O68=0,K68*calc!$J$4,0),IF(P68=0,L68*calc!$J$5,0),IF(Q68=0,M68*calc!$J$6,0),IF(R68=0,N68*calc!$J$7,0))</f>
        <v>0</v>
      </c>
      <c r="AE68" s="190">
        <f>SUM(IF(P68=0,L68*calc!$J$4,0),IF(Q68=0,M68*calc!$J$5,0),IF(R68=0,N68*calc!$J$6,0),IF(S68=0,O68*calc!$J$7,0))</f>
        <v>0</v>
      </c>
    </row>
    <row r="69" spans="1:31" s="1" customFormat="1" ht="30.75" hidden="1" customHeight="1" thickTop="1" thickBot="1" x14ac:dyDescent="0.35">
      <c r="A69" s="49" t="s">
        <v>76</v>
      </c>
      <c r="B69" s="144" t="str">
        <f>IF(E69="","",'Celkový poplatek'!$D$2)</f>
        <v/>
      </c>
      <c r="C69" s="145" t="str">
        <f>IF(E69="","",'Celkový poplatek'!$E$2)</f>
        <v/>
      </c>
      <c r="D69" s="198"/>
      <c r="E69" s="199"/>
      <c r="F69" s="64" t="str">
        <f>IF(E69="","",'Celkový poplatek'!$C$2)</f>
        <v/>
      </c>
      <c r="G69" s="11"/>
      <c r="H69" s="206"/>
      <c r="I69" s="207"/>
      <c r="J69" s="207"/>
      <c r="K69" s="208"/>
      <c r="L69" s="209"/>
      <c r="M69" s="207"/>
      <c r="N69" s="207"/>
      <c r="O69" s="210"/>
      <c r="P69" s="159" t="str">
        <f t="shared" si="6"/>
        <v>N/A</v>
      </c>
      <c r="Q69" s="30" t="str">
        <f t="shared" si="8"/>
        <v>N/A</v>
      </c>
      <c r="R69" s="30" t="str">
        <f t="shared" si="7"/>
        <v>N/A</v>
      </c>
      <c r="S69" s="31" t="str">
        <f t="shared" si="7"/>
        <v>N/A</v>
      </c>
      <c r="T69" s="22">
        <f t="shared" ref="T69:T101" si="9">+U69+V69+W69+X69</f>
        <v>0</v>
      </c>
      <c r="U69" s="17">
        <f>IF(H69&gt;0,Y69,L69*calc!$J$4)</f>
        <v>0</v>
      </c>
      <c r="V69" s="14">
        <f>IF(I69&gt;0,Z69,M69*calc!$J$5)</f>
        <v>0</v>
      </c>
      <c r="W69" s="14">
        <f>IF(J69&gt;0,AA69,N69*calc!$J$6)</f>
        <v>0</v>
      </c>
      <c r="X69" s="18">
        <f>IF(K69&gt;0,AB69,O69*calc!$J$7)</f>
        <v>0</v>
      </c>
      <c r="Y69" s="151" t="str">
        <f>IF(H69&gt;0,IF(((L69/H69)*100)&lt;=70,0,L69*calc!$J$4),"N/A")</f>
        <v>N/A</v>
      </c>
      <c r="Z69" s="149" t="str">
        <f>IF(I69&gt;0,IF(((M69/I69)*100)&lt;=45,0,M69*calc!$J$5),"N/A")</f>
        <v>N/A</v>
      </c>
      <c r="AA69" s="149" t="str">
        <f>IF(J69&gt;0,IF(((N69/J69)*100)&lt;=45,0,N69*calc!$J$6),"N/A")</f>
        <v>N/A</v>
      </c>
      <c r="AB69" s="150" t="str">
        <f>IF(K69&gt;0,IF(((O69/K69)*100)&lt;=70,0,O69*calc!$J$7),"N/A")</f>
        <v>N/A</v>
      </c>
      <c r="AC69" s="113"/>
      <c r="AD69" s="190">
        <f>SUM(IF(O69=0,K69*calc!$J$4,0),IF(P69=0,L69*calc!$J$5,0),IF(Q69=0,M69*calc!$J$6,0),IF(R69=0,N69*calc!$J$7,0))</f>
        <v>0</v>
      </c>
      <c r="AE69" s="190">
        <f>SUM(IF(P69=0,L69*calc!$J$4,0),IF(Q69=0,M69*calc!$J$5,0),IF(R69=0,N69*calc!$J$6,0),IF(S69=0,O69*calc!$J$7,0))</f>
        <v>0</v>
      </c>
    </row>
    <row r="70" spans="1:31" s="1" customFormat="1" ht="30.75" hidden="1" customHeight="1" thickTop="1" thickBot="1" x14ac:dyDescent="0.35">
      <c r="A70" s="49" t="s">
        <v>77</v>
      </c>
      <c r="B70" s="144" t="str">
        <f>IF(E70="","",'Celkový poplatek'!$D$2)</f>
        <v/>
      </c>
      <c r="C70" s="145" t="str">
        <f>IF(E70="","",'Celkový poplatek'!$E$2)</f>
        <v/>
      </c>
      <c r="D70" s="198"/>
      <c r="E70" s="199"/>
      <c r="F70" s="64" t="str">
        <f>IF(E70="","",'Celkový poplatek'!$C$2)</f>
        <v/>
      </c>
      <c r="G70" s="11"/>
      <c r="H70" s="206"/>
      <c r="I70" s="207"/>
      <c r="J70" s="207"/>
      <c r="K70" s="208"/>
      <c r="L70" s="209"/>
      <c r="M70" s="207"/>
      <c r="N70" s="207"/>
      <c r="O70" s="210"/>
      <c r="P70" s="159" t="str">
        <f t="shared" si="6"/>
        <v>N/A</v>
      </c>
      <c r="Q70" s="30" t="str">
        <f t="shared" si="8"/>
        <v>N/A</v>
      </c>
      <c r="R70" s="30" t="str">
        <f t="shared" si="7"/>
        <v>N/A</v>
      </c>
      <c r="S70" s="31" t="str">
        <f t="shared" si="7"/>
        <v>N/A</v>
      </c>
      <c r="T70" s="22">
        <f t="shared" si="9"/>
        <v>0</v>
      </c>
      <c r="U70" s="17">
        <f>IF(H70&gt;0,Y70,L70*calc!$J$4)</f>
        <v>0</v>
      </c>
      <c r="V70" s="14">
        <f>IF(I70&gt;0,Z70,M70*calc!$J$5)</f>
        <v>0</v>
      </c>
      <c r="W70" s="14">
        <f>IF(J70&gt;0,AA70,N70*calc!$J$6)</f>
        <v>0</v>
      </c>
      <c r="X70" s="18">
        <f>IF(K70&gt;0,AB70,O70*calc!$J$7)</f>
        <v>0</v>
      </c>
      <c r="Y70" s="151" t="str">
        <f>IF(H70&gt;0,IF(((L70/H70)*100)&lt;=70,0,L70*calc!$J$4),"N/A")</f>
        <v>N/A</v>
      </c>
      <c r="Z70" s="149" t="str">
        <f>IF(I70&gt;0,IF(((M70/I70)*100)&lt;=45,0,M70*calc!$J$5),"N/A")</f>
        <v>N/A</v>
      </c>
      <c r="AA70" s="149" t="str">
        <f>IF(J70&gt;0,IF(((N70/J70)*100)&lt;=45,0,N70*calc!$J$6),"N/A")</f>
        <v>N/A</v>
      </c>
      <c r="AB70" s="150" t="str">
        <f>IF(K70&gt;0,IF(((O70/K70)*100)&lt;=70,0,O70*calc!$J$7),"N/A")</f>
        <v>N/A</v>
      </c>
      <c r="AC70" s="113"/>
      <c r="AD70" s="190">
        <f>SUM(IF(O70=0,K70*calc!$J$4,0),IF(P70=0,L70*calc!$J$5,0),IF(Q70=0,M70*calc!$J$6,0),IF(R70=0,N70*calc!$J$7,0))</f>
        <v>0</v>
      </c>
      <c r="AE70" s="190">
        <f>SUM(IF(P70=0,L70*calc!$J$4,0),IF(Q70=0,M70*calc!$J$5,0),IF(R70=0,N70*calc!$J$6,0),IF(S70=0,O70*calc!$J$7,0))</f>
        <v>0</v>
      </c>
    </row>
    <row r="71" spans="1:31" s="1" customFormat="1" ht="30.75" hidden="1" customHeight="1" thickTop="1" thickBot="1" x14ac:dyDescent="0.35">
      <c r="A71" s="49" t="s">
        <v>78</v>
      </c>
      <c r="B71" s="144" t="str">
        <f>IF(E71="","",'Celkový poplatek'!$D$2)</f>
        <v/>
      </c>
      <c r="C71" s="145" t="str">
        <f>IF(E71="","",'Celkový poplatek'!$E$2)</f>
        <v/>
      </c>
      <c r="D71" s="198"/>
      <c r="E71" s="199"/>
      <c r="F71" s="64" t="str">
        <f>IF(E71="","",'Celkový poplatek'!$C$2)</f>
        <v/>
      </c>
      <c r="G71" s="11"/>
      <c r="H71" s="206"/>
      <c r="I71" s="207"/>
      <c r="J71" s="207"/>
      <c r="K71" s="208"/>
      <c r="L71" s="209"/>
      <c r="M71" s="207"/>
      <c r="N71" s="207"/>
      <c r="O71" s="210"/>
      <c r="P71" s="159" t="str">
        <f t="shared" si="6"/>
        <v>N/A</v>
      </c>
      <c r="Q71" s="30" t="str">
        <f t="shared" si="8"/>
        <v>N/A</v>
      </c>
      <c r="R71" s="30" t="str">
        <f t="shared" si="7"/>
        <v>N/A</v>
      </c>
      <c r="S71" s="31" t="str">
        <f t="shared" si="7"/>
        <v>N/A</v>
      </c>
      <c r="T71" s="22">
        <f t="shared" si="9"/>
        <v>0</v>
      </c>
      <c r="U71" s="17">
        <f>IF(H71&gt;0,Y71,L71*calc!$J$4)</f>
        <v>0</v>
      </c>
      <c r="V71" s="14">
        <f>IF(I71&gt;0,Z71,M71*calc!$J$5)</f>
        <v>0</v>
      </c>
      <c r="W71" s="14">
        <f>IF(J71&gt;0,AA71,N71*calc!$J$6)</f>
        <v>0</v>
      </c>
      <c r="X71" s="18">
        <f>IF(K71&gt;0,AB71,O71*calc!$J$7)</f>
        <v>0</v>
      </c>
      <c r="Y71" s="151" t="str">
        <f>IF(H71&gt;0,IF(((L71/H71)*100)&lt;=70,0,L71*calc!$J$4),"N/A")</f>
        <v>N/A</v>
      </c>
      <c r="Z71" s="149" t="str">
        <f>IF(I71&gt;0,IF(((M71/I71)*100)&lt;=45,0,M71*calc!$J$5),"N/A")</f>
        <v>N/A</v>
      </c>
      <c r="AA71" s="149" t="str">
        <f>IF(J71&gt;0,IF(((N71/J71)*100)&lt;=45,0,N71*calc!$J$6),"N/A")</f>
        <v>N/A</v>
      </c>
      <c r="AB71" s="150" t="str">
        <f>IF(K71&gt;0,IF(((O71/K71)*100)&lt;=70,0,O71*calc!$J$7),"N/A")</f>
        <v>N/A</v>
      </c>
      <c r="AC71" s="113"/>
      <c r="AD71" s="190">
        <f>SUM(IF(O71=0,K71*calc!$J$4,0),IF(P71=0,L71*calc!$J$5,0),IF(Q71=0,M71*calc!$J$6,0),IF(R71=0,N71*calc!$J$7,0))</f>
        <v>0</v>
      </c>
      <c r="AE71" s="190">
        <f>SUM(IF(P71=0,L71*calc!$J$4,0),IF(Q71=0,M71*calc!$J$5,0),IF(R71=0,N71*calc!$J$6,0),IF(S71=0,O71*calc!$J$7,0))</f>
        <v>0</v>
      </c>
    </row>
    <row r="72" spans="1:31" s="1" customFormat="1" ht="30.75" hidden="1" customHeight="1" thickTop="1" thickBot="1" x14ac:dyDescent="0.35">
      <c r="A72" s="49" t="s">
        <v>79</v>
      </c>
      <c r="B72" s="144" t="str">
        <f>IF(E72="","",'Celkový poplatek'!$D$2)</f>
        <v/>
      </c>
      <c r="C72" s="145" t="str">
        <f>IF(E72="","",'Celkový poplatek'!$E$2)</f>
        <v/>
      </c>
      <c r="D72" s="198"/>
      <c r="E72" s="199"/>
      <c r="F72" s="64" t="str">
        <f>IF(E72="","",'Celkový poplatek'!$C$2)</f>
        <v/>
      </c>
      <c r="G72" s="11"/>
      <c r="H72" s="206"/>
      <c r="I72" s="207"/>
      <c r="J72" s="207"/>
      <c r="K72" s="208"/>
      <c r="L72" s="209"/>
      <c r="M72" s="207"/>
      <c r="N72" s="207"/>
      <c r="O72" s="210"/>
      <c r="P72" s="159" t="str">
        <f t="shared" si="6"/>
        <v>N/A</v>
      </c>
      <c r="Q72" s="30" t="str">
        <f t="shared" si="8"/>
        <v>N/A</v>
      </c>
      <c r="R72" s="30" t="str">
        <f t="shared" si="7"/>
        <v>N/A</v>
      </c>
      <c r="S72" s="31" t="str">
        <f t="shared" si="7"/>
        <v>N/A</v>
      </c>
      <c r="T72" s="22">
        <f t="shared" si="9"/>
        <v>0</v>
      </c>
      <c r="U72" s="17">
        <f>IF(H72&gt;0,Y72,L72*calc!$J$4)</f>
        <v>0</v>
      </c>
      <c r="V72" s="14">
        <f>IF(I72&gt;0,Z72,M72*calc!$J$5)</f>
        <v>0</v>
      </c>
      <c r="W72" s="14">
        <f>IF(J72&gt;0,AA72,N72*calc!$J$6)</f>
        <v>0</v>
      </c>
      <c r="X72" s="18">
        <f>IF(K72&gt;0,AB72,O72*calc!$J$7)</f>
        <v>0</v>
      </c>
      <c r="Y72" s="151" t="str">
        <f>IF(H72&gt;0,IF(((L72/H72)*100)&lt;=70,0,L72*calc!$J$4),"N/A")</f>
        <v>N/A</v>
      </c>
      <c r="Z72" s="149" t="str">
        <f>IF(I72&gt;0,IF(((M72/I72)*100)&lt;=45,0,M72*calc!$J$5),"N/A")</f>
        <v>N/A</v>
      </c>
      <c r="AA72" s="149" t="str">
        <f>IF(J72&gt;0,IF(((N72/J72)*100)&lt;=45,0,N72*calc!$J$6),"N/A")</f>
        <v>N/A</v>
      </c>
      <c r="AB72" s="150" t="str">
        <f>IF(K72&gt;0,IF(((O72/K72)*100)&lt;=70,0,O72*calc!$J$7),"N/A")</f>
        <v>N/A</v>
      </c>
      <c r="AC72" s="113"/>
      <c r="AD72" s="190">
        <f>SUM(IF(O72=0,K72*calc!$J$4,0),IF(P72=0,L72*calc!$J$5,0),IF(Q72=0,M72*calc!$J$6,0),IF(R72=0,N72*calc!$J$7,0))</f>
        <v>0</v>
      </c>
      <c r="AE72" s="190">
        <f>SUM(IF(P72=0,L72*calc!$J$4,0),IF(Q72=0,M72*calc!$J$5,0),IF(R72=0,N72*calc!$J$6,0),IF(S72=0,O72*calc!$J$7,0))</f>
        <v>0</v>
      </c>
    </row>
    <row r="73" spans="1:31" s="1" customFormat="1" ht="30.75" hidden="1" customHeight="1" thickTop="1" thickBot="1" x14ac:dyDescent="0.35">
      <c r="A73" s="49" t="s">
        <v>80</v>
      </c>
      <c r="B73" s="144" t="str">
        <f>IF(E73="","",'Celkový poplatek'!$D$2)</f>
        <v/>
      </c>
      <c r="C73" s="145" t="str">
        <f>IF(E73="","",'Celkový poplatek'!$E$2)</f>
        <v/>
      </c>
      <c r="D73" s="198"/>
      <c r="E73" s="199"/>
      <c r="F73" s="64" t="str">
        <f>IF(E73="","",'Celkový poplatek'!$C$2)</f>
        <v/>
      </c>
      <c r="G73" s="11"/>
      <c r="H73" s="206"/>
      <c r="I73" s="207"/>
      <c r="J73" s="207"/>
      <c r="K73" s="208"/>
      <c r="L73" s="209"/>
      <c r="M73" s="207"/>
      <c r="N73" s="207"/>
      <c r="O73" s="210"/>
      <c r="P73" s="159" t="str">
        <f t="shared" si="6"/>
        <v>N/A</v>
      </c>
      <c r="Q73" s="30" t="str">
        <f t="shared" si="8"/>
        <v>N/A</v>
      </c>
      <c r="R73" s="30" t="str">
        <f t="shared" si="7"/>
        <v>N/A</v>
      </c>
      <c r="S73" s="31" t="str">
        <f t="shared" si="7"/>
        <v>N/A</v>
      </c>
      <c r="T73" s="22">
        <f t="shared" si="9"/>
        <v>0</v>
      </c>
      <c r="U73" s="17">
        <f>IF(H73&gt;0,Y73,L73*calc!$J$4)</f>
        <v>0</v>
      </c>
      <c r="V73" s="14">
        <f>IF(I73&gt;0,Z73,M73*calc!$J$5)</f>
        <v>0</v>
      </c>
      <c r="W73" s="14">
        <f>IF(J73&gt;0,AA73,N73*calc!$J$6)</f>
        <v>0</v>
      </c>
      <c r="X73" s="18">
        <f>IF(K73&gt;0,AB73,O73*calc!$J$7)</f>
        <v>0</v>
      </c>
      <c r="Y73" s="151" t="str">
        <f>IF(H73&gt;0,IF(((L73/H73)*100)&lt;=70,0,L73*calc!$J$4),"N/A")</f>
        <v>N/A</v>
      </c>
      <c r="Z73" s="149" t="str">
        <f>IF(I73&gt;0,IF(((M73/I73)*100)&lt;=45,0,M73*calc!$J$5),"N/A")</f>
        <v>N/A</v>
      </c>
      <c r="AA73" s="149" t="str">
        <f>IF(J73&gt;0,IF(((N73/J73)*100)&lt;=45,0,N73*calc!$J$6),"N/A")</f>
        <v>N/A</v>
      </c>
      <c r="AB73" s="150" t="str">
        <f>IF(K73&gt;0,IF(((O73/K73)*100)&lt;=70,0,O73*calc!$J$7),"N/A")</f>
        <v>N/A</v>
      </c>
      <c r="AC73" s="113"/>
      <c r="AD73" s="190">
        <f>SUM(IF(O73=0,K73*calc!$J$4,0),IF(P73=0,L73*calc!$J$5,0),IF(Q73=0,M73*calc!$J$6,0),IF(R73=0,N73*calc!$J$7,0))</f>
        <v>0</v>
      </c>
      <c r="AE73" s="190">
        <f>SUM(IF(P73=0,L73*calc!$J$4,0),IF(Q73=0,M73*calc!$J$5,0),IF(R73=0,N73*calc!$J$6,0),IF(S73=0,O73*calc!$J$7,0))</f>
        <v>0</v>
      </c>
    </row>
    <row r="74" spans="1:31" s="1" customFormat="1" ht="30.75" hidden="1" customHeight="1" thickTop="1" thickBot="1" x14ac:dyDescent="0.35">
      <c r="A74" s="49" t="s">
        <v>81</v>
      </c>
      <c r="B74" s="144" t="str">
        <f>IF(E74="","",'Celkový poplatek'!$D$2)</f>
        <v/>
      </c>
      <c r="C74" s="145" t="str">
        <f>IF(E74="","",'Celkový poplatek'!$E$2)</f>
        <v/>
      </c>
      <c r="D74" s="198"/>
      <c r="E74" s="199"/>
      <c r="F74" s="64" t="str">
        <f>IF(E74="","",'Celkový poplatek'!$C$2)</f>
        <v/>
      </c>
      <c r="G74" s="11"/>
      <c r="H74" s="206"/>
      <c r="I74" s="207"/>
      <c r="J74" s="207"/>
      <c r="K74" s="208"/>
      <c r="L74" s="209"/>
      <c r="M74" s="207"/>
      <c r="N74" s="207"/>
      <c r="O74" s="210"/>
      <c r="P74" s="159" t="str">
        <f t="shared" si="6"/>
        <v>N/A</v>
      </c>
      <c r="Q74" s="30" t="str">
        <f t="shared" si="8"/>
        <v>N/A</v>
      </c>
      <c r="R74" s="30" t="str">
        <f t="shared" si="7"/>
        <v>N/A</v>
      </c>
      <c r="S74" s="31" t="str">
        <f t="shared" si="7"/>
        <v>N/A</v>
      </c>
      <c r="T74" s="22">
        <f t="shared" si="9"/>
        <v>0</v>
      </c>
      <c r="U74" s="17">
        <f>IF(H74&gt;0,Y74,L74*calc!$J$4)</f>
        <v>0</v>
      </c>
      <c r="V74" s="14">
        <f>IF(I74&gt;0,Z74,M74*calc!$J$5)</f>
        <v>0</v>
      </c>
      <c r="W74" s="14">
        <f>IF(J74&gt;0,AA74,N74*calc!$J$6)</f>
        <v>0</v>
      </c>
      <c r="X74" s="18">
        <f>IF(K74&gt;0,AB74,O74*calc!$J$7)</f>
        <v>0</v>
      </c>
      <c r="Y74" s="151" t="str">
        <f>IF(H74&gt;0,IF(((L74/H74)*100)&lt;=70,0,L74*calc!$J$4),"N/A")</f>
        <v>N/A</v>
      </c>
      <c r="Z74" s="149" t="str">
        <f>IF(I74&gt;0,IF(((M74/I74)*100)&lt;=45,0,M74*calc!$J$5),"N/A")</f>
        <v>N/A</v>
      </c>
      <c r="AA74" s="149" t="str">
        <f>IF(J74&gt;0,IF(((N74/J74)*100)&lt;=45,0,N74*calc!$J$6),"N/A")</f>
        <v>N/A</v>
      </c>
      <c r="AB74" s="150" t="str">
        <f>IF(K74&gt;0,IF(((O74/K74)*100)&lt;=70,0,O74*calc!$J$7),"N/A")</f>
        <v>N/A</v>
      </c>
      <c r="AC74" s="113"/>
      <c r="AD74" s="190">
        <f>SUM(IF(O74=0,K74*calc!$J$4,0),IF(P74=0,L74*calc!$J$5,0),IF(Q74=0,M74*calc!$J$6,0),IF(R74=0,N74*calc!$J$7,0))</f>
        <v>0</v>
      </c>
      <c r="AE74" s="190">
        <f>SUM(IF(P74=0,L74*calc!$J$4,0),IF(Q74=0,M74*calc!$J$5,0),IF(R74=0,N74*calc!$J$6,0),IF(S74=0,O74*calc!$J$7,0))</f>
        <v>0</v>
      </c>
    </row>
    <row r="75" spans="1:31" s="1" customFormat="1" ht="30.75" hidden="1" customHeight="1" thickTop="1" thickBot="1" x14ac:dyDescent="0.35">
      <c r="A75" s="49" t="s">
        <v>82</v>
      </c>
      <c r="B75" s="144" t="str">
        <f>IF(E75="","",'Celkový poplatek'!$D$2)</f>
        <v/>
      </c>
      <c r="C75" s="145" t="str">
        <f>IF(E75="","",'Celkový poplatek'!$E$2)</f>
        <v/>
      </c>
      <c r="D75" s="198"/>
      <c r="E75" s="199"/>
      <c r="F75" s="64" t="str">
        <f>IF(E75="","",'Celkový poplatek'!$C$2)</f>
        <v/>
      </c>
      <c r="G75" s="11"/>
      <c r="H75" s="206"/>
      <c r="I75" s="207"/>
      <c r="J75" s="207"/>
      <c r="K75" s="208"/>
      <c r="L75" s="209"/>
      <c r="M75" s="207"/>
      <c r="N75" s="207"/>
      <c r="O75" s="210"/>
      <c r="P75" s="159" t="str">
        <f t="shared" ref="P75:P101" si="10">IF((H75+L75)&gt;0,U75,Y75)</f>
        <v>N/A</v>
      </c>
      <c r="Q75" s="30" t="str">
        <f t="shared" si="8"/>
        <v>N/A</v>
      </c>
      <c r="R75" s="30" t="str">
        <f t="shared" si="7"/>
        <v>N/A</v>
      </c>
      <c r="S75" s="31" t="str">
        <f t="shared" si="7"/>
        <v>N/A</v>
      </c>
      <c r="T75" s="22">
        <f t="shared" si="9"/>
        <v>0</v>
      </c>
      <c r="U75" s="17">
        <f>IF(H75&gt;0,Y75,L75*calc!$J$4)</f>
        <v>0</v>
      </c>
      <c r="V75" s="14">
        <f>IF(I75&gt;0,Z75,M75*calc!$J$5)</f>
        <v>0</v>
      </c>
      <c r="W75" s="14">
        <f>IF(J75&gt;0,AA75,N75*calc!$J$6)</f>
        <v>0</v>
      </c>
      <c r="X75" s="18">
        <f>IF(K75&gt;0,AB75,O75*calc!$J$7)</f>
        <v>0</v>
      </c>
      <c r="Y75" s="151" t="str">
        <f>IF(H75&gt;0,IF(((L75/H75)*100)&lt;=70,0,L75*calc!$J$4),"N/A")</f>
        <v>N/A</v>
      </c>
      <c r="Z75" s="149" t="str">
        <f>IF(I75&gt;0,IF(((M75/I75)*100)&lt;=45,0,M75*calc!$J$5),"N/A")</f>
        <v>N/A</v>
      </c>
      <c r="AA75" s="149" t="str">
        <f>IF(J75&gt;0,IF(((N75/J75)*100)&lt;=45,0,N75*calc!$J$6),"N/A")</f>
        <v>N/A</v>
      </c>
      <c r="AB75" s="150" t="str">
        <f>IF(K75&gt;0,IF(((O75/K75)*100)&lt;=70,0,O75*calc!$J$7),"N/A")</f>
        <v>N/A</v>
      </c>
      <c r="AC75" s="113"/>
      <c r="AD75" s="190">
        <f>SUM(IF(O75=0,K75*calc!$J$4,0),IF(P75=0,L75*calc!$J$5,0),IF(Q75=0,M75*calc!$J$6,0),IF(R75=0,N75*calc!$J$7,0))</f>
        <v>0</v>
      </c>
      <c r="AE75" s="190">
        <f>SUM(IF(P75=0,L75*calc!$J$4,0),IF(Q75=0,M75*calc!$J$5,0),IF(R75=0,N75*calc!$J$6,0),IF(S75=0,O75*calc!$J$7,0))</f>
        <v>0</v>
      </c>
    </row>
    <row r="76" spans="1:31" s="1" customFormat="1" ht="30.75" hidden="1" customHeight="1" thickTop="1" thickBot="1" x14ac:dyDescent="0.35">
      <c r="A76" s="49" t="s">
        <v>83</v>
      </c>
      <c r="B76" s="144" t="str">
        <f>IF(E76="","",'Celkový poplatek'!$D$2)</f>
        <v/>
      </c>
      <c r="C76" s="145" t="str">
        <f>IF(E76="","",'Celkový poplatek'!$E$2)</f>
        <v/>
      </c>
      <c r="D76" s="198"/>
      <c r="E76" s="199"/>
      <c r="F76" s="64" t="str">
        <f>IF(E76="","",'Celkový poplatek'!$C$2)</f>
        <v/>
      </c>
      <c r="G76" s="11"/>
      <c r="H76" s="206"/>
      <c r="I76" s="207"/>
      <c r="J76" s="207"/>
      <c r="K76" s="208"/>
      <c r="L76" s="209"/>
      <c r="M76" s="207"/>
      <c r="N76" s="207"/>
      <c r="O76" s="210"/>
      <c r="P76" s="159" t="str">
        <f t="shared" si="10"/>
        <v>N/A</v>
      </c>
      <c r="Q76" s="30" t="str">
        <f t="shared" si="8"/>
        <v>N/A</v>
      </c>
      <c r="R76" s="30" t="str">
        <f t="shared" si="7"/>
        <v>N/A</v>
      </c>
      <c r="S76" s="31" t="str">
        <f t="shared" si="7"/>
        <v>N/A</v>
      </c>
      <c r="T76" s="22">
        <f t="shared" si="9"/>
        <v>0</v>
      </c>
      <c r="U76" s="17">
        <f>IF(H76&gt;0,Y76,L76*calc!$J$4)</f>
        <v>0</v>
      </c>
      <c r="V76" s="14">
        <f>IF(I76&gt;0,Z76,M76*calc!$J$5)</f>
        <v>0</v>
      </c>
      <c r="W76" s="14">
        <f>IF(J76&gt;0,AA76,N76*calc!$J$6)</f>
        <v>0</v>
      </c>
      <c r="X76" s="18">
        <f>IF(K76&gt;0,AB76,O76*calc!$J$7)</f>
        <v>0</v>
      </c>
      <c r="Y76" s="151" t="str">
        <f>IF(H76&gt;0,IF(((L76/H76)*100)&lt;=70,0,L76*calc!$J$4),"N/A")</f>
        <v>N/A</v>
      </c>
      <c r="Z76" s="149" t="str">
        <f>IF(I76&gt;0,IF(((M76/I76)*100)&lt;=45,0,M76*calc!$J$5),"N/A")</f>
        <v>N/A</v>
      </c>
      <c r="AA76" s="149" t="str">
        <f>IF(J76&gt;0,IF(((N76/J76)*100)&lt;=45,0,N76*calc!$J$6),"N/A")</f>
        <v>N/A</v>
      </c>
      <c r="AB76" s="150" t="str">
        <f>IF(K76&gt;0,IF(((O76/K76)*100)&lt;=70,0,O76*calc!$J$7),"N/A")</f>
        <v>N/A</v>
      </c>
      <c r="AC76" s="113"/>
      <c r="AD76" s="190">
        <f>SUM(IF(O76=0,K76*calc!$J$4,0),IF(P76=0,L76*calc!$J$5,0),IF(Q76=0,M76*calc!$J$6,0),IF(R76=0,N76*calc!$J$7,0))</f>
        <v>0</v>
      </c>
      <c r="AE76" s="190">
        <f>SUM(IF(P76=0,L76*calc!$J$4,0),IF(Q76=0,M76*calc!$J$5,0),IF(R76=0,N76*calc!$J$6,0),IF(S76=0,O76*calc!$J$7,0))</f>
        <v>0</v>
      </c>
    </row>
    <row r="77" spans="1:31" s="1" customFormat="1" ht="30.75" hidden="1" customHeight="1" thickTop="1" thickBot="1" x14ac:dyDescent="0.35">
      <c r="A77" s="49" t="s">
        <v>84</v>
      </c>
      <c r="B77" s="144" t="str">
        <f>IF(E77="","",'Celkový poplatek'!$D$2)</f>
        <v/>
      </c>
      <c r="C77" s="145" t="str">
        <f>IF(E77="","",'Celkový poplatek'!$E$2)</f>
        <v/>
      </c>
      <c r="D77" s="198"/>
      <c r="E77" s="199"/>
      <c r="F77" s="64" t="str">
        <f>IF(E77="","",'Celkový poplatek'!$C$2)</f>
        <v/>
      </c>
      <c r="G77" s="11"/>
      <c r="H77" s="206"/>
      <c r="I77" s="207"/>
      <c r="J77" s="207"/>
      <c r="K77" s="208"/>
      <c r="L77" s="209"/>
      <c r="M77" s="207"/>
      <c r="N77" s="207"/>
      <c r="O77" s="210"/>
      <c r="P77" s="159" t="str">
        <f t="shared" si="10"/>
        <v>N/A</v>
      </c>
      <c r="Q77" s="30" t="str">
        <f t="shared" si="8"/>
        <v>N/A</v>
      </c>
      <c r="R77" s="30" t="str">
        <f t="shared" si="7"/>
        <v>N/A</v>
      </c>
      <c r="S77" s="31" t="str">
        <f t="shared" si="7"/>
        <v>N/A</v>
      </c>
      <c r="T77" s="22">
        <f t="shared" si="9"/>
        <v>0</v>
      </c>
      <c r="U77" s="17">
        <f>IF(H77&gt;0,Y77,L77*calc!$J$4)</f>
        <v>0</v>
      </c>
      <c r="V77" s="14">
        <f>IF(I77&gt;0,Z77,M77*calc!$J$5)</f>
        <v>0</v>
      </c>
      <c r="W77" s="14">
        <f>IF(J77&gt;0,AA77,N77*calc!$J$6)</f>
        <v>0</v>
      </c>
      <c r="X77" s="18">
        <f>IF(K77&gt;0,AB77,O77*calc!$J$7)</f>
        <v>0</v>
      </c>
      <c r="Y77" s="151" t="str">
        <f>IF(H77&gt;0,IF(((L77/H77)*100)&lt;=70,0,L77*calc!$J$4),"N/A")</f>
        <v>N/A</v>
      </c>
      <c r="Z77" s="149" t="str">
        <f>IF(I77&gt;0,IF(((M77/I77)*100)&lt;=45,0,M77*calc!$J$5),"N/A")</f>
        <v>N/A</v>
      </c>
      <c r="AA77" s="149" t="str">
        <f>IF(J77&gt;0,IF(((N77/J77)*100)&lt;=45,0,N77*calc!$J$6),"N/A")</f>
        <v>N/A</v>
      </c>
      <c r="AB77" s="150" t="str">
        <f>IF(K77&gt;0,IF(((O77/K77)*100)&lt;=70,0,O77*calc!$J$7),"N/A")</f>
        <v>N/A</v>
      </c>
      <c r="AC77" s="113"/>
      <c r="AD77" s="190">
        <f>SUM(IF(O77=0,K77*calc!$J$4,0),IF(P77=0,L77*calc!$J$5,0),IF(Q77=0,M77*calc!$J$6,0),IF(R77=0,N77*calc!$J$7,0))</f>
        <v>0</v>
      </c>
      <c r="AE77" s="190">
        <f>SUM(IF(P77=0,L77*calc!$J$4,0),IF(Q77=0,M77*calc!$J$5,0),IF(R77=0,N77*calc!$J$6,0),IF(S77=0,O77*calc!$J$7,0))</f>
        <v>0</v>
      </c>
    </row>
    <row r="78" spans="1:31" s="1" customFormat="1" ht="30.75" hidden="1" customHeight="1" thickTop="1" thickBot="1" x14ac:dyDescent="0.35">
      <c r="A78" s="49" t="s">
        <v>85</v>
      </c>
      <c r="B78" s="144" t="str">
        <f>IF(E78="","",'Celkový poplatek'!$D$2)</f>
        <v/>
      </c>
      <c r="C78" s="145" t="str">
        <f>IF(E78="","",'Celkový poplatek'!$E$2)</f>
        <v/>
      </c>
      <c r="D78" s="198"/>
      <c r="E78" s="199"/>
      <c r="F78" s="64" t="str">
        <f>IF(E78="","",'Celkový poplatek'!$C$2)</f>
        <v/>
      </c>
      <c r="G78" s="11"/>
      <c r="H78" s="206"/>
      <c r="I78" s="207"/>
      <c r="J78" s="207"/>
      <c r="K78" s="208"/>
      <c r="L78" s="209"/>
      <c r="M78" s="207"/>
      <c r="N78" s="207"/>
      <c r="O78" s="210"/>
      <c r="P78" s="159" t="str">
        <f t="shared" si="10"/>
        <v>N/A</v>
      </c>
      <c r="Q78" s="30" t="str">
        <f t="shared" si="8"/>
        <v>N/A</v>
      </c>
      <c r="R78" s="30" t="str">
        <f t="shared" si="7"/>
        <v>N/A</v>
      </c>
      <c r="S78" s="31" t="str">
        <f t="shared" si="7"/>
        <v>N/A</v>
      </c>
      <c r="T78" s="22">
        <f t="shared" si="9"/>
        <v>0</v>
      </c>
      <c r="U78" s="17">
        <f>IF(H78&gt;0,Y78,L78*calc!$J$4)</f>
        <v>0</v>
      </c>
      <c r="V78" s="14">
        <f>IF(I78&gt;0,Z78,M78*calc!$J$5)</f>
        <v>0</v>
      </c>
      <c r="W78" s="14">
        <f>IF(J78&gt;0,AA78,N78*calc!$J$6)</f>
        <v>0</v>
      </c>
      <c r="X78" s="18">
        <f>IF(K78&gt;0,AB78,O78*calc!$J$7)</f>
        <v>0</v>
      </c>
      <c r="Y78" s="151" t="str">
        <f>IF(H78&gt;0,IF(((L78/H78)*100)&lt;=70,0,L78*calc!$J$4),"N/A")</f>
        <v>N/A</v>
      </c>
      <c r="Z78" s="149" t="str">
        <f>IF(I78&gt;0,IF(((M78/I78)*100)&lt;=45,0,M78*calc!$J$5),"N/A")</f>
        <v>N/A</v>
      </c>
      <c r="AA78" s="149" t="str">
        <f>IF(J78&gt;0,IF(((N78/J78)*100)&lt;=45,0,N78*calc!$J$6),"N/A")</f>
        <v>N/A</v>
      </c>
      <c r="AB78" s="150" t="str">
        <f>IF(K78&gt;0,IF(((O78/K78)*100)&lt;=70,0,O78*calc!$J$7),"N/A")</f>
        <v>N/A</v>
      </c>
      <c r="AC78" s="113"/>
      <c r="AD78" s="190">
        <f>SUM(IF(O78=0,K78*calc!$J$4,0),IF(P78=0,L78*calc!$J$5,0),IF(Q78=0,M78*calc!$J$6,0),IF(R78=0,N78*calc!$J$7,0))</f>
        <v>0</v>
      </c>
      <c r="AE78" s="190">
        <f>SUM(IF(P78=0,L78*calc!$J$4,0),IF(Q78=0,M78*calc!$J$5,0),IF(R78=0,N78*calc!$J$6,0),IF(S78=0,O78*calc!$J$7,0))</f>
        <v>0</v>
      </c>
    </row>
    <row r="79" spans="1:31" s="1" customFormat="1" ht="30.75" hidden="1" customHeight="1" thickTop="1" thickBot="1" x14ac:dyDescent="0.35">
      <c r="A79" s="49" t="s">
        <v>86</v>
      </c>
      <c r="B79" s="144" t="str">
        <f>IF(E79="","",'Celkový poplatek'!$D$2)</f>
        <v/>
      </c>
      <c r="C79" s="145" t="str">
        <f>IF(E79="","",'Celkový poplatek'!$E$2)</f>
        <v/>
      </c>
      <c r="D79" s="198"/>
      <c r="E79" s="199"/>
      <c r="F79" s="64" t="str">
        <f>IF(E79="","",'Celkový poplatek'!$C$2)</f>
        <v/>
      </c>
      <c r="G79" s="11"/>
      <c r="H79" s="206"/>
      <c r="I79" s="207"/>
      <c r="J79" s="207"/>
      <c r="K79" s="208"/>
      <c r="L79" s="209"/>
      <c r="M79" s="207"/>
      <c r="N79" s="207"/>
      <c r="O79" s="210"/>
      <c r="P79" s="159" t="str">
        <f t="shared" si="10"/>
        <v>N/A</v>
      </c>
      <c r="Q79" s="30" t="str">
        <f t="shared" si="8"/>
        <v>N/A</v>
      </c>
      <c r="R79" s="30" t="str">
        <f t="shared" si="7"/>
        <v>N/A</v>
      </c>
      <c r="S79" s="31" t="str">
        <f t="shared" si="7"/>
        <v>N/A</v>
      </c>
      <c r="T79" s="22">
        <f t="shared" si="9"/>
        <v>0</v>
      </c>
      <c r="U79" s="17">
        <f>IF(H79&gt;0,Y79,L79*calc!$J$4)</f>
        <v>0</v>
      </c>
      <c r="V79" s="14">
        <f>IF(I79&gt;0,Z79,M79*calc!$J$5)</f>
        <v>0</v>
      </c>
      <c r="W79" s="14">
        <f>IF(J79&gt;0,AA79,N79*calc!$J$6)</f>
        <v>0</v>
      </c>
      <c r="X79" s="18">
        <f>IF(K79&gt;0,AB79,O79*calc!$J$7)</f>
        <v>0</v>
      </c>
      <c r="Y79" s="151" t="str">
        <f>IF(H79&gt;0,IF(((L79/H79)*100)&lt;=70,0,L79*calc!$J$4),"N/A")</f>
        <v>N/A</v>
      </c>
      <c r="Z79" s="149" t="str">
        <f>IF(I79&gt;0,IF(((M79/I79)*100)&lt;=45,0,M79*calc!$J$5),"N/A")</f>
        <v>N/A</v>
      </c>
      <c r="AA79" s="149" t="str">
        <f>IF(J79&gt;0,IF(((N79/J79)*100)&lt;=45,0,N79*calc!$J$6),"N/A")</f>
        <v>N/A</v>
      </c>
      <c r="AB79" s="150" t="str">
        <f>IF(K79&gt;0,IF(((O79/K79)*100)&lt;=70,0,O79*calc!$J$7),"N/A")</f>
        <v>N/A</v>
      </c>
      <c r="AC79" s="113"/>
      <c r="AD79" s="190">
        <f>SUM(IF(O79=0,K79*calc!$J$4,0),IF(P79=0,L79*calc!$J$5,0),IF(Q79=0,M79*calc!$J$6,0),IF(R79=0,N79*calc!$J$7,0))</f>
        <v>0</v>
      </c>
      <c r="AE79" s="190">
        <f>SUM(IF(P79=0,L79*calc!$J$4,0),IF(Q79=0,M79*calc!$J$5,0),IF(R79=0,N79*calc!$J$6,0),IF(S79=0,O79*calc!$J$7,0))</f>
        <v>0</v>
      </c>
    </row>
    <row r="80" spans="1:31" s="1" customFormat="1" ht="30.75" hidden="1" customHeight="1" thickTop="1" thickBot="1" x14ac:dyDescent="0.35">
      <c r="A80" s="49" t="s">
        <v>87</v>
      </c>
      <c r="B80" s="144" t="str">
        <f>IF(E80="","",'Celkový poplatek'!$D$2)</f>
        <v/>
      </c>
      <c r="C80" s="145" t="str">
        <f>IF(E80="","",'Celkový poplatek'!$E$2)</f>
        <v/>
      </c>
      <c r="D80" s="198"/>
      <c r="E80" s="199"/>
      <c r="F80" s="64" t="str">
        <f>IF(E80="","",'Celkový poplatek'!$C$2)</f>
        <v/>
      </c>
      <c r="G80" s="11"/>
      <c r="H80" s="206"/>
      <c r="I80" s="207"/>
      <c r="J80" s="207"/>
      <c r="K80" s="208"/>
      <c r="L80" s="209"/>
      <c r="M80" s="207"/>
      <c r="N80" s="207"/>
      <c r="O80" s="210"/>
      <c r="P80" s="159" t="str">
        <f t="shared" si="10"/>
        <v>N/A</v>
      </c>
      <c r="Q80" s="30" t="str">
        <f t="shared" si="8"/>
        <v>N/A</v>
      </c>
      <c r="R80" s="30" t="str">
        <f t="shared" si="7"/>
        <v>N/A</v>
      </c>
      <c r="S80" s="31" t="str">
        <f t="shared" si="7"/>
        <v>N/A</v>
      </c>
      <c r="T80" s="22">
        <f t="shared" si="9"/>
        <v>0</v>
      </c>
      <c r="U80" s="17">
        <f>IF(H80&gt;0,Y80,L80*calc!$J$4)</f>
        <v>0</v>
      </c>
      <c r="V80" s="14">
        <f>IF(I80&gt;0,Z80,M80*calc!$J$5)</f>
        <v>0</v>
      </c>
      <c r="W80" s="14">
        <f>IF(J80&gt;0,AA80,N80*calc!$J$6)</f>
        <v>0</v>
      </c>
      <c r="X80" s="18">
        <f>IF(K80&gt;0,AB80,O80*calc!$J$7)</f>
        <v>0</v>
      </c>
      <c r="Y80" s="151" t="str">
        <f>IF(H80&gt;0,IF(((L80/H80)*100)&lt;=70,0,L80*calc!$J$4),"N/A")</f>
        <v>N/A</v>
      </c>
      <c r="Z80" s="149" t="str">
        <f>IF(I80&gt;0,IF(((M80/I80)*100)&lt;=45,0,M80*calc!$J$5),"N/A")</f>
        <v>N/A</v>
      </c>
      <c r="AA80" s="149" t="str">
        <f>IF(J80&gt;0,IF(((N80/J80)*100)&lt;=45,0,N80*calc!$J$6),"N/A")</f>
        <v>N/A</v>
      </c>
      <c r="AB80" s="150" t="str">
        <f>IF(K80&gt;0,IF(((O80/K80)*100)&lt;=70,0,O80*calc!$J$7),"N/A")</f>
        <v>N/A</v>
      </c>
      <c r="AC80" s="113"/>
      <c r="AD80" s="190">
        <f>SUM(IF(O80=0,K80*calc!$J$4,0),IF(P80=0,L80*calc!$J$5,0),IF(Q80=0,M80*calc!$J$6,0),IF(R80=0,N80*calc!$J$7,0))</f>
        <v>0</v>
      </c>
      <c r="AE80" s="190">
        <f>SUM(IF(P80=0,L80*calc!$J$4,0),IF(Q80=0,M80*calc!$J$5,0),IF(R80=0,N80*calc!$J$6,0),IF(S80=0,O80*calc!$J$7,0))</f>
        <v>0</v>
      </c>
    </row>
    <row r="81" spans="1:31" s="1" customFormat="1" ht="30.75" hidden="1" customHeight="1" thickTop="1" thickBot="1" x14ac:dyDescent="0.35">
      <c r="A81" s="49" t="s">
        <v>88</v>
      </c>
      <c r="B81" s="144" t="str">
        <f>IF(E81="","",'Celkový poplatek'!$D$2)</f>
        <v/>
      </c>
      <c r="C81" s="145" t="str">
        <f>IF(E81="","",'Celkový poplatek'!$E$2)</f>
        <v/>
      </c>
      <c r="D81" s="198"/>
      <c r="E81" s="199"/>
      <c r="F81" s="64" t="str">
        <f>IF(E81="","",'Celkový poplatek'!$C$2)</f>
        <v/>
      </c>
      <c r="G81" s="11"/>
      <c r="H81" s="206"/>
      <c r="I81" s="207"/>
      <c r="J81" s="207"/>
      <c r="K81" s="208"/>
      <c r="L81" s="209"/>
      <c r="M81" s="207"/>
      <c r="N81" s="207"/>
      <c r="O81" s="210"/>
      <c r="P81" s="159" t="str">
        <f t="shared" si="10"/>
        <v>N/A</v>
      </c>
      <c r="Q81" s="30" t="str">
        <f t="shared" si="8"/>
        <v>N/A</v>
      </c>
      <c r="R81" s="30" t="str">
        <f t="shared" si="7"/>
        <v>N/A</v>
      </c>
      <c r="S81" s="31" t="str">
        <f t="shared" si="7"/>
        <v>N/A</v>
      </c>
      <c r="T81" s="22">
        <f t="shared" si="9"/>
        <v>0</v>
      </c>
      <c r="U81" s="17">
        <f>IF(H81&gt;0,Y81,L81*calc!$J$4)</f>
        <v>0</v>
      </c>
      <c r="V81" s="14">
        <f>IF(I81&gt;0,Z81,M81*calc!$J$5)</f>
        <v>0</v>
      </c>
      <c r="W81" s="14">
        <f>IF(J81&gt;0,AA81,N81*calc!$J$6)</f>
        <v>0</v>
      </c>
      <c r="X81" s="18">
        <f>IF(K81&gt;0,AB81,O81*calc!$J$7)</f>
        <v>0</v>
      </c>
      <c r="Y81" s="151" t="str">
        <f>IF(H81&gt;0,IF(((L81/H81)*100)&lt;=70,0,L81*calc!$J$4),"N/A")</f>
        <v>N/A</v>
      </c>
      <c r="Z81" s="149" t="str">
        <f>IF(I81&gt;0,IF(((M81/I81)*100)&lt;=45,0,M81*calc!$J$5),"N/A")</f>
        <v>N/A</v>
      </c>
      <c r="AA81" s="149" t="str">
        <f>IF(J81&gt;0,IF(((N81/J81)*100)&lt;=45,0,N81*calc!$J$6),"N/A")</f>
        <v>N/A</v>
      </c>
      <c r="AB81" s="150" t="str">
        <f>IF(K81&gt;0,IF(((O81/K81)*100)&lt;=70,0,O81*calc!$J$7),"N/A")</f>
        <v>N/A</v>
      </c>
      <c r="AC81" s="113"/>
      <c r="AD81" s="190">
        <f>SUM(IF(O81=0,K81*calc!$J$4,0),IF(P81=0,L81*calc!$J$5,0),IF(Q81=0,M81*calc!$J$6,0),IF(R81=0,N81*calc!$J$7,0))</f>
        <v>0</v>
      </c>
      <c r="AE81" s="190">
        <f>SUM(IF(P81=0,L81*calc!$J$4,0),IF(Q81=0,M81*calc!$J$5,0),IF(R81=0,N81*calc!$J$6,0),IF(S81=0,O81*calc!$J$7,0))</f>
        <v>0</v>
      </c>
    </row>
    <row r="82" spans="1:31" s="1" customFormat="1" ht="30.75" hidden="1" customHeight="1" thickTop="1" thickBot="1" x14ac:dyDescent="0.35">
      <c r="A82" s="49" t="s">
        <v>89</v>
      </c>
      <c r="B82" s="144" t="str">
        <f>IF(E82="","",'Celkový poplatek'!$D$2)</f>
        <v/>
      </c>
      <c r="C82" s="145" t="str">
        <f>IF(E82="","",'Celkový poplatek'!$E$2)</f>
        <v/>
      </c>
      <c r="D82" s="198"/>
      <c r="E82" s="199"/>
      <c r="F82" s="64" t="str">
        <f>IF(E82="","",'Celkový poplatek'!$C$2)</f>
        <v/>
      </c>
      <c r="G82" s="11"/>
      <c r="H82" s="206"/>
      <c r="I82" s="207"/>
      <c r="J82" s="207"/>
      <c r="K82" s="208"/>
      <c r="L82" s="209"/>
      <c r="M82" s="207"/>
      <c r="N82" s="207"/>
      <c r="O82" s="210"/>
      <c r="P82" s="159" t="str">
        <f t="shared" si="10"/>
        <v>N/A</v>
      </c>
      <c r="Q82" s="30" t="str">
        <f t="shared" si="8"/>
        <v>N/A</v>
      </c>
      <c r="R82" s="30" t="str">
        <f t="shared" si="7"/>
        <v>N/A</v>
      </c>
      <c r="S82" s="31" t="str">
        <f t="shared" si="7"/>
        <v>N/A</v>
      </c>
      <c r="T82" s="22">
        <f t="shared" si="9"/>
        <v>0</v>
      </c>
      <c r="U82" s="17">
        <f>IF(H82&gt;0,Y82,L82*calc!$J$4)</f>
        <v>0</v>
      </c>
      <c r="V82" s="14">
        <f>IF(I82&gt;0,Z82,M82*calc!$J$5)</f>
        <v>0</v>
      </c>
      <c r="W82" s="14">
        <f>IF(J82&gt;0,AA82,N82*calc!$J$6)</f>
        <v>0</v>
      </c>
      <c r="X82" s="18">
        <f>IF(K82&gt;0,AB82,O82*calc!$J$7)</f>
        <v>0</v>
      </c>
      <c r="Y82" s="151" t="str">
        <f>IF(H82&gt;0,IF(((L82/H82)*100)&lt;=70,0,L82*calc!$J$4),"N/A")</f>
        <v>N/A</v>
      </c>
      <c r="Z82" s="149" t="str">
        <f>IF(I82&gt;0,IF(((M82/I82)*100)&lt;=45,0,M82*calc!$J$5),"N/A")</f>
        <v>N/A</v>
      </c>
      <c r="AA82" s="149" t="str">
        <f>IF(J82&gt;0,IF(((N82/J82)*100)&lt;=45,0,N82*calc!$J$6),"N/A")</f>
        <v>N/A</v>
      </c>
      <c r="AB82" s="150" t="str">
        <f>IF(K82&gt;0,IF(((O82/K82)*100)&lt;=70,0,O82*calc!$J$7),"N/A")</f>
        <v>N/A</v>
      </c>
      <c r="AC82" s="113"/>
      <c r="AD82" s="190">
        <f>SUM(IF(O82=0,K82*calc!$J$4,0),IF(P82=0,L82*calc!$J$5,0),IF(Q82=0,M82*calc!$J$6,0),IF(R82=0,N82*calc!$J$7,0))</f>
        <v>0</v>
      </c>
      <c r="AE82" s="190">
        <f>SUM(IF(P82=0,L82*calc!$J$4,0),IF(Q82=0,M82*calc!$J$5,0),IF(R82=0,N82*calc!$J$6,0),IF(S82=0,O82*calc!$J$7,0))</f>
        <v>0</v>
      </c>
    </row>
    <row r="83" spans="1:31" s="1" customFormat="1" ht="30.75" hidden="1" customHeight="1" thickTop="1" thickBot="1" x14ac:dyDescent="0.35">
      <c r="A83" s="49" t="s">
        <v>90</v>
      </c>
      <c r="B83" s="144" t="str">
        <f>IF(E83="","",'Celkový poplatek'!$D$2)</f>
        <v/>
      </c>
      <c r="C83" s="145" t="str">
        <f>IF(E83="","",'Celkový poplatek'!$E$2)</f>
        <v/>
      </c>
      <c r="D83" s="198"/>
      <c r="E83" s="199"/>
      <c r="F83" s="64" t="str">
        <f>IF(E83="","",'Celkový poplatek'!$C$2)</f>
        <v/>
      </c>
      <c r="G83" s="11"/>
      <c r="H83" s="206"/>
      <c r="I83" s="207"/>
      <c r="J83" s="207"/>
      <c r="K83" s="208"/>
      <c r="L83" s="209"/>
      <c r="M83" s="207"/>
      <c r="N83" s="207"/>
      <c r="O83" s="210"/>
      <c r="P83" s="159" t="str">
        <f t="shared" si="10"/>
        <v>N/A</v>
      </c>
      <c r="Q83" s="30" t="str">
        <f t="shared" si="8"/>
        <v>N/A</v>
      </c>
      <c r="R83" s="30" t="str">
        <f t="shared" si="7"/>
        <v>N/A</v>
      </c>
      <c r="S83" s="31" t="str">
        <f t="shared" si="7"/>
        <v>N/A</v>
      </c>
      <c r="T83" s="22">
        <f t="shared" si="9"/>
        <v>0</v>
      </c>
      <c r="U83" s="17">
        <f>IF(H83&gt;0,Y83,L83*calc!$J$4)</f>
        <v>0</v>
      </c>
      <c r="V83" s="14">
        <f>IF(I83&gt;0,Z83,M83*calc!$J$5)</f>
        <v>0</v>
      </c>
      <c r="W83" s="14">
        <f>IF(J83&gt;0,AA83,N83*calc!$J$6)</f>
        <v>0</v>
      </c>
      <c r="X83" s="18">
        <f>IF(K83&gt;0,AB83,O83*calc!$J$7)</f>
        <v>0</v>
      </c>
      <c r="Y83" s="151" t="str">
        <f>IF(H83&gt;0,IF(((L83/H83)*100)&lt;=70,0,L83*calc!$J$4),"N/A")</f>
        <v>N/A</v>
      </c>
      <c r="Z83" s="149" t="str">
        <f>IF(I83&gt;0,IF(((M83/I83)*100)&lt;=45,0,M83*calc!$J$5),"N/A")</f>
        <v>N/A</v>
      </c>
      <c r="AA83" s="149" t="str">
        <f>IF(J83&gt;0,IF(((N83/J83)*100)&lt;=45,0,N83*calc!$J$6),"N/A")</f>
        <v>N/A</v>
      </c>
      <c r="AB83" s="150" t="str">
        <f>IF(K83&gt;0,IF(((O83/K83)*100)&lt;=70,0,O83*calc!$J$7),"N/A")</f>
        <v>N/A</v>
      </c>
      <c r="AC83" s="113"/>
      <c r="AD83" s="190">
        <f>SUM(IF(O83=0,K83*calc!$J$4,0),IF(P83=0,L83*calc!$J$5,0),IF(Q83=0,M83*calc!$J$6,0),IF(R83=0,N83*calc!$J$7,0))</f>
        <v>0</v>
      </c>
      <c r="AE83" s="190">
        <f>SUM(IF(P83=0,L83*calc!$J$4,0),IF(Q83=0,M83*calc!$J$5,0),IF(R83=0,N83*calc!$J$6,0),IF(S83=0,O83*calc!$J$7,0))</f>
        <v>0</v>
      </c>
    </row>
    <row r="84" spans="1:31" s="1" customFormat="1" ht="30.75" hidden="1" customHeight="1" thickTop="1" thickBot="1" x14ac:dyDescent="0.35">
      <c r="A84" s="49" t="s">
        <v>91</v>
      </c>
      <c r="B84" s="144" t="str">
        <f>IF(E84="","",'Celkový poplatek'!$D$2)</f>
        <v/>
      </c>
      <c r="C84" s="145" t="str">
        <f>IF(E84="","",'Celkový poplatek'!$E$2)</f>
        <v/>
      </c>
      <c r="D84" s="198"/>
      <c r="E84" s="199"/>
      <c r="F84" s="64" t="str">
        <f>IF(E84="","",'Celkový poplatek'!$C$2)</f>
        <v/>
      </c>
      <c r="G84" s="11"/>
      <c r="H84" s="206"/>
      <c r="I84" s="207"/>
      <c r="J84" s="207"/>
      <c r="K84" s="208"/>
      <c r="L84" s="209"/>
      <c r="M84" s="207"/>
      <c r="N84" s="207"/>
      <c r="O84" s="210"/>
      <c r="P84" s="159" t="str">
        <f t="shared" si="10"/>
        <v>N/A</v>
      </c>
      <c r="Q84" s="30" t="str">
        <f t="shared" si="8"/>
        <v>N/A</v>
      </c>
      <c r="R84" s="30" t="str">
        <f t="shared" si="8"/>
        <v>N/A</v>
      </c>
      <c r="S84" s="31" t="str">
        <f t="shared" si="8"/>
        <v>N/A</v>
      </c>
      <c r="T84" s="22">
        <f t="shared" si="9"/>
        <v>0</v>
      </c>
      <c r="U84" s="17">
        <f>IF(H84&gt;0,Y84,L84*calc!$J$4)</f>
        <v>0</v>
      </c>
      <c r="V84" s="14">
        <f>IF(I84&gt;0,Z84,M84*calc!$J$5)</f>
        <v>0</v>
      </c>
      <c r="W84" s="14">
        <f>IF(J84&gt;0,AA84,N84*calc!$J$6)</f>
        <v>0</v>
      </c>
      <c r="X84" s="18">
        <f>IF(K84&gt;0,AB84,O84*calc!$J$7)</f>
        <v>0</v>
      </c>
      <c r="Y84" s="151" t="str">
        <f>IF(H84&gt;0,IF(((L84/H84)*100)&lt;=70,0,L84*calc!$J$4),"N/A")</f>
        <v>N/A</v>
      </c>
      <c r="Z84" s="149" t="str">
        <f>IF(I84&gt;0,IF(((M84/I84)*100)&lt;=45,0,M84*calc!$J$5),"N/A")</f>
        <v>N/A</v>
      </c>
      <c r="AA84" s="149" t="str">
        <f>IF(J84&gt;0,IF(((N84/J84)*100)&lt;=45,0,N84*calc!$J$6),"N/A")</f>
        <v>N/A</v>
      </c>
      <c r="AB84" s="150" t="str">
        <f>IF(K84&gt;0,IF(((O84/K84)*100)&lt;=70,0,O84*calc!$J$7),"N/A")</f>
        <v>N/A</v>
      </c>
      <c r="AC84" s="113"/>
      <c r="AD84" s="190">
        <f>SUM(IF(O84=0,K84*calc!$J$4,0),IF(P84=0,L84*calc!$J$5,0),IF(Q84=0,M84*calc!$J$6,0),IF(R84=0,N84*calc!$J$7,0))</f>
        <v>0</v>
      </c>
      <c r="AE84" s="190">
        <f>SUM(IF(P84=0,L84*calc!$J$4,0),IF(Q84=0,M84*calc!$J$5,0),IF(R84=0,N84*calc!$J$6,0),IF(S84=0,O84*calc!$J$7,0))</f>
        <v>0</v>
      </c>
    </row>
    <row r="85" spans="1:31" s="1" customFormat="1" ht="30.75" hidden="1" customHeight="1" thickTop="1" thickBot="1" x14ac:dyDescent="0.35">
      <c r="A85" s="49" t="s">
        <v>92</v>
      </c>
      <c r="B85" s="144" t="str">
        <f>IF(E85="","",'Celkový poplatek'!$D$2)</f>
        <v/>
      </c>
      <c r="C85" s="145" t="str">
        <f>IF(E85="","",'Celkový poplatek'!$E$2)</f>
        <v/>
      </c>
      <c r="D85" s="198"/>
      <c r="E85" s="199"/>
      <c r="F85" s="64" t="str">
        <f>IF(E85="","",'Celkový poplatek'!$C$2)</f>
        <v/>
      </c>
      <c r="G85" s="11"/>
      <c r="H85" s="206"/>
      <c r="I85" s="207"/>
      <c r="J85" s="207"/>
      <c r="K85" s="208"/>
      <c r="L85" s="209"/>
      <c r="M85" s="207"/>
      <c r="N85" s="207"/>
      <c r="O85" s="210"/>
      <c r="P85" s="159" t="str">
        <f t="shared" si="10"/>
        <v>N/A</v>
      </c>
      <c r="Q85" s="30" t="str">
        <f t="shared" si="8"/>
        <v>N/A</v>
      </c>
      <c r="R85" s="30" t="str">
        <f t="shared" si="8"/>
        <v>N/A</v>
      </c>
      <c r="S85" s="31" t="str">
        <f t="shared" si="8"/>
        <v>N/A</v>
      </c>
      <c r="T85" s="22">
        <f t="shared" si="9"/>
        <v>0</v>
      </c>
      <c r="U85" s="17">
        <f>IF(H85&gt;0,Y85,L85*calc!$J$4)</f>
        <v>0</v>
      </c>
      <c r="V85" s="14">
        <f>IF(I85&gt;0,Z85,M85*calc!$J$5)</f>
        <v>0</v>
      </c>
      <c r="W85" s="14">
        <f>IF(J85&gt;0,AA85,N85*calc!$J$6)</f>
        <v>0</v>
      </c>
      <c r="X85" s="18">
        <f>IF(K85&gt;0,AB85,O85*calc!$J$7)</f>
        <v>0</v>
      </c>
      <c r="Y85" s="151" t="str">
        <f>IF(H85&gt;0,IF(((L85/H85)*100)&lt;=70,0,L85*calc!$J$4),"N/A")</f>
        <v>N/A</v>
      </c>
      <c r="Z85" s="149" t="str">
        <f>IF(I85&gt;0,IF(((M85/I85)*100)&lt;=45,0,M85*calc!$J$5),"N/A")</f>
        <v>N/A</v>
      </c>
      <c r="AA85" s="149" t="str">
        <f>IF(J85&gt;0,IF(((N85/J85)*100)&lt;=45,0,N85*calc!$J$6),"N/A")</f>
        <v>N/A</v>
      </c>
      <c r="AB85" s="150" t="str">
        <f>IF(K85&gt;0,IF(((O85/K85)*100)&lt;=70,0,O85*calc!$J$7),"N/A")</f>
        <v>N/A</v>
      </c>
      <c r="AC85" s="113"/>
      <c r="AD85" s="190">
        <f>SUM(IF(O85=0,K85*calc!$J$4,0),IF(P85=0,L85*calc!$J$5,0),IF(Q85=0,M85*calc!$J$6,0),IF(R85=0,N85*calc!$J$7,0))</f>
        <v>0</v>
      </c>
      <c r="AE85" s="190">
        <f>SUM(IF(P85=0,L85*calc!$J$4,0),IF(Q85=0,M85*calc!$J$5,0),IF(R85=0,N85*calc!$J$6,0),IF(S85=0,O85*calc!$J$7,0))</f>
        <v>0</v>
      </c>
    </row>
    <row r="86" spans="1:31" s="1" customFormat="1" ht="30.75" hidden="1" customHeight="1" thickTop="1" thickBot="1" x14ac:dyDescent="0.35">
      <c r="A86" s="49" t="s">
        <v>93</v>
      </c>
      <c r="B86" s="144" t="str">
        <f>IF(E86="","",'Celkový poplatek'!$D$2)</f>
        <v/>
      </c>
      <c r="C86" s="145" t="str">
        <f>IF(E86="","",'Celkový poplatek'!$E$2)</f>
        <v/>
      </c>
      <c r="D86" s="198"/>
      <c r="E86" s="199"/>
      <c r="F86" s="64" t="str">
        <f>IF(E86="","",'Celkový poplatek'!$C$2)</f>
        <v/>
      </c>
      <c r="G86" s="11"/>
      <c r="H86" s="206"/>
      <c r="I86" s="207"/>
      <c r="J86" s="207"/>
      <c r="K86" s="208"/>
      <c r="L86" s="209"/>
      <c r="M86" s="207"/>
      <c r="N86" s="207"/>
      <c r="O86" s="210"/>
      <c r="P86" s="159" t="str">
        <f t="shared" si="10"/>
        <v>N/A</v>
      </c>
      <c r="Q86" s="30" t="str">
        <f t="shared" si="8"/>
        <v>N/A</v>
      </c>
      <c r="R86" s="30" t="str">
        <f t="shared" si="8"/>
        <v>N/A</v>
      </c>
      <c r="S86" s="31" t="str">
        <f t="shared" si="8"/>
        <v>N/A</v>
      </c>
      <c r="T86" s="22">
        <f t="shared" si="9"/>
        <v>0</v>
      </c>
      <c r="U86" s="17">
        <f>IF(H86&gt;0,Y86,L86*calc!$J$4)</f>
        <v>0</v>
      </c>
      <c r="V86" s="14">
        <f>IF(I86&gt;0,Z86,M86*calc!$J$5)</f>
        <v>0</v>
      </c>
      <c r="W86" s="14">
        <f>IF(J86&gt;0,AA86,N86*calc!$J$6)</f>
        <v>0</v>
      </c>
      <c r="X86" s="18">
        <f>IF(K86&gt;0,AB86,O86*calc!$J$7)</f>
        <v>0</v>
      </c>
      <c r="Y86" s="151" t="str">
        <f>IF(H86&gt;0,IF(((L86/H86)*100)&lt;=70,0,L86*calc!$J$4),"N/A")</f>
        <v>N/A</v>
      </c>
      <c r="Z86" s="149" t="str">
        <f>IF(I86&gt;0,IF(((M86/I86)*100)&lt;=45,0,M86*calc!$J$5),"N/A")</f>
        <v>N/A</v>
      </c>
      <c r="AA86" s="149" t="str">
        <f>IF(J86&gt;0,IF(((N86/J86)*100)&lt;=45,0,N86*calc!$J$6),"N/A")</f>
        <v>N/A</v>
      </c>
      <c r="AB86" s="150" t="str">
        <f>IF(K86&gt;0,IF(((O86/K86)*100)&lt;=70,0,O86*calc!$J$7),"N/A")</f>
        <v>N/A</v>
      </c>
      <c r="AC86" s="113"/>
      <c r="AD86" s="190">
        <f>SUM(IF(O86=0,K86*calc!$J$4,0),IF(P86=0,L86*calc!$J$5,0),IF(Q86=0,M86*calc!$J$6,0),IF(R86=0,N86*calc!$J$7,0))</f>
        <v>0</v>
      </c>
      <c r="AE86" s="190">
        <f>SUM(IF(P86=0,L86*calc!$J$4,0),IF(Q86=0,M86*calc!$J$5,0),IF(R86=0,N86*calc!$J$6,0),IF(S86=0,O86*calc!$J$7,0))</f>
        <v>0</v>
      </c>
    </row>
    <row r="87" spans="1:31" s="1" customFormat="1" ht="30.75" hidden="1" customHeight="1" thickTop="1" thickBot="1" x14ac:dyDescent="0.35">
      <c r="A87" s="49" t="s">
        <v>94</v>
      </c>
      <c r="B87" s="144" t="str">
        <f>IF(E87="","",'Celkový poplatek'!$D$2)</f>
        <v/>
      </c>
      <c r="C87" s="145" t="str">
        <f>IF(E87="","",'Celkový poplatek'!$E$2)</f>
        <v/>
      </c>
      <c r="D87" s="198"/>
      <c r="E87" s="199"/>
      <c r="F87" s="64" t="str">
        <f>IF(E87="","",'Celkový poplatek'!$C$2)</f>
        <v/>
      </c>
      <c r="G87" s="11"/>
      <c r="H87" s="206"/>
      <c r="I87" s="207"/>
      <c r="J87" s="207"/>
      <c r="K87" s="208"/>
      <c r="L87" s="209"/>
      <c r="M87" s="207"/>
      <c r="N87" s="207"/>
      <c r="O87" s="210"/>
      <c r="P87" s="159" t="str">
        <f t="shared" si="10"/>
        <v>N/A</v>
      </c>
      <c r="Q87" s="30" t="str">
        <f t="shared" si="8"/>
        <v>N/A</v>
      </c>
      <c r="R87" s="30" t="str">
        <f t="shared" si="8"/>
        <v>N/A</v>
      </c>
      <c r="S87" s="31" t="str">
        <f t="shared" si="8"/>
        <v>N/A</v>
      </c>
      <c r="T87" s="22">
        <f t="shared" si="9"/>
        <v>0</v>
      </c>
      <c r="U87" s="17">
        <f>IF(H87&gt;0,Y87,L87*calc!$J$4)</f>
        <v>0</v>
      </c>
      <c r="V87" s="14">
        <f>IF(I87&gt;0,Z87,M87*calc!$J$5)</f>
        <v>0</v>
      </c>
      <c r="W87" s="14">
        <f>IF(J87&gt;0,AA87,N87*calc!$J$6)</f>
        <v>0</v>
      </c>
      <c r="X87" s="18">
        <f>IF(K87&gt;0,AB87,O87*calc!$J$7)</f>
        <v>0</v>
      </c>
      <c r="Y87" s="151" t="str">
        <f>IF(H87&gt;0,IF(((L87/H87)*100)&lt;=70,0,L87*calc!$J$4),"N/A")</f>
        <v>N/A</v>
      </c>
      <c r="Z87" s="149" t="str">
        <f>IF(I87&gt;0,IF(((M87/I87)*100)&lt;=45,0,M87*calc!$J$5),"N/A")</f>
        <v>N/A</v>
      </c>
      <c r="AA87" s="149" t="str">
        <f>IF(J87&gt;0,IF(((N87/J87)*100)&lt;=45,0,N87*calc!$J$6),"N/A")</f>
        <v>N/A</v>
      </c>
      <c r="AB87" s="150" t="str">
        <f>IF(K87&gt;0,IF(((O87/K87)*100)&lt;=70,0,O87*calc!$J$7),"N/A")</f>
        <v>N/A</v>
      </c>
      <c r="AC87" s="113"/>
      <c r="AD87" s="190">
        <f>SUM(IF(O87=0,K87*calc!$J$4,0),IF(P87=0,L87*calc!$J$5,0),IF(Q87=0,M87*calc!$J$6,0),IF(R87=0,N87*calc!$J$7,0))</f>
        <v>0</v>
      </c>
      <c r="AE87" s="190">
        <f>SUM(IF(P87=0,L87*calc!$J$4,0),IF(Q87=0,M87*calc!$J$5,0),IF(R87=0,N87*calc!$J$6,0),IF(S87=0,O87*calc!$J$7,0))</f>
        <v>0</v>
      </c>
    </row>
    <row r="88" spans="1:31" s="1" customFormat="1" ht="30.75" hidden="1" customHeight="1" thickTop="1" thickBot="1" x14ac:dyDescent="0.35">
      <c r="A88" s="49" t="s">
        <v>95</v>
      </c>
      <c r="B88" s="144" t="str">
        <f>IF(E88="","",'Celkový poplatek'!$D$2)</f>
        <v/>
      </c>
      <c r="C88" s="145" t="str">
        <f>IF(E88="","",'Celkový poplatek'!$E$2)</f>
        <v/>
      </c>
      <c r="D88" s="198"/>
      <c r="E88" s="199"/>
      <c r="F88" s="64" t="str">
        <f>IF(E88="","",'Celkový poplatek'!$C$2)</f>
        <v/>
      </c>
      <c r="G88" s="11"/>
      <c r="H88" s="206"/>
      <c r="I88" s="207"/>
      <c r="J88" s="207"/>
      <c r="K88" s="208"/>
      <c r="L88" s="209"/>
      <c r="M88" s="207"/>
      <c r="N88" s="207"/>
      <c r="O88" s="210"/>
      <c r="P88" s="159" t="str">
        <f t="shared" si="10"/>
        <v>N/A</v>
      </c>
      <c r="Q88" s="30" t="str">
        <f t="shared" si="8"/>
        <v>N/A</v>
      </c>
      <c r="R88" s="30" t="str">
        <f t="shared" si="8"/>
        <v>N/A</v>
      </c>
      <c r="S88" s="31" t="str">
        <f t="shared" si="8"/>
        <v>N/A</v>
      </c>
      <c r="T88" s="22">
        <f t="shared" si="9"/>
        <v>0</v>
      </c>
      <c r="U88" s="17">
        <f>IF(H88&gt;0,Y88,L88*calc!$J$4)</f>
        <v>0</v>
      </c>
      <c r="V88" s="14">
        <f>IF(I88&gt;0,Z88,M88*calc!$J$5)</f>
        <v>0</v>
      </c>
      <c r="W88" s="14">
        <f>IF(J88&gt;0,AA88,N88*calc!$J$6)</f>
        <v>0</v>
      </c>
      <c r="X88" s="18">
        <f>IF(K88&gt;0,AB88,O88*calc!$J$7)</f>
        <v>0</v>
      </c>
      <c r="Y88" s="151" t="str">
        <f>IF(H88&gt;0,IF(((L88/H88)*100)&lt;=70,0,L88*calc!$J$4),"N/A")</f>
        <v>N/A</v>
      </c>
      <c r="Z88" s="149" t="str">
        <f>IF(I88&gt;0,IF(((M88/I88)*100)&lt;=45,0,M88*calc!$J$5),"N/A")</f>
        <v>N/A</v>
      </c>
      <c r="AA88" s="149" t="str">
        <f>IF(J88&gt;0,IF(((N88/J88)*100)&lt;=45,0,N88*calc!$J$6),"N/A")</f>
        <v>N/A</v>
      </c>
      <c r="AB88" s="150" t="str">
        <f>IF(K88&gt;0,IF(((O88/K88)*100)&lt;=70,0,O88*calc!$J$7),"N/A")</f>
        <v>N/A</v>
      </c>
      <c r="AC88" s="113"/>
      <c r="AD88" s="190">
        <f>SUM(IF(O88=0,K88*calc!$J$4,0),IF(P88=0,L88*calc!$J$5,0),IF(Q88=0,M88*calc!$J$6,0),IF(R88=0,N88*calc!$J$7,0))</f>
        <v>0</v>
      </c>
      <c r="AE88" s="190">
        <f>SUM(IF(P88=0,L88*calc!$J$4,0),IF(Q88=0,M88*calc!$J$5,0),IF(R88=0,N88*calc!$J$6,0),IF(S88=0,O88*calc!$J$7,0))</f>
        <v>0</v>
      </c>
    </row>
    <row r="89" spans="1:31" s="1" customFormat="1" ht="30.75" hidden="1" customHeight="1" thickTop="1" thickBot="1" x14ac:dyDescent="0.35">
      <c r="A89" s="49" t="s">
        <v>96</v>
      </c>
      <c r="B89" s="144" t="str">
        <f>IF(E89="","",'Celkový poplatek'!$D$2)</f>
        <v/>
      </c>
      <c r="C89" s="145" t="str">
        <f>IF(E89="","",'Celkový poplatek'!$E$2)</f>
        <v/>
      </c>
      <c r="D89" s="198"/>
      <c r="E89" s="199"/>
      <c r="F89" s="64" t="str">
        <f>IF(E89="","",'Celkový poplatek'!$C$2)</f>
        <v/>
      </c>
      <c r="G89" s="11"/>
      <c r="H89" s="206"/>
      <c r="I89" s="207"/>
      <c r="J89" s="207"/>
      <c r="K89" s="208"/>
      <c r="L89" s="209"/>
      <c r="M89" s="207"/>
      <c r="N89" s="207"/>
      <c r="O89" s="210"/>
      <c r="P89" s="159" t="str">
        <f t="shared" si="10"/>
        <v>N/A</v>
      </c>
      <c r="Q89" s="30" t="str">
        <f t="shared" si="8"/>
        <v>N/A</v>
      </c>
      <c r="R89" s="30" t="str">
        <f t="shared" si="8"/>
        <v>N/A</v>
      </c>
      <c r="S89" s="31" t="str">
        <f t="shared" si="8"/>
        <v>N/A</v>
      </c>
      <c r="T89" s="22">
        <f t="shared" si="9"/>
        <v>0</v>
      </c>
      <c r="U89" s="17">
        <f>IF(H89&gt;0,Y89,L89*calc!$J$4)</f>
        <v>0</v>
      </c>
      <c r="V89" s="14">
        <f>IF(I89&gt;0,Z89,M89*calc!$J$5)</f>
        <v>0</v>
      </c>
      <c r="W89" s="14">
        <f>IF(J89&gt;0,AA89,N89*calc!$J$6)</f>
        <v>0</v>
      </c>
      <c r="X89" s="18">
        <f>IF(K89&gt;0,AB89,O89*calc!$J$7)</f>
        <v>0</v>
      </c>
      <c r="Y89" s="151" t="str">
        <f>IF(H89&gt;0,IF(((L89/H89)*100)&lt;=70,0,L89*calc!$J$4),"N/A")</f>
        <v>N/A</v>
      </c>
      <c r="Z89" s="149" t="str">
        <f>IF(I89&gt;0,IF(((M89/I89)*100)&lt;=45,0,M89*calc!$J$5),"N/A")</f>
        <v>N/A</v>
      </c>
      <c r="AA89" s="149" t="str">
        <f>IF(J89&gt;0,IF(((N89/J89)*100)&lt;=45,0,N89*calc!$J$6),"N/A")</f>
        <v>N/A</v>
      </c>
      <c r="AB89" s="150" t="str">
        <f>IF(K89&gt;0,IF(((O89/K89)*100)&lt;=70,0,O89*calc!$J$7),"N/A")</f>
        <v>N/A</v>
      </c>
      <c r="AC89" s="113"/>
      <c r="AD89" s="190">
        <f>SUM(IF(O89=0,K89*calc!$J$4,0),IF(P89=0,L89*calc!$J$5,0),IF(Q89=0,M89*calc!$J$6,0),IF(R89=0,N89*calc!$J$7,0))</f>
        <v>0</v>
      </c>
      <c r="AE89" s="190">
        <f>SUM(IF(P89=0,L89*calc!$J$4,0),IF(Q89=0,M89*calc!$J$5,0),IF(R89=0,N89*calc!$J$6,0),IF(S89=0,O89*calc!$J$7,0))</f>
        <v>0</v>
      </c>
    </row>
    <row r="90" spans="1:31" s="1" customFormat="1" ht="30.75" hidden="1" customHeight="1" thickTop="1" thickBot="1" x14ac:dyDescent="0.35">
      <c r="A90" s="49" t="s">
        <v>97</v>
      </c>
      <c r="B90" s="144" t="str">
        <f>IF(E90="","",'Celkový poplatek'!$D$2)</f>
        <v/>
      </c>
      <c r="C90" s="145" t="str">
        <f>IF(E90="","",'Celkový poplatek'!$E$2)</f>
        <v/>
      </c>
      <c r="D90" s="198"/>
      <c r="E90" s="199"/>
      <c r="F90" s="64" t="str">
        <f>IF(E90="","",'Celkový poplatek'!$C$2)</f>
        <v/>
      </c>
      <c r="G90" s="11"/>
      <c r="H90" s="206"/>
      <c r="I90" s="207"/>
      <c r="J90" s="207"/>
      <c r="K90" s="208"/>
      <c r="L90" s="209"/>
      <c r="M90" s="207"/>
      <c r="N90" s="207"/>
      <c r="O90" s="210"/>
      <c r="P90" s="159" t="str">
        <f t="shared" si="10"/>
        <v>N/A</v>
      </c>
      <c r="Q90" s="30" t="str">
        <f t="shared" si="8"/>
        <v>N/A</v>
      </c>
      <c r="R90" s="30" t="str">
        <f t="shared" si="8"/>
        <v>N/A</v>
      </c>
      <c r="S90" s="31" t="str">
        <f t="shared" si="8"/>
        <v>N/A</v>
      </c>
      <c r="T90" s="22">
        <f t="shared" si="9"/>
        <v>0</v>
      </c>
      <c r="U90" s="17">
        <f>IF(H90&gt;0,Y90,L90*calc!$J$4)</f>
        <v>0</v>
      </c>
      <c r="V90" s="14">
        <f>IF(I90&gt;0,Z90,M90*calc!$J$5)</f>
        <v>0</v>
      </c>
      <c r="W90" s="14">
        <f>IF(J90&gt;0,AA90,N90*calc!$J$6)</f>
        <v>0</v>
      </c>
      <c r="X90" s="18">
        <f>IF(K90&gt;0,AB90,O90*calc!$J$7)</f>
        <v>0</v>
      </c>
      <c r="Y90" s="151" t="str">
        <f>IF(H90&gt;0,IF(((L90/H90)*100)&lt;=70,0,L90*calc!$J$4),"N/A")</f>
        <v>N/A</v>
      </c>
      <c r="Z90" s="149" t="str">
        <f>IF(I90&gt;0,IF(((M90/I90)*100)&lt;=45,0,M90*calc!$J$5),"N/A")</f>
        <v>N/A</v>
      </c>
      <c r="AA90" s="149" t="str">
        <f>IF(J90&gt;0,IF(((N90/J90)*100)&lt;=45,0,N90*calc!$J$6),"N/A")</f>
        <v>N/A</v>
      </c>
      <c r="AB90" s="150" t="str">
        <f>IF(K90&gt;0,IF(((O90/K90)*100)&lt;=70,0,O90*calc!$J$7),"N/A")</f>
        <v>N/A</v>
      </c>
      <c r="AC90" s="113"/>
      <c r="AD90" s="190">
        <f>SUM(IF(O90=0,K90*calc!$J$4,0),IF(P90=0,L90*calc!$J$5,0),IF(Q90=0,M90*calc!$J$6,0),IF(R90=0,N90*calc!$J$7,0))</f>
        <v>0</v>
      </c>
      <c r="AE90" s="190">
        <f>SUM(IF(P90=0,L90*calc!$J$4,0),IF(Q90=0,M90*calc!$J$5,0),IF(R90=0,N90*calc!$J$6,0),IF(S90=0,O90*calc!$J$7,0))</f>
        <v>0</v>
      </c>
    </row>
    <row r="91" spans="1:31" s="1" customFormat="1" ht="30.75" hidden="1" customHeight="1" thickTop="1" thickBot="1" x14ac:dyDescent="0.35">
      <c r="A91" s="49" t="s">
        <v>98</v>
      </c>
      <c r="B91" s="144" t="str">
        <f>IF(E91="","",'Celkový poplatek'!$D$2)</f>
        <v/>
      </c>
      <c r="C91" s="145" t="str">
        <f>IF(E91="","",'Celkový poplatek'!$E$2)</f>
        <v/>
      </c>
      <c r="D91" s="198"/>
      <c r="E91" s="199"/>
      <c r="F91" s="64" t="str">
        <f>IF(E91="","",'Celkový poplatek'!$C$2)</f>
        <v/>
      </c>
      <c r="G91" s="11"/>
      <c r="H91" s="206"/>
      <c r="I91" s="207"/>
      <c r="J91" s="207"/>
      <c r="K91" s="208"/>
      <c r="L91" s="209"/>
      <c r="M91" s="207"/>
      <c r="N91" s="207"/>
      <c r="O91" s="210"/>
      <c r="P91" s="159" t="str">
        <f t="shared" si="10"/>
        <v>N/A</v>
      </c>
      <c r="Q91" s="30" t="str">
        <f t="shared" si="8"/>
        <v>N/A</v>
      </c>
      <c r="R91" s="30" t="str">
        <f t="shared" si="8"/>
        <v>N/A</v>
      </c>
      <c r="S91" s="31" t="str">
        <f t="shared" si="8"/>
        <v>N/A</v>
      </c>
      <c r="T91" s="22">
        <f t="shared" si="9"/>
        <v>0</v>
      </c>
      <c r="U91" s="17">
        <f>IF(H91&gt;0,Y91,L91*calc!$J$4)</f>
        <v>0</v>
      </c>
      <c r="V91" s="14">
        <f>IF(I91&gt;0,Z91,M91*calc!$J$5)</f>
        <v>0</v>
      </c>
      <c r="W91" s="14">
        <f>IF(J91&gt;0,AA91,N91*calc!$J$6)</f>
        <v>0</v>
      </c>
      <c r="X91" s="18">
        <f>IF(K91&gt;0,AB91,O91*calc!$J$7)</f>
        <v>0</v>
      </c>
      <c r="Y91" s="151" t="str">
        <f>IF(H91&gt;0,IF(((L91/H91)*100)&lt;=70,0,L91*calc!$J$4),"N/A")</f>
        <v>N/A</v>
      </c>
      <c r="Z91" s="149" t="str">
        <f>IF(I91&gt;0,IF(((M91/I91)*100)&lt;=45,0,M91*calc!$J$5),"N/A")</f>
        <v>N/A</v>
      </c>
      <c r="AA91" s="149" t="str">
        <f>IF(J91&gt;0,IF(((N91/J91)*100)&lt;=45,0,N91*calc!$J$6),"N/A")</f>
        <v>N/A</v>
      </c>
      <c r="AB91" s="150" t="str">
        <f>IF(K91&gt;0,IF(((O91/K91)*100)&lt;=70,0,O91*calc!$J$7),"N/A")</f>
        <v>N/A</v>
      </c>
      <c r="AC91" s="113"/>
      <c r="AD91" s="190">
        <f>SUM(IF(O91=0,K91*calc!$J$4,0),IF(P91=0,L91*calc!$J$5,0),IF(Q91=0,M91*calc!$J$6,0),IF(R91=0,N91*calc!$J$7,0))</f>
        <v>0</v>
      </c>
      <c r="AE91" s="190">
        <f>SUM(IF(P91=0,L91*calc!$J$4,0),IF(Q91=0,M91*calc!$J$5,0),IF(R91=0,N91*calc!$J$6,0),IF(S91=0,O91*calc!$J$7,0))</f>
        <v>0</v>
      </c>
    </row>
    <row r="92" spans="1:31" s="1" customFormat="1" ht="30.75" hidden="1" customHeight="1" thickTop="1" thickBot="1" x14ac:dyDescent="0.35">
      <c r="A92" s="49" t="s">
        <v>99</v>
      </c>
      <c r="B92" s="144" t="str">
        <f>IF(E92="","",'Celkový poplatek'!$D$2)</f>
        <v/>
      </c>
      <c r="C92" s="145" t="str">
        <f>IF(E92="","",'Celkový poplatek'!$E$2)</f>
        <v/>
      </c>
      <c r="D92" s="198"/>
      <c r="E92" s="199"/>
      <c r="F92" s="64" t="str">
        <f>IF(E92="","",'Celkový poplatek'!$C$2)</f>
        <v/>
      </c>
      <c r="G92" s="11"/>
      <c r="H92" s="206"/>
      <c r="I92" s="207"/>
      <c r="J92" s="207"/>
      <c r="K92" s="208"/>
      <c r="L92" s="209"/>
      <c r="M92" s="207"/>
      <c r="N92" s="207"/>
      <c r="O92" s="210"/>
      <c r="P92" s="159" t="str">
        <f t="shared" si="10"/>
        <v>N/A</v>
      </c>
      <c r="Q92" s="30" t="str">
        <f t="shared" si="8"/>
        <v>N/A</v>
      </c>
      <c r="R92" s="30" t="str">
        <f t="shared" si="8"/>
        <v>N/A</v>
      </c>
      <c r="S92" s="31" t="str">
        <f t="shared" si="8"/>
        <v>N/A</v>
      </c>
      <c r="T92" s="22">
        <f t="shared" si="9"/>
        <v>0</v>
      </c>
      <c r="U92" s="17">
        <f>IF(H92&gt;0,Y92,L92*calc!$J$4)</f>
        <v>0</v>
      </c>
      <c r="V92" s="14">
        <f>IF(I92&gt;0,Z92,M92*calc!$J$5)</f>
        <v>0</v>
      </c>
      <c r="W92" s="14">
        <f>IF(J92&gt;0,AA92,N92*calc!$J$6)</f>
        <v>0</v>
      </c>
      <c r="X92" s="18">
        <f>IF(K92&gt;0,AB92,O92*calc!$J$7)</f>
        <v>0</v>
      </c>
      <c r="Y92" s="151" t="str">
        <f>IF(H92&gt;0,IF(((L92/H92)*100)&lt;=70,0,L92*calc!$J$4),"N/A")</f>
        <v>N/A</v>
      </c>
      <c r="Z92" s="149" t="str">
        <f>IF(I92&gt;0,IF(((M92/I92)*100)&lt;=45,0,M92*calc!$J$5),"N/A")</f>
        <v>N/A</v>
      </c>
      <c r="AA92" s="149" t="str">
        <f>IF(J92&gt;0,IF(((N92/J92)*100)&lt;=45,0,N92*calc!$J$6),"N/A")</f>
        <v>N/A</v>
      </c>
      <c r="AB92" s="150" t="str">
        <f>IF(K92&gt;0,IF(((O92/K92)*100)&lt;=70,0,O92*calc!$J$7),"N/A")</f>
        <v>N/A</v>
      </c>
      <c r="AC92" s="113"/>
      <c r="AD92" s="190">
        <f>SUM(IF(O92=0,K92*calc!$J$4,0),IF(P92=0,L92*calc!$J$5,0),IF(Q92=0,M92*calc!$J$6,0),IF(R92=0,N92*calc!$J$7,0))</f>
        <v>0</v>
      </c>
      <c r="AE92" s="190">
        <f>SUM(IF(P92=0,L92*calc!$J$4,0),IF(Q92=0,M92*calc!$J$5,0),IF(R92=0,N92*calc!$J$6,0),IF(S92=0,O92*calc!$J$7,0))</f>
        <v>0</v>
      </c>
    </row>
    <row r="93" spans="1:31" s="1" customFormat="1" ht="30.75" hidden="1" customHeight="1" thickTop="1" thickBot="1" x14ac:dyDescent="0.35">
      <c r="A93" s="49" t="s">
        <v>100</v>
      </c>
      <c r="B93" s="144" t="str">
        <f>IF(E93="","",'Celkový poplatek'!$D$2)</f>
        <v/>
      </c>
      <c r="C93" s="145" t="str">
        <f>IF(E93="","",'Celkový poplatek'!$E$2)</f>
        <v/>
      </c>
      <c r="D93" s="198"/>
      <c r="E93" s="199"/>
      <c r="F93" s="64" t="str">
        <f>IF(E93="","",'Celkový poplatek'!$C$2)</f>
        <v/>
      </c>
      <c r="G93" s="11"/>
      <c r="H93" s="206"/>
      <c r="I93" s="207"/>
      <c r="J93" s="207"/>
      <c r="K93" s="208"/>
      <c r="L93" s="209"/>
      <c r="M93" s="207"/>
      <c r="N93" s="207"/>
      <c r="O93" s="210"/>
      <c r="P93" s="159" t="str">
        <f t="shared" si="10"/>
        <v>N/A</v>
      </c>
      <c r="Q93" s="30" t="str">
        <f t="shared" si="8"/>
        <v>N/A</v>
      </c>
      <c r="R93" s="30" t="str">
        <f t="shared" si="8"/>
        <v>N/A</v>
      </c>
      <c r="S93" s="31" t="str">
        <f t="shared" si="8"/>
        <v>N/A</v>
      </c>
      <c r="T93" s="22">
        <f t="shared" si="9"/>
        <v>0</v>
      </c>
      <c r="U93" s="17">
        <f>IF(H93&gt;0,Y93,L93*calc!$J$4)</f>
        <v>0</v>
      </c>
      <c r="V93" s="14">
        <f>IF(I93&gt;0,Z93,M93*calc!$J$5)</f>
        <v>0</v>
      </c>
      <c r="W93" s="14">
        <f>IF(J93&gt;0,AA93,N93*calc!$J$6)</f>
        <v>0</v>
      </c>
      <c r="X93" s="18">
        <f>IF(K93&gt;0,AB93,O93*calc!$J$7)</f>
        <v>0</v>
      </c>
      <c r="Y93" s="151" t="str">
        <f>IF(H93&gt;0,IF(((L93/H93)*100)&lt;=70,0,L93*calc!$J$4),"N/A")</f>
        <v>N/A</v>
      </c>
      <c r="Z93" s="149" t="str">
        <f>IF(I93&gt;0,IF(((M93/I93)*100)&lt;=45,0,M93*calc!$J$5),"N/A")</f>
        <v>N/A</v>
      </c>
      <c r="AA93" s="149" t="str">
        <f>IF(J93&gt;0,IF(((N93/J93)*100)&lt;=45,0,N93*calc!$J$6),"N/A")</f>
        <v>N/A</v>
      </c>
      <c r="AB93" s="150" t="str">
        <f>IF(K93&gt;0,IF(((O93/K93)*100)&lt;=70,0,O93*calc!$J$7),"N/A")</f>
        <v>N/A</v>
      </c>
      <c r="AC93" s="113"/>
      <c r="AD93" s="190">
        <f>SUM(IF(O93=0,K93*calc!$J$4,0),IF(P93=0,L93*calc!$J$5,0),IF(Q93=0,M93*calc!$J$6,0),IF(R93=0,N93*calc!$J$7,0))</f>
        <v>0</v>
      </c>
      <c r="AE93" s="190">
        <f>SUM(IF(P93=0,L93*calc!$J$4,0),IF(Q93=0,M93*calc!$J$5,0),IF(R93=0,N93*calc!$J$6,0),IF(S93=0,O93*calc!$J$7,0))</f>
        <v>0</v>
      </c>
    </row>
    <row r="94" spans="1:31" s="1" customFormat="1" ht="30.75" hidden="1" customHeight="1" thickTop="1" thickBot="1" x14ac:dyDescent="0.35">
      <c r="A94" s="49" t="s">
        <v>101</v>
      </c>
      <c r="B94" s="144" t="str">
        <f>IF(E94="","",'Celkový poplatek'!$D$2)</f>
        <v/>
      </c>
      <c r="C94" s="145" t="str">
        <f>IF(E94="","",'Celkový poplatek'!$E$2)</f>
        <v/>
      </c>
      <c r="D94" s="198"/>
      <c r="E94" s="199"/>
      <c r="F94" s="64" t="str">
        <f>IF(E94="","",'Celkový poplatek'!$C$2)</f>
        <v/>
      </c>
      <c r="G94" s="11"/>
      <c r="H94" s="206"/>
      <c r="I94" s="207"/>
      <c r="J94" s="207"/>
      <c r="K94" s="208"/>
      <c r="L94" s="209"/>
      <c r="M94" s="207"/>
      <c r="N94" s="207"/>
      <c r="O94" s="210"/>
      <c r="P94" s="159" t="str">
        <f t="shared" si="10"/>
        <v>N/A</v>
      </c>
      <c r="Q94" s="30" t="str">
        <f t="shared" si="8"/>
        <v>N/A</v>
      </c>
      <c r="R94" s="30" t="str">
        <f t="shared" si="8"/>
        <v>N/A</v>
      </c>
      <c r="S94" s="31" t="str">
        <f t="shared" si="8"/>
        <v>N/A</v>
      </c>
      <c r="T94" s="22">
        <f t="shared" si="9"/>
        <v>0</v>
      </c>
      <c r="U94" s="17">
        <f>IF(H94&gt;0,Y94,L94*calc!$J$4)</f>
        <v>0</v>
      </c>
      <c r="V94" s="14">
        <f>IF(I94&gt;0,Z94,M94*calc!$J$5)</f>
        <v>0</v>
      </c>
      <c r="W94" s="14">
        <f>IF(J94&gt;0,AA94,N94*calc!$J$6)</f>
        <v>0</v>
      </c>
      <c r="X94" s="18">
        <f>IF(K94&gt;0,AB94,O94*calc!$J$7)</f>
        <v>0</v>
      </c>
      <c r="Y94" s="151" t="str">
        <f>IF(H94&gt;0,IF(((L94/H94)*100)&lt;=70,0,L94*calc!$J$4),"N/A")</f>
        <v>N/A</v>
      </c>
      <c r="Z94" s="149" t="str">
        <f>IF(I94&gt;0,IF(((M94/I94)*100)&lt;=45,0,M94*calc!$J$5),"N/A")</f>
        <v>N/A</v>
      </c>
      <c r="AA94" s="149" t="str">
        <f>IF(J94&gt;0,IF(((N94/J94)*100)&lt;=45,0,N94*calc!$J$6),"N/A")</f>
        <v>N/A</v>
      </c>
      <c r="AB94" s="150" t="str">
        <f>IF(K94&gt;0,IF(((O94/K94)*100)&lt;=70,0,O94*calc!$J$7),"N/A")</f>
        <v>N/A</v>
      </c>
      <c r="AC94" s="113"/>
      <c r="AD94" s="190">
        <f>SUM(IF(O94=0,K94*calc!$J$4,0),IF(P94=0,L94*calc!$J$5,0),IF(Q94=0,M94*calc!$J$6,0),IF(R94=0,N94*calc!$J$7,0))</f>
        <v>0</v>
      </c>
      <c r="AE94" s="190">
        <f>SUM(IF(P94=0,L94*calc!$J$4,0),IF(Q94=0,M94*calc!$J$5,0),IF(R94=0,N94*calc!$J$6,0),IF(S94=0,O94*calc!$J$7,0))</f>
        <v>0</v>
      </c>
    </row>
    <row r="95" spans="1:31" s="1" customFormat="1" ht="30.75" hidden="1" customHeight="1" thickTop="1" thickBot="1" x14ac:dyDescent="0.35">
      <c r="A95" s="49" t="s">
        <v>102</v>
      </c>
      <c r="B95" s="144" t="str">
        <f>IF(E95="","",'Celkový poplatek'!$D$2)</f>
        <v/>
      </c>
      <c r="C95" s="145" t="str">
        <f>IF(E95="","",'Celkový poplatek'!$E$2)</f>
        <v/>
      </c>
      <c r="D95" s="198"/>
      <c r="E95" s="199"/>
      <c r="F95" s="64" t="str">
        <f>IF(E95="","",'Celkový poplatek'!$C$2)</f>
        <v/>
      </c>
      <c r="G95" s="11"/>
      <c r="H95" s="206"/>
      <c r="I95" s="207"/>
      <c r="J95" s="207"/>
      <c r="K95" s="208"/>
      <c r="L95" s="209"/>
      <c r="M95" s="207"/>
      <c r="N95" s="207"/>
      <c r="O95" s="210"/>
      <c r="P95" s="159" t="str">
        <f t="shared" si="10"/>
        <v>N/A</v>
      </c>
      <c r="Q95" s="30" t="str">
        <f t="shared" si="8"/>
        <v>N/A</v>
      </c>
      <c r="R95" s="30" t="str">
        <f t="shared" si="8"/>
        <v>N/A</v>
      </c>
      <c r="S95" s="31" t="str">
        <f t="shared" si="8"/>
        <v>N/A</v>
      </c>
      <c r="T95" s="22">
        <f t="shared" si="9"/>
        <v>0</v>
      </c>
      <c r="U95" s="17">
        <f>IF(H95&gt;0,Y95,L95*calc!$J$4)</f>
        <v>0</v>
      </c>
      <c r="V95" s="14">
        <f>IF(I95&gt;0,Z95,M95*calc!$J$5)</f>
        <v>0</v>
      </c>
      <c r="W95" s="14">
        <f>IF(J95&gt;0,AA95,N95*calc!$J$6)</f>
        <v>0</v>
      </c>
      <c r="X95" s="18">
        <f>IF(K95&gt;0,AB95,O95*calc!$J$7)</f>
        <v>0</v>
      </c>
      <c r="Y95" s="151" t="str">
        <f>IF(H95&gt;0,IF(((L95/H95)*100)&lt;=70,0,L95*calc!$J$4),"N/A")</f>
        <v>N/A</v>
      </c>
      <c r="Z95" s="149" t="str">
        <f>IF(I95&gt;0,IF(((M95/I95)*100)&lt;=45,0,M95*calc!$J$5),"N/A")</f>
        <v>N/A</v>
      </c>
      <c r="AA95" s="149" t="str">
        <f>IF(J95&gt;0,IF(((N95/J95)*100)&lt;=45,0,N95*calc!$J$6),"N/A")</f>
        <v>N/A</v>
      </c>
      <c r="AB95" s="150" t="str">
        <f>IF(K95&gt;0,IF(((O95/K95)*100)&lt;=70,0,O95*calc!$J$7),"N/A")</f>
        <v>N/A</v>
      </c>
      <c r="AC95" s="113"/>
      <c r="AD95" s="190">
        <f>SUM(IF(O95=0,K95*calc!$J$4,0),IF(P95=0,L95*calc!$J$5,0),IF(Q95=0,M95*calc!$J$6,0),IF(R95=0,N95*calc!$J$7,0))</f>
        <v>0</v>
      </c>
      <c r="AE95" s="190">
        <f>SUM(IF(P95=0,L95*calc!$J$4,0),IF(Q95=0,M95*calc!$J$5,0),IF(R95=0,N95*calc!$J$6,0),IF(S95=0,O95*calc!$J$7,0))</f>
        <v>0</v>
      </c>
    </row>
    <row r="96" spans="1:31" s="1" customFormat="1" ht="30.75" hidden="1" customHeight="1" thickTop="1" thickBot="1" x14ac:dyDescent="0.35">
      <c r="A96" s="49" t="s">
        <v>103</v>
      </c>
      <c r="B96" s="144" t="str">
        <f>IF(E96="","",'Celkový poplatek'!$D$2)</f>
        <v/>
      </c>
      <c r="C96" s="145" t="str">
        <f>IF(E96="","",'Celkový poplatek'!$E$2)</f>
        <v/>
      </c>
      <c r="D96" s="198"/>
      <c r="E96" s="199"/>
      <c r="F96" s="64" t="str">
        <f>IF(E96="","",'Celkový poplatek'!$C$2)</f>
        <v/>
      </c>
      <c r="G96" s="11"/>
      <c r="H96" s="206"/>
      <c r="I96" s="207"/>
      <c r="J96" s="207"/>
      <c r="K96" s="208"/>
      <c r="L96" s="209"/>
      <c r="M96" s="207"/>
      <c r="N96" s="207"/>
      <c r="O96" s="210"/>
      <c r="P96" s="159" t="str">
        <f t="shared" si="10"/>
        <v>N/A</v>
      </c>
      <c r="Q96" s="30" t="str">
        <f t="shared" si="8"/>
        <v>N/A</v>
      </c>
      <c r="R96" s="30" t="str">
        <f t="shared" si="8"/>
        <v>N/A</v>
      </c>
      <c r="S96" s="31" t="str">
        <f t="shared" si="8"/>
        <v>N/A</v>
      </c>
      <c r="T96" s="22">
        <f t="shared" si="9"/>
        <v>0</v>
      </c>
      <c r="U96" s="17">
        <f>IF(H96&gt;0,Y96,L96*calc!$J$4)</f>
        <v>0</v>
      </c>
      <c r="V96" s="14">
        <f>IF(I96&gt;0,Z96,M96*calc!$J$5)</f>
        <v>0</v>
      </c>
      <c r="W96" s="14">
        <f>IF(J96&gt;0,AA96,N96*calc!$J$6)</f>
        <v>0</v>
      </c>
      <c r="X96" s="18">
        <f>IF(K96&gt;0,AB96,O96*calc!$J$7)</f>
        <v>0</v>
      </c>
      <c r="Y96" s="151" t="str">
        <f>IF(H96&gt;0,IF(((L96/H96)*100)&lt;=70,0,L96*calc!$J$4),"N/A")</f>
        <v>N/A</v>
      </c>
      <c r="Z96" s="149" t="str">
        <f>IF(I96&gt;0,IF(((M96/I96)*100)&lt;=45,0,M96*calc!$J$5),"N/A")</f>
        <v>N/A</v>
      </c>
      <c r="AA96" s="149" t="str">
        <f>IF(J96&gt;0,IF(((N96/J96)*100)&lt;=45,0,N96*calc!$J$6),"N/A")</f>
        <v>N/A</v>
      </c>
      <c r="AB96" s="150" t="str">
        <f>IF(K96&gt;0,IF(((O96/K96)*100)&lt;=70,0,O96*calc!$J$7),"N/A")</f>
        <v>N/A</v>
      </c>
      <c r="AC96" s="113"/>
      <c r="AD96" s="190">
        <f>SUM(IF(O96=0,K96*calc!$J$4,0),IF(P96=0,L96*calc!$J$5,0),IF(Q96=0,M96*calc!$J$6,0),IF(R96=0,N96*calc!$J$7,0))</f>
        <v>0</v>
      </c>
      <c r="AE96" s="190">
        <f>SUM(IF(P96=0,L96*calc!$J$4,0),IF(Q96=0,M96*calc!$J$5,0),IF(R96=0,N96*calc!$J$6,0),IF(S96=0,O96*calc!$J$7,0))</f>
        <v>0</v>
      </c>
    </row>
    <row r="97" spans="1:31" s="1" customFormat="1" ht="30.75" hidden="1" customHeight="1" thickTop="1" thickBot="1" x14ac:dyDescent="0.35">
      <c r="A97" s="49" t="s">
        <v>104</v>
      </c>
      <c r="B97" s="144" t="str">
        <f>IF(E97="","",'Celkový poplatek'!$D$2)</f>
        <v/>
      </c>
      <c r="C97" s="145" t="str">
        <f>IF(E97="","",'Celkový poplatek'!$E$2)</f>
        <v/>
      </c>
      <c r="D97" s="198"/>
      <c r="E97" s="199"/>
      <c r="F97" s="64" t="str">
        <f>IF(E97="","",'Celkový poplatek'!$C$2)</f>
        <v/>
      </c>
      <c r="G97" s="11"/>
      <c r="H97" s="206"/>
      <c r="I97" s="207"/>
      <c r="J97" s="207"/>
      <c r="K97" s="208"/>
      <c r="L97" s="209"/>
      <c r="M97" s="207"/>
      <c r="N97" s="207"/>
      <c r="O97" s="210"/>
      <c r="P97" s="159" t="str">
        <f t="shared" si="10"/>
        <v>N/A</v>
      </c>
      <c r="Q97" s="30" t="str">
        <f t="shared" si="8"/>
        <v>N/A</v>
      </c>
      <c r="R97" s="30" t="str">
        <f t="shared" si="8"/>
        <v>N/A</v>
      </c>
      <c r="S97" s="31" t="str">
        <f t="shared" si="8"/>
        <v>N/A</v>
      </c>
      <c r="T97" s="22">
        <f t="shared" si="9"/>
        <v>0</v>
      </c>
      <c r="U97" s="17">
        <f>IF(H97&gt;0,Y97,L97*calc!$J$4)</f>
        <v>0</v>
      </c>
      <c r="V97" s="14">
        <f>IF(I97&gt;0,Z97,M97*calc!$J$5)</f>
        <v>0</v>
      </c>
      <c r="W97" s="14">
        <f>IF(J97&gt;0,AA97,N97*calc!$J$6)</f>
        <v>0</v>
      </c>
      <c r="X97" s="18">
        <f>IF(K97&gt;0,AB97,O97*calc!$J$7)</f>
        <v>0</v>
      </c>
      <c r="Y97" s="151" t="str">
        <f>IF(H97&gt;0,IF(((L97/H97)*100)&lt;=70,0,L97*calc!$J$4),"N/A")</f>
        <v>N/A</v>
      </c>
      <c r="Z97" s="149" t="str">
        <f>IF(I97&gt;0,IF(((M97/I97)*100)&lt;=45,0,M97*calc!$J$5),"N/A")</f>
        <v>N/A</v>
      </c>
      <c r="AA97" s="149" t="str">
        <f>IF(J97&gt;0,IF(((N97/J97)*100)&lt;=45,0,N97*calc!$J$6),"N/A")</f>
        <v>N/A</v>
      </c>
      <c r="AB97" s="150" t="str">
        <f>IF(K97&gt;0,IF(((O97/K97)*100)&lt;=70,0,O97*calc!$J$7),"N/A")</f>
        <v>N/A</v>
      </c>
      <c r="AC97" s="113"/>
      <c r="AD97" s="190">
        <f>SUM(IF(O97=0,K97*calc!$J$4,0),IF(P97=0,L97*calc!$J$5,0),IF(Q97=0,M97*calc!$J$6,0),IF(R97=0,N97*calc!$J$7,0))</f>
        <v>0</v>
      </c>
      <c r="AE97" s="190">
        <f>SUM(IF(P97=0,L97*calc!$J$4,0),IF(Q97=0,M97*calc!$J$5,0),IF(R97=0,N97*calc!$J$6,0),IF(S97=0,O97*calc!$J$7,0))</f>
        <v>0</v>
      </c>
    </row>
    <row r="98" spans="1:31" s="1" customFormat="1" ht="30.75" hidden="1" customHeight="1" thickTop="1" thickBot="1" x14ac:dyDescent="0.35">
      <c r="A98" s="49" t="s">
        <v>105</v>
      </c>
      <c r="B98" s="144" t="str">
        <f>IF(E98="","",'Celkový poplatek'!$D$2)</f>
        <v/>
      </c>
      <c r="C98" s="145" t="str">
        <f>IF(E98="","",'Celkový poplatek'!$E$2)</f>
        <v/>
      </c>
      <c r="D98" s="198"/>
      <c r="E98" s="199"/>
      <c r="F98" s="64" t="str">
        <f>IF(E98="","",'Celkový poplatek'!$C$2)</f>
        <v/>
      </c>
      <c r="G98" s="11"/>
      <c r="H98" s="206"/>
      <c r="I98" s="207"/>
      <c r="J98" s="207"/>
      <c r="K98" s="208"/>
      <c r="L98" s="209"/>
      <c r="M98" s="207"/>
      <c r="N98" s="207"/>
      <c r="O98" s="210"/>
      <c r="P98" s="159" t="str">
        <f t="shared" si="10"/>
        <v>N/A</v>
      </c>
      <c r="Q98" s="30" t="str">
        <f t="shared" si="8"/>
        <v>N/A</v>
      </c>
      <c r="R98" s="30" t="str">
        <f t="shared" si="8"/>
        <v>N/A</v>
      </c>
      <c r="S98" s="31" t="str">
        <f t="shared" si="8"/>
        <v>N/A</v>
      </c>
      <c r="T98" s="22">
        <f t="shared" si="9"/>
        <v>0</v>
      </c>
      <c r="U98" s="17">
        <f>IF(H98&gt;0,Y98,L98*calc!$J$4)</f>
        <v>0</v>
      </c>
      <c r="V98" s="14">
        <f>IF(I98&gt;0,Z98,M98*calc!$J$5)</f>
        <v>0</v>
      </c>
      <c r="W98" s="14">
        <f>IF(J98&gt;0,AA98,N98*calc!$J$6)</f>
        <v>0</v>
      </c>
      <c r="X98" s="18">
        <f>IF(K98&gt;0,AB98,O98*calc!$J$7)</f>
        <v>0</v>
      </c>
      <c r="Y98" s="151" t="str">
        <f>IF(H98&gt;0,IF(((L98/H98)*100)&lt;=70,0,L98*calc!$J$4),"N/A")</f>
        <v>N/A</v>
      </c>
      <c r="Z98" s="149" t="str">
        <f>IF(I98&gt;0,IF(((M98/I98)*100)&lt;=45,0,M98*calc!$J$5),"N/A")</f>
        <v>N/A</v>
      </c>
      <c r="AA98" s="149" t="str">
        <f>IF(J98&gt;0,IF(((N98/J98)*100)&lt;=45,0,N98*calc!$J$6),"N/A")</f>
        <v>N/A</v>
      </c>
      <c r="AB98" s="150" t="str">
        <f>IF(K98&gt;0,IF(((O98/K98)*100)&lt;=70,0,O98*calc!$J$7),"N/A")</f>
        <v>N/A</v>
      </c>
      <c r="AC98" s="113"/>
      <c r="AD98" s="190">
        <f>SUM(IF(O98=0,K98*calc!$J$4,0),IF(P98=0,L98*calc!$J$5,0),IF(Q98=0,M98*calc!$J$6,0),IF(R98=0,N98*calc!$J$7,0))</f>
        <v>0</v>
      </c>
      <c r="AE98" s="190">
        <f>SUM(IF(P98=0,L98*calc!$J$4,0),IF(Q98=0,M98*calc!$J$5,0),IF(R98=0,N98*calc!$J$6,0),IF(S98=0,O98*calc!$J$7,0))</f>
        <v>0</v>
      </c>
    </row>
    <row r="99" spans="1:31" s="1" customFormat="1" ht="30.75" hidden="1" customHeight="1" thickTop="1" thickBot="1" x14ac:dyDescent="0.35">
      <c r="A99" s="49" t="s">
        <v>106</v>
      </c>
      <c r="B99" s="144" t="str">
        <f>IF(E99="","",'Celkový poplatek'!$D$2)</f>
        <v/>
      </c>
      <c r="C99" s="145" t="str">
        <f>IF(E99="","",'Celkový poplatek'!$E$2)</f>
        <v/>
      </c>
      <c r="D99" s="198"/>
      <c r="E99" s="199"/>
      <c r="F99" s="64" t="str">
        <f>IF(E99="","",'Celkový poplatek'!$C$2)</f>
        <v/>
      </c>
      <c r="G99" s="11"/>
      <c r="H99" s="206"/>
      <c r="I99" s="207"/>
      <c r="J99" s="207"/>
      <c r="K99" s="208"/>
      <c r="L99" s="209"/>
      <c r="M99" s="207"/>
      <c r="N99" s="207"/>
      <c r="O99" s="210"/>
      <c r="P99" s="159" t="str">
        <f t="shared" si="10"/>
        <v>N/A</v>
      </c>
      <c r="Q99" s="30" t="str">
        <f t="shared" si="8"/>
        <v>N/A</v>
      </c>
      <c r="R99" s="30" t="str">
        <f t="shared" si="8"/>
        <v>N/A</v>
      </c>
      <c r="S99" s="31" t="str">
        <f t="shared" si="8"/>
        <v>N/A</v>
      </c>
      <c r="T99" s="22">
        <f t="shared" si="9"/>
        <v>0</v>
      </c>
      <c r="U99" s="17">
        <f>IF(H99&gt;0,Y99,L99*calc!$J$4)</f>
        <v>0</v>
      </c>
      <c r="V99" s="14">
        <f>IF(I99&gt;0,Z99,M99*calc!$J$5)</f>
        <v>0</v>
      </c>
      <c r="W99" s="14">
        <f>IF(J99&gt;0,AA99,N99*calc!$J$6)</f>
        <v>0</v>
      </c>
      <c r="X99" s="18">
        <f>IF(K99&gt;0,AB99,O99*calc!$J$7)</f>
        <v>0</v>
      </c>
      <c r="Y99" s="151" t="str">
        <f>IF(H99&gt;0,IF(((L99/H99)*100)&lt;=70,0,L99*calc!$J$4),"N/A")</f>
        <v>N/A</v>
      </c>
      <c r="Z99" s="149" t="str">
        <f>IF(I99&gt;0,IF(((M99/I99)*100)&lt;=45,0,M99*calc!$J$5),"N/A")</f>
        <v>N/A</v>
      </c>
      <c r="AA99" s="149" t="str">
        <f>IF(J99&gt;0,IF(((N99/J99)*100)&lt;=45,0,N99*calc!$J$6),"N/A")</f>
        <v>N/A</v>
      </c>
      <c r="AB99" s="150" t="str">
        <f>IF(K99&gt;0,IF(((O99/K99)*100)&lt;=70,0,O99*calc!$J$7),"N/A")</f>
        <v>N/A</v>
      </c>
      <c r="AC99" s="113"/>
      <c r="AD99" s="190">
        <f>SUM(IF(O99=0,K99*calc!$J$4,0),IF(P99=0,L99*calc!$J$5,0),IF(Q99=0,M99*calc!$J$6,0),IF(R99=0,N99*calc!$J$7,0))</f>
        <v>0</v>
      </c>
      <c r="AE99" s="190">
        <f>SUM(IF(P99=0,L99*calc!$J$4,0),IF(Q99=0,M99*calc!$J$5,0),IF(R99=0,N99*calc!$J$6,0),IF(S99=0,O99*calc!$J$7,0))</f>
        <v>0</v>
      </c>
    </row>
    <row r="100" spans="1:31" s="1" customFormat="1" ht="30.75" hidden="1" customHeight="1" thickTop="1" thickBot="1" x14ac:dyDescent="0.35">
      <c r="A100" s="49" t="s">
        <v>107</v>
      </c>
      <c r="B100" s="144" t="str">
        <f>IF(E100="","",'Celkový poplatek'!$D$2)</f>
        <v/>
      </c>
      <c r="C100" s="145" t="str">
        <f>IF(E100="","",'Celkový poplatek'!$E$2)</f>
        <v/>
      </c>
      <c r="D100" s="198"/>
      <c r="E100" s="199"/>
      <c r="F100" s="64" t="str">
        <f>IF(E100="","",'Celkový poplatek'!$C$2)</f>
        <v/>
      </c>
      <c r="G100" s="11"/>
      <c r="H100" s="206"/>
      <c r="I100" s="207"/>
      <c r="J100" s="207"/>
      <c r="K100" s="208"/>
      <c r="L100" s="209"/>
      <c r="M100" s="207"/>
      <c r="N100" s="207"/>
      <c r="O100" s="210"/>
      <c r="P100" s="159" t="str">
        <f t="shared" si="10"/>
        <v>N/A</v>
      </c>
      <c r="Q100" s="30" t="str">
        <f t="shared" si="8"/>
        <v>N/A</v>
      </c>
      <c r="R100" s="30" t="str">
        <f t="shared" si="8"/>
        <v>N/A</v>
      </c>
      <c r="S100" s="31" t="str">
        <f t="shared" si="8"/>
        <v>N/A</v>
      </c>
      <c r="T100" s="22">
        <f t="shared" si="9"/>
        <v>0</v>
      </c>
      <c r="U100" s="17">
        <f>IF(H100&gt;0,Y100,L100*calc!$J$4)</f>
        <v>0</v>
      </c>
      <c r="V100" s="14">
        <f>IF(I100&gt;0,Z100,M100*calc!$J$5)</f>
        <v>0</v>
      </c>
      <c r="W100" s="14">
        <f>IF(J100&gt;0,AA100,N100*calc!$J$6)</f>
        <v>0</v>
      </c>
      <c r="X100" s="18">
        <f>IF(K100&gt;0,AB100,O100*calc!$J$7)</f>
        <v>0</v>
      </c>
      <c r="Y100" s="151" t="str">
        <f>IF(H100&gt;0,IF(((L100/H100)*100)&lt;=70,0,L100*calc!$J$4),"N/A")</f>
        <v>N/A</v>
      </c>
      <c r="Z100" s="149" t="str">
        <f>IF(I100&gt;0,IF(((M100/I100)*100)&lt;=45,0,M100*calc!$J$5),"N/A")</f>
        <v>N/A</v>
      </c>
      <c r="AA100" s="149" t="str">
        <f>IF(J100&gt;0,IF(((N100/J100)*100)&lt;=45,0,N100*calc!$J$6),"N/A")</f>
        <v>N/A</v>
      </c>
      <c r="AB100" s="150" t="str">
        <f>IF(K100&gt;0,IF(((O100/K100)*100)&lt;=70,0,O100*calc!$J$7),"N/A")</f>
        <v>N/A</v>
      </c>
      <c r="AC100" s="114"/>
      <c r="AD100" s="190">
        <f>SUM(IF(O100=0,K100*calc!$J$4,0),IF(P100=0,L100*calc!$J$5,0),IF(Q100=0,M100*calc!$J$6,0),IF(R100=0,N100*calc!$J$7,0))</f>
        <v>0</v>
      </c>
      <c r="AE100" s="190">
        <f>SUM(IF(P100=0,L100*calc!$J$4,0),IF(Q100=0,M100*calc!$J$5,0),IF(R100=0,N100*calc!$J$6,0),IF(S100=0,O100*calc!$J$7,0))</f>
        <v>0</v>
      </c>
    </row>
    <row r="101" spans="1:31" s="1" customFormat="1" ht="30.75" customHeight="1" thickTop="1" thickBot="1" x14ac:dyDescent="0.35">
      <c r="A101" s="50" t="s">
        <v>108</v>
      </c>
      <c r="B101" s="146" t="str">
        <f>IF(E101="","",'Celkový poplatek'!$D$2)</f>
        <v/>
      </c>
      <c r="C101" s="148" t="str">
        <f>IF(E101="","",'Celkový poplatek'!$E$2)</f>
        <v/>
      </c>
      <c r="D101" s="200"/>
      <c r="E101" s="201"/>
      <c r="F101" s="138" t="str">
        <f>IF(E101="","",'Celkový poplatek'!$C$2)</f>
        <v/>
      </c>
      <c r="G101" s="12"/>
      <c r="H101" s="211"/>
      <c r="I101" s="212"/>
      <c r="J101" s="212"/>
      <c r="K101" s="213"/>
      <c r="L101" s="214"/>
      <c r="M101" s="212"/>
      <c r="N101" s="212"/>
      <c r="O101" s="215"/>
      <c r="P101" s="160" t="str">
        <f t="shared" si="10"/>
        <v>N/A</v>
      </c>
      <c r="Q101" s="42" t="str">
        <f t="shared" si="8"/>
        <v>N/A</v>
      </c>
      <c r="R101" s="42" t="str">
        <f t="shared" si="8"/>
        <v>N/A</v>
      </c>
      <c r="S101" s="43" t="str">
        <f t="shared" si="8"/>
        <v>N/A</v>
      </c>
      <c r="T101" s="44">
        <f t="shared" si="9"/>
        <v>0</v>
      </c>
      <c r="U101" s="45">
        <f>IF(H101&gt;0,Y101,L101*calc!$J$4)</f>
        <v>0</v>
      </c>
      <c r="V101" s="41">
        <f>IF(I101&gt;0,Z101,M101*calc!$J$5)</f>
        <v>0</v>
      </c>
      <c r="W101" s="41">
        <f>IF(J101&gt;0,AA101,N101*calc!$J$6)</f>
        <v>0</v>
      </c>
      <c r="X101" s="46">
        <f>IF(K101&gt;0,AB101,O101*calc!$J$7)</f>
        <v>0</v>
      </c>
      <c r="Y101" s="152" t="str">
        <f>IF(H101&gt;0,IF(((L101/H101)*100)&lt;=70,0,L101*calc!$J$4),"N/A")</f>
        <v>N/A</v>
      </c>
      <c r="Z101" s="153" t="str">
        <f>IF(I101&gt;0,IF(((M101/I101)*100)&lt;=45,0,M101*calc!$J$5),"N/A")</f>
        <v>N/A</v>
      </c>
      <c r="AA101" s="153" t="str">
        <f>IF(J101&gt;0,IF(((N101/J101)*100)&lt;=45,0,N101*calc!$J$6),"N/A")</f>
        <v>N/A</v>
      </c>
      <c r="AB101" s="154" t="str">
        <f>IF(K101&gt;0,IF(((O101/K101)*100)&lt;=70,0,O101*calc!$J$7),"N/A")</f>
        <v>N/A</v>
      </c>
      <c r="AC101" s="115"/>
      <c r="AD101" s="190">
        <f>SUM(IF(O101=0,K101*calc!$J$4,0),IF(P101=0,L101*calc!$J$5,0),IF(Q101=0,M101*calc!$J$6,0),IF(R101=0,N101*calc!$J$7,0))</f>
        <v>0</v>
      </c>
      <c r="AE101" s="190">
        <f>SUM(IF(P101=0,L101*calc!$J$4,0),IF(Q101=0,M101*calc!$J$5,0),IF(R101=0,N101*calc!$J$6,0),IF(S101=0,O101*calc!$J$7,0))</f>
        <v>0</v>
      </c>
    </row>
    <row r="102" spans="1:31" ht="15.6" thickTop="1" thickBot="1" x14ac:dyDescent="0.35">
      <c r="F102" s="2"/>
      <c r="AD102" s="266">
        <f>SUM(AD5:AD101)</f>
        <v>0</v>
      </c>
      <c r="AE102" s="266">
        <f>SUM(AE5:AE101)</f>
        <v>0</v>
      </c>
    </row>
    <row r="103" spans="1:31" ht="15" thickTop="1" x14ac:dyDescent="0.3">
      <c r="F103" s="2"/>
    </row>
    <row r="104" spans="1:31" ht="68.25" customHeight="1" x14ac:dyDescent="0.3">
      <c r="A104" s="283" t="s">
        <v>188</v>
      </c>
      <c r="B104" s="283"/>
      <c r="C104" s="283"/>
      <c r="D104" s="283"/>
      <c r="E104" s="283"/>
      <c r="F104" s="283"/>
      <c r="G104" s="283"/>
      <c r="H104" s="283"/>
      <c r="I104" s="283"/>
      <c r="J104" s="283"/>
      <c r="K104" s="283"/>
      <c r="L104" s="258">
        <f>SUM(L5:L101)</f>
        <v>0</v>
      </c>
      <c r="M104" s="258">
        <f>SUM(M5:M101)</f>
        <v>0</v>
      </c>
      <c r="N104" s="258">
        <f>SUM(N5:N101)</f>
        <v>0</v>
      </c>
      <c r="O104" s="258">
        <f>SUM(O5:O101)</f>
        <v>0</v>
      </c>
      <c r="P104" s="259"/>
      <c r="Q104" s="259"/>
      <c r="R104" s="259"/>
      <c r="S104" s="259"/>
      <c r="T104" s="2"/>
    </row>
    <row r="105" spans="1:31" ht="34.5" customHeight="1" x14ac:dyDescent="0.3">
      <c r="A105" s="283" t="s">
        <v>181</v>
      </c>
      <c r="B105" s="283"/>
      <c r="C105" s="283"/>
      <c r="D105" s="283"/>
      <c r="E105" s="283"/>
      <c r="F105" s="283"/>
      <c r="G105" s="283"/>
      <c r="H105" s="283"/>
      <c r="I105" s="283"/>
      <c r="J105" s="283"/>
      <c r="K105" s="283"/>
      <c r="L105" s="283"/>
      <c r="M105" s="283"/>
      <c r="N105" s="283"/>
      <c r="O105" s="283"/>
      <c r="P105" s="39">
        <f>SUM(U5:U101)</f>
        <v>0</v>
      </c>
      <c r="Q105" s="39">
        <f>SUM(V5:V101)</f>
        <v>0</v>
      </c>
      <c r="R105" s="39">
        <f>SUM(W5:W101)</f>
        <v>0</v>
      </c>
      <c r="S105" s="39">
        <f>SUM(X5:X101)</f>
        <v>0</v>
      </c>
      <c r="T105" s="33"/>
    </row>
    <row r="108" spans="1:31" ht="23.4" x14ac:dyDescent="0.45">
      <c r="H108" s="32"/>
    </row>
    <row r="109" spans="1:31" x14ac:dyDescent="0.3">
      <c r="H109" s="13"/>
    </row>
    <row r="110" spans="1:31" x14ac:dyDescent="0.3">
      <c r="H110" s="13"/>
    </row>
  </sheetData>
  <mergeCells count="11">
    <mergeCell ref="A105:O105"/>
    <mergeCell ref="U2:AB2"/>
    <mergeCell ref="B2:E2"/>
    <mergeCell ref="H2:K2"/>
    <mergeCell ref="L2:O2"/>
    <mergeCell ref="P2:T2"/>
    <mergeCell ref="F2:F3"/>
    <mergeCell ref="G2:G3"/>
    <mergeCell ref="U3:X3"/>
    <mergeCell ref="Y3:AB3"/>
    <mergeCell ref="A104:K104"/>
  </mergeCells>
  <conditionalFormatting sqref="B102:C103">
    <cfRule type="cellIs" dxfId="48" priority="50" operator="equal">
      <formula>0</formula>
    </cfRule>
  </conditionalFormatting>
  <conditionalFormatting sqref="F102:F103">
    <cfRule type="cellIs" dxfId="47" priority="49" operator="equal">
      <formula>0</formula>
    </cfRule>
  </conditionalFormatting>
  <conditionalFormatting sqref="F5:F101">
    <cfRule type="cellIs" dxfId="46" priority="31" operator="equal">
      <formula>0</formula>
    </cfRule>
  </conditionalFormatting>
  <conditionalFormatting sqref="Q15:S101 P10:P101 Q5:S12">
    <cfRule type="cellIs" dxfId="45" priority="23" operator="greaterThan">
      <formula>0</formula>
    </cfRule>
  </conditionalFormatting>
  <conditionalFormatting sqref="P6:P9">
    <cfRule type="cellIs" dxfId="44" priority="22" operator="greaterThan">
      <formula>0</formula>
    </cfRule>
  </conditionalFormatting>
  <conditionalFormatting sqref="P4">
    <cfRule type="expression" dxfId="43" priority="21">
      <formula>P4&gt;0</formula>
    </cfRule>
  </conditionalFormatting>
  <conditionalFormatting sqref="Q4">
    <cfRule type="expression" dxfId="42" priority="20">
      <formula>Q4&gt;0</formula>
    </cfRule>
  </conditionalFormatting>
  <conditionalFormatting sqref="R4:S4">
    <cfRule type="expression" dxfId="41" priority="19">
      <formula>R4&gt;0</formula>
    </cfRule>
  </conditionalFormatting>
  <conditionalFormatting sqref="P5">
    <cfRule type="expression" dxfId="40" priority="18">
      <formula>P5&gt;0</formula>
    </cfRule>
  </conditionalFormatting>
  <conditionalFormatting sqref="Q13:S14">
    <cfRule type="cellIs" dxfId="39" priority="13" operator="greaterThan">
      <formula>0</formula>
    </cfRule>
  </conditionalFormatting>
  <conditionalFormatting sqref="F4">
    <cfRule type="cellIs" dxfId="38" priority="10" operator="equal">
      <formula>0</formula>
    </cfRule>
  </conditionalFormatting>
  <conditionalFormatting sqref="L104:O104">
    <cfRule type="cellIs" dxfId="37" priority="9" operator="equal">
      <formula>0</formula>
    </cfRule>
  </conditionalFormatting>
  <conditionalFormatting sqref="B4:C4">
    <cfRule type="cellIs" dxfId="36" priority="5" operator="equal">
      <formula>0</formula>
    </cfRule>
  </conditionalFormatting>
  <conditionalFormatting sqref="B6:C101">
    <cfRule type="cellIs" dxfId="35" priority="3" operator="equal">
      <formula>0</formula>
    </cfRule>
  </conditionalFormatting>
  <conditionalFormatting sqref="B5:C5">
    <cfRule type="cellIs" dxfId="34" priority="2" operator="equal">
      <formula>0</formula>
    </cfRule>
  </conditionalFormatting>
  <conditionalFormatting sqref="P5:S101">
    <cfRule type="containsText" dxfId="33" priority="1" operator="containsText" text="N/A">
      <formula>NOT(ISERROR(SEARCH("N/A",P5)))</formula>
    </cfRule>
  </conditionalFormatting>
  <dataValidations disablePrompts="1" count="1">
    <dataValidation type="whole" showInputMessage="1" showErrorMessage="1" errorTitle="Neplatné zadání čísla zdroje" error="Musíte zadat číslo zdroje v rozsahu 1 až 999" promptTitle="Pořadové číslo zdroje" prompt="zadejte 1 až 999" sqref="D4:D101">
      <formula1>1</formula1>
      <formula2>999</formula2>
    </dataValidation>
  </dataValidations>
  <pageMargins left="0.70866141732283472" right="0.70866141732283472" top="0.78740157480314965" bottom="0.78740157480314965" header="0.31496062992125984" footer="0.31496062992125984"/>
  <pageSetup paperSize="8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05"/>
  <sheetViews>
    <sheetView zoomScale="70" zoomScaleNormal="70" workbookViewId="0">
      <pane xSplit="18" ySplit="4" topLeftCell="S5" activePane="bottomRight" state="frozen"/>
      <selection pane="topRight"/>
      <selection pane="bottomLeft"/>
      <selection pane="bottomRight" activeCell="S5" sqref="S5"/>
    </sheetView>
  </sheetViews>
  <sheetFormatPr defaultColWidth="24.5546875" defaultRowHeight="14.4" x14ac:dyDescent="0.3"/>
  <cols>
    <col min="1" max="1" width="23" customWidth="1"/>
    <col min="2" max="3" width="15.88671875" customWidth="1"/>
    <col min="4" max="4" width="11.5546875" customWidth="1"/>
    <col min="5" max="5" width="24.5546875" customWidth="1"/>
    <col min="6" max="6" width="7.88671875" customWidth="1"/>
    <col min="7" max="10" width="8.6640625" customWidth="1"/>
    <col min="11" max="14" width="9.109375" customWidth="1"/>
    <col min="15" max="18" width="11.6640625" customWidth="1"/>
    <col min="19" max="22" width="18" customWidth="1"/>
    <col min="23" max="23" width="14.6640625" customWidth="1"/>
    <col min="24" max="31" width="7.109375" style="4" hidden="1" customWidth="1"/>
    <col min="32" max="32" width="54.109375" customWidth="1"/>
    <col min="33" max="33" width="21.44140625" hidden="1" customWidth="1"/>
    <col min="34" max="34" width="24.5546875" hidden="1" customWidth="1"/>
  </cols>
  <sheetData>
    <row r="1" spans="1:34" ht="37.5" customHeight="1" thickBot="1" x14ac:dyDescent="0.35">
      <c r="A1" s="193" t="s">
        <v>206</v>
      </c>
    </row>
    <row r="2" spans="1:34" s="3" customFormat="1" ht="73.5" customHeight="1" thickTop="1" x14ac:dyDescent="0.3">
      <c r="A2" s="47" t="s">
        <v>10</v>
      </c>
      <c r="B2" s="287" t="s">
        <v>173</v>
      </c>
      <c r="C2" s="287"/>
      <c r="D2" s="287"/>
      <c r="E2" s="287"/>
      <c r="F2" s="287" t="s">
        <v>0</v>
      </c>
      <c r="G2" s="300" t="s">
        <v>202</v>
      </c>
      <c r="H2" s="301"/>
      <c r="I2" s="301"/>
      <c r="J2" s="302"/>
      <c r="K2" s="300" t="s">
        <v>182</v>
      </c>
      <c r="L2" s="301"/>
      <c r="M2" s="301"/>
      <c r="N2" s="302"/>
      <c r="O2" s="303" t="s">
        <v>204</v>
      </c>
      <c r="P2" s="303"/>
      <c r="Q2" s="303"/>
      <c r="R2" s="303"/>
      <c r="S2" s="304" t="s">
        <v>203</v>
      </c>
      <c r="T2" s="305"/>
      <c r="U2" s="305"/>
      <c r="V2" s="305"/>
      <c r="W2" s="306"/>
      <c r="X2" s="299" t="s">
        <v>109</v>
      </c>
      <c r="Y2" s="299"/>
      <c r="Z2" s="299"/>
      <c r="AA2" s="299"/>
      <c r="AB2" s="299"/>
      <c r="AC2" s="299"/>
      <c r="AD2" s="299"/>
      <c r="AE2" s="299"/>
      <c r="AF2" s="69" t="s">
        <v>125</v>
      </c>
      <c r="AG2" s="191" t="s">
        <v>184</v>
      </c>
      <c r="AH2" s="191" t="s">
        <v>184</v>
      </c>
    </row>
    <row r="3" spans="1:34" s="3" customFormat="1" ht="153.75" customHeight="1" thickBot="1" x14ac:dyDescent="0.35">
      <c r="A3" s="48" t="s">
        <v>11</v>
      </c>
      <c r="B3" s="53" t="s">
        <v>1</v>
      </c>
      <c r="C3" s="53" t="s">
        <v>2</v>
      </c>
      <c r="D3" s="53" t="s">
        <v>128</v>
      </c>
      <c r="E3" s="53" t="s">
        <v>9</v>
      </c>
      <c r="F3" s="293"/>
      <c r="G3" s="5" t="s">
        <v>119</v>
      </c>
      <c r="H3" s="6" t="s">
        <v>120</v>
      </c>
      <c r="I3" s="6" t="s">
        <v>121</v>
      </c>
      <c r="J3" s="7" t="s">
        <v>122</v>
      </c>
      <c r="K3" s="5" t="s">
        <v>119</v>
      </c>
      <c r="L3" s="6" t="s">
        <v>120</v>
      </c>
      <c r="M3" s="6" t="s">
        <v>121</v>
      </c>
      <c r="N3" s="7" t="s">
        <v>122</v>
      </c>
      <c r="O3" s="5" t="s">
        <v>3</v>
      </c>
      <c r="P3" s="6" t="s">
        <v>4</v>
      </c>
      <c r="Q3" s="6" t="s">
        <v>5</v>
      </c>
      <c r="R3" s="8" t="s">
        <v>6</v>
      </c>
      <c r="S3" s="70" t="s">
        <v>198</v>
      </c>
      <c r="T3" s="6" t="s">
        <v>199</v>
      </c>
      <c r="U3" s="6" t="s">
        <v>200</v>
      </c>
      <c r="V3" s="6" t="s">
        <v>201</v>
      </c>
      <c r="W3" s="19" t="s">
        <v>115</v>
      </c>
      <c r="X3" s="297" t="s">
        <v>113</v>
      </c>
      <c r="Y3" s="297"/>
      <c r="Z3" s="297"/>
      <c r="AA3" s="297"/>
      <c r="AB3" s="297" t="s">
        <v>112</v>
      </c>
      <c r="AC3" s="297"/>
      <c r="AD3" s="297"/>
      <c r="AE3" s="297"/>
      <c r="AF3" s="52" t="s">
        <v>111</v>
      </c>
      <c r="AG3" s="257" t="s">
        <v>224</v>
      </c>
      <c r="AH3" s="257" t="s">
        <v>225</v>
      </c>
    </row>
    <row r="4" spans="1:34" s="65" customFormat="1" ht="76.5" customHeight="1" thickTop="1" thickBot="1" x14ac:dyDescent="0.35">
      <c r="A4" s="54" t="s">
        <v>156</v>
      </c>
      <c r="B4" s="140">
        <f>'Celkový poplatek'!D2</f>
        <v>0</v>
      </c>
      <c r="C4" s="141">
        <f>'Celkový poplatek'!E2</f>
        <v>0</v>
      </c>
      <c r="D4" s="55">
        <v>1</v>
      </c>
      <c r="E4" s="63" t="s">
        <v>116</v>
      </c>
      <c r="F4" s="71">
        <f>'Celkový poplatek'!$C$2</f>
        <v>2019</v>
      </c>
      <c r="G4" s="87">
        <v>100</v>
      </c>
      <c r="H4" s="88">
        <v>40</v>
      </c>
      <c r="I4" s="88">
        <v>80</v>
      </c>
      <c r="J4" s="89"/>
      <c r="K4" s="90">
        <v>49</v>
      </c>
      <c r="L4" s="88">
        <v>20</v>
      </c>
      <c r="M4" s="88">
        <v>45</v>
      </c>
      <c r="N4" s="91"/>
      <c r="O4" s="90">
        <v>1</v>
      </c>
      <c r="P4" s="88">
        <v>120</v>
      </c>
      <c r="Q4" s="88">
        <v>1</v>
      </c>
      <c r="R4" s="91"/>
      <c r="S4" s="23">
        <f>IF(G4&gt;0,AB4,X4)</f>
        <v>0</v>
      </c>
      <c r="T4" s="24">
        <f t="shared" ref="T4:V4" si="0">IF(H4&gt;0,AC4,Y4)</f>
        <v>84000</v>
      </c>
      <c r="U4" s="24">
        <f t="shared" si="0"/>
        <v>560</v>
      </c>
      <c r="V4" s="67">
        <f t="shared" si="0"/>
        <v>0</v>
      </c>
      <c r="W4" s="68">
        <f>+X4+Y4+Z4+AA4</f>
        <v>84560</v>
      </c>
      <c r="X4" s="72">
        <f>IF(G4&gt;0,AB4,O4*calc!$J$4)</f>
        <v>0</v>
      </c>
      <c r="Y4" s="72">
        <f>IF(H4&gt;0,AC4,P4*calc!$J$5)</f>
        <v>84000</v>
      </c>
      <c r="Z4" s="72">
        <f>IF(I4&gt;0,AD4,Q4*calc!$J$6)</f>
        <v>560</v>
      </c>
      <c r="AA4" s="72">
        <f>IF(J4&gt;0,AE4,R4*calc!$J$7)</f>
        <v>0</v>
      </c>
      <c r="AB4" s="72">
        <f>IF(G4&gt;0,VLOOKUP(((K4/G4)*100),calc!$B$11:$D$16,3,TRUE)*O4*calc!$J$4,"N/A")</f>
        <v>0</v>
      </c>
      <c r="AC4" s="72">
        <f>IF(H4&gt;0,VLOOKUP(((L4/H4)*100),calc!$B$11:$D$16,3,TRUE)*P4*calc!$J$5,"N/A")</f>
        <v>84000</v>
      </c>
      <c r="AD4" s="72">
        <f>IF(I4&gt;0,VLOOKUP(((M4/I4)*100),calc!$B$11:$D$16,3,TRUE)*Q4*calc!$J$6,"N/A")</f>
        <v>560</v>
      </c>
      <c r="AE4" s="72" t="str">
        <f>IF(J4&gt;0,VLOOKUP(((N4/J4)*100),calc!$B$11:$D$16,3,TRUE)*R4*calc!$J$7,"N/A")</f>
        <v>N/A</v>
      </c>
      <c r="AF4" s="62" t="s">
        <v>124</v>
      </c>
      <c r="AG4" s="3"/>
      <c r="AH4" s="3"/>
    </row>
    <row r="5" spans="1:34" s="1" customFormat="1" ht="25.5" customHeight="1" thickTop="1" thickBot="1" x14ac:dyDescent="0.35">
      <c r="A5" s="49" t="s">
        <v>12</v>
      </c>
      <c r="B5" s="142" t="str">
        <f>IF(E5="","",'Celkový poplatek'!$D$2)</f>
        <v/>
      </c>
      <c r="C5" s="143" t="str">
        <f>IF(E5="","",'Celkový poplatek'!$E$2)</f>
        <v/>
      </c>
      <c r="D5" s="216"/>
      <c r="E5" s="217"/>
      <c r="F5" s="122" t="str">
        <f>IF(E5="","",'Celkový poplatek'!$C$2)</f>
        <v/>
      </c>
      <c r="G5" s="224"/>
      <c r="H5" s="225"/>
      <c r="I5" s="225"/>
      <c r="J5" s="226"/>
      <c r="K5" s="227"/>
      <c r="L5" s="225"/>
      <c r="M5" s="225"/>
      <c r="N5" s="228"/>
      <c r="O5" s="227"/>
      <c r="P5" s="225"/>
      <c r="Q5" s="225"/>
      <c r="R5" s="228"/>
      <c r="S5" s="239">
        <f>IF(G5&gt;0,AB5,X5)</f>
        <v>0</v>
      </c>
      <c r="T5" s="240">
        <f t="shared" ref="T5:T68" si="1">IF(H5&gt;0,AC5,Y5)</f>
        <v>0</v>
      </c>
      <c r="U5" s="240">
        <f t="shared" ref="U5:U68" si="2">IF(I5&gt;0,AD5,Z5)</f>
        <v>0</v>
      </c>
      <c r="V5" s="241">
        <f t="shared" ref="V5:V68" si="3">IF(J5&gt;0,AE5,AA5)</f>
        <v>0</v>
      </c>
      <c r="W5" s="242">
        <f t="shared" ref="W5:W68" si="4">+X5+Y5+Z5+AA5</f>
        <v>0</v>
      </c>
      <c r="X5" s="14">
        <f>IF(G5&gt;0,AB5,O5*calc!$J$4)</f>
        <v>0</v>
      </c>
      <c r="Y5" s="14">
        <f>IF(H5&gt;0,AC5,P5*calc!$J$5)</f>
        <v>0</v>
      </c>
      <c r="Z5" s="14">
        <f>IF(I5&gt;0,AD5,Q5*calc!$J$6)</f>
        <v>0</v>
      </c>
      <c r="AA5" s="14">
        <f>IF(J5&gt;0,AE5,R5*calc!$J$7)</f>
        <v>0</v>
      </c>
      <c r="AB5" s="165" t="str">
        <f>IF(G5&gt;0,VLOOKUP(((K5/G5)*100),calc!$B$11:$D$16,3,TRUE)*O5*calc!$J$4,"N/A")</f>
        <v>N/A</v>
      </c>
      <c r="AC5" s="165" t="str">
        <f>IF(H5&gt;0,VLOOKUP(((L5/H5)*100),calc!$B$11:$D$16,3,TRUE)*P5*calc!$J$5,"N/A")</f>
        <v>N/A</v>
      </c>
      <c r="AD5" s="165" t="str">
        <f>IF(I5&gt;0,VLOOKUP(((M5/I5)*100),calc!$B$11:$D$16,3,TRUE)*Q5*calc!$J$6,"N/A")</f>
        <v>N/A</v>
      </c>
      <c r="AE5" s="165" t="str">
        <f>IF(J5&gt;0,VLOOKUP(((N5/J5)*100),calc!$B$11:$D$16,3,TRUE)*R5*calc!$J$7,"N/A")</f>
        <v>N/A</v>
      </c>
      <c r="AF5" s="116"/>
      <c r="AG5" s="190" t="str">
        <f>IF((SUM(pism_b_BAT!O5:R5))&gt;0,COUNTIF(pism_b_BAT!AB5:AE5,0),"0")</f>
        <v>0</v>
      </c>
      <c r="AH5" s="190">
        <f>SUM(IF(S5=0,O5*calc!$J$4,0),IF(T5=0,P5*calc!$J$5,0),IF(U5=0,Q5*calc!$J$6,0),IF(V5=0,R5*calc!$J$7,0))</f>
        <v>0</v>
      </c>
    </row>
    <row r="6" spans="1:34" s="1" customFormat="1" ht="25.5" customHeight="1" thickTop="1" thickBot="1" x14ac:dyDescent="0.35">
      <c r="A6" s="49" t="s">
        <v>13</v>
      </c>
      <c r="B6" s="144" t="str">
        <f>IF(E6="","",'Celkový poplatek'!$D$2)</f>
        <v/>
      </c>
      <c r="C6" s="145" t="str">
        <f>IF(E6="","",'Celkový poplatek'!$E$2)</f>
        <v/>
      </c>
      <c r="D6" s="218"/>
      <c r="E6" s="219"/>
      <c r="F6" s="122" t="str">
        <f>IF(E6="","",'Celkový poplatek'!$C$2)</f>
        <v/>
      </c>
      <c r="G6" s="229"/>
      <c r="H6" s="230"/>
      <c r="I6" s="230"/>
      <c r="J6" s="231"/>
      <c r="K6" s="232"/>
      <c r="L6" s="230"/>
      <c r="M6" s="230"/>
      <c r="N6" s="233"/>
      <c r="O6" s="232"/>
      <c r="P6" s="230"/>
      <c r="Q6" s="230"/>
      <c r="R6" s="233"/>
      <c r="S6" s="243">
        <f t="shared" ref="S6:S68" si="5">IF(G6&gt;0,AB6,X6)</f>
        <v>0</v>
      </c>
      <c r="T6" s="244">
        <f t="shared" si="1"/>
        <v>0</v>
      </c>
      <c r="U6" s="244">
        <f t="shared" si="2"/>
        <v>0</v>
      </c>
      <c r="V6" s="245">
        <f t="shared" si="3"/>
        <v>0</v>
      </c>
      <c r="W6" s="246">
        <f t="shared" si="4"/>
        <v>0</v>
      </c>
      <c r="X6" s="14">
        <f>IF(G6&gt;0,AB6,O6*calc!$J$4)</f>
        <v>0</v>
      </c>
      <c r="Y6" s="14">
        <f>IF(H6&gt;0,AC6,P6*calc!$J$5)</f>
        <v>0</v>
      </c>
      <c r="Z6" s="14">
        <f>IF(I6&gt;0,AD6,Q6*calc!$J$6)</f>
        <v>0</v>
      </c>
      <c r="AA6" s="14">
        <f>IF(J6&gt;0,AE6,R6*calc!$J$7)</f>
        <v>0</v>
      </c>
      <c r="AB6" s="166" t="str">
        <f>IF(G6&gt;0,VLOOKUP(((K6/G6)*100),calc!$B$11:$D$16,3,TRUE)*O6*calc!$J$4,"N/A")</f>
        <v>N/A</v>
      </c>
      <c r="AC6" s="166" t="str">
        <f>IF(H6&gt;0,VLOOKUP(((L6/H6)*100),calc!$B$11:$D$16,3,TRUE)*P6*calc!$J$5,"N/A")</f>
        <v>N/A</v>
      </c>
      <c r="AD6" s="166" t="str">
        <f>IF(I6&gt;0,VLOOKUP(((M6/I6)*100),calc!$B$11:$D$16,3,TRUE)*Q6*calc!$J$6,"N/A")</f>
        <v>N/A</v>
      </c>
      <c r="AE6" s="166" t="str">
        <f>IF(J6&gt;0,VLOOKUP(((N6/J6)*100),calc!$B$11:$D$16,3,TRUE)*R6*calc!$J$7,"N/A")</f>
        <v>N/A</v>
      </c>
      <c r="AF6" s="117"/>
      <c r="AG6" s="190" t="str">
        <f>IF((SUM(pism_b_BAT!O6:R6))&gt;0,COUNTIF(pism_b_BAT!AB6:AE6,0),"0")</f>
        <v>0</v>
      </c>
      <c r="AH6" s="190">
        <f>SUM(IF(S6=0,O6*calc!$J$4,0),IF(T6=0,P6*calc!$J$5,0),IF(U6=0,Q6*calc!$J$6,0),IF(V6=0,R6*calc!$J$7,0))</f>
        <v>0</v>
      </c>
    </row>
    <row r="7" spans="1:34" s="1" customFormat="1" ht="25.5" customHeight="1" thickTop="1" thickBot="1" x14ac:dyDescent="0.35">
      <c r="A7" s="49" t="s">
        <v>14</v>
      </c>
      <c r="B7" s="144" t="str">
        <f>IF(E7="","",'Celkový poplatek'!$D$2)</f>
        <v/>
      </c>
      <c r="C7" s="145" t="str">
        <f>IF(E7="","",'Celkový poplatek'!$E$2)</f>
        <v/>
      </c>
      <c r="D7" s="220"/>
      <c r="E7" s="221"/>
      <c r="F7" s="122" t="str">
        <f>IF(E7="","",'Celkový poplatek'!$C$2)</f>
        <v/>
      </c>
      <c r="G7" s="229"/>
      <c r="H7" s="230"/>
      <c r="I7" s="230"/>
      <c r="J7" s="231"/>
      <c r="K7" s="232"/>
      <c r="L7" s="230"/>
      <c r="M7" s="230"/>
      <c r="N7" s="233"/>
      <c r="O7" s="232"/>
      <c r="P7" s="230"/>
      <c r="Q7" s="230"/>
      <c r="R7" s="233"/>
      <c r="S7" s="243">
        <f t="shared" si="5"/>
        <v>0</v>
      </c>
      <c r="T7" s="244">
        <f t="shared" si="1"/>
        <v>0</v>
      </c>
      <c r="U7" s="244">
        <f t="shared" si="2"/>
        <v>0</v>
      </c>
      <c r="V7" s="245">
        <f t="shared" si="3"/>
        <v>0</v>
      </c>
      <c r="W7" s="246">
        <f t="shared" si="4"/>
        <v>0</v>
      </c>
      <c r="X7" s="14">
        <f>IF(G7&gt;0,AB7,O7*calc!$J$4)</f>
        <v>0</v>
      </c>
      <c r="Y7" s="14">
        <f>IF(H7&gt;0,AC7,P7*calc!$J$5)</f>
        <v>0</v>
      </c>
      <c r="Z7" s="14">
        <f>IF(I7&gt;0,AD7,Q7*calc!$J$6)</f>
        <v>0</v>
      </c>
      <c r="AA7" s="14">
        <f>IF(J7&gt;0,AE7,R7*calc!$J$7)</f>
        <v>0</v>
      </c>
      <c r="AB7" s="166" t="str">
        <f>IF(G7&gt;0,VLOOKUP(((K7/G7)*100),calc!$B$11:$D$16,3,TRUE)*O7*calc!$J$4,"N/A")</f>
        <v>N/A</v>
      </c>
      <c r="AC7" s="166" t="str">
        <f>IF(H7&gt;0,VLOOKUP(((L7/H7)*100),calc!$B$11:$D$16,3,TRUE)*P7*calc!$J$5,"N/A")</f>
        <v>N/A</v>
      </c>
      <c r="AD7" s="166" t="str">
        <f>IF(I7&gt;0,VLOOKUP(((M7/I7)*100),calc!$B$11:$D$16,3,TRUE)*Q7*calc!$J$6,"N/A")</f>
        <v>N/A</v>
      </c>
      <c r="AE7" s="166" t="str">
        <f>IF(J7&gt;0,VLOOKUP(((N7/J7)*100),calc!$B$11:$D$16,3,TRUE)*R7*calc!$J$7,"N/A")</f>
        <v>N/A</v>
      </c>
      <c r="AF7" s="117"/>
      <c r="AG7" s="190" t="str">
        <f>IF((SUM(pism_b_BAT!O7:R7))&gt;0,COUNTIF(pism_b_BAT!AB7:AE7,0),"0")</f>
        <v>0</v>
      </c>
      <c r="AH7" s="190">
        <f>SUM(IF(S7=0,O7*calc!$J$4,0),IF(T7=0,P7*calc!$J$5,0),IF(U7=0,Q7*calc!$J$6,0),IF(V7=0,R7*calc!$J$7,0))</f>
        <v>0</v>
      </c>
    </row>
    <row r="8" spans="1:34" s="1" customFormat="1" ht="25.5" customHeight="1" thickTop="1" thickBot="1" x14ac:dyDescent="0.35">
      <c r="A8" s="49" t="s">
        <v>15</v>
      </c>
      <c r="B8" s="144" t="str">
        <f>IF(E8="","",'Celkový poplatek'!$D$2)</f>
        <v/>
      </c>
      <c r="C8" s="145" t="str">
        <f>IF(E8="","",'Celkový poplatek'!$E$2)</f>
        <v/>
      </c>
      <c r="D8" s="220"/>
      <c r="E8" s="221"/>
      <c r="F8" s="122" t="str">
        <f>IF(E8="","",'Celkový poplatek'!$C$2)</f>
        <v/>
      </c>
      <c r="G8" s="229"/>
      <c r="H8" s="230"/>
      <c r="I8" s="230"/>
      <c r="J8" s="231"/>
      <c r="K8" s="232"/>
      <c r="L8" s="230"/>
      <c r="M8" s="230"/>
      <c r="N8" s="233"/>
      <c r="O8" s="232"/>
      <c r="P8" s="230"/>
      <c r="Q8" s="230"/>
      <c r="R8" s="233"/>
      <c r="S8" s="243"/>
      <c r="T8" s="244"/>
      <c r="U8" s="244"/>
      <c r="V8" s="245">
        <f t="shared" si="3"/>
        <v>0</v>
      </c>
      <c r="W8" s="246">
        <f t="shared" si="4"/>
        <v>0</v>
      </c>
      <c r="X8" s="14">
        <f>IF(G8&gt;0,AB8,O8*calc!$J$4)</f>
        <v>0</v>
      </c>
      <c r="Y8" s="14">
        <f>IF(H8&gt;0,AC8,P8*calc!$J$5)</f>
        <v>0</v>
      </c>
      <c r="Z8" s="14">
        <f>IF(I8&gt;0,AD8,Q8*calc!$J$6)</f>
        <v>0</v>
      </c>
      <c r="AA8" s="14">
        <f>IF(J8&gt;0,AE8,R8*calc!$J$7)</f>
        <v>0</v>
      </c>
      <c r="AB8" s="166" t="str">
        <f>IF(G8&gt;0,VLOOKUP(((K8/G8)*100),calc!$B$11:$D$16,3,TRUE)*O8*calc!$J$4,"N/A")</f>
        <v>N/A</v>
      </c>
      <c r="AC8" s="166" t="str">
        <f>IF(H8&gt;0,VLOOKUP(((L8/H8)*100),calc!$B$11:$D$16,3,TRUE)*P8*calc!$J$5,"N/A")</f>
        <v>N/A</v>
      </c>
      <c r="AD8" s="166" t="str">
        <f>IF(I8&gt;0,VLOOKUP(((M8/I8)*100),calc!$B$11:$D$16,3,TRUE)*Q8*calc!$J$6,"N/A")</f>
        <v>N/A</v>
      </c>
      <c r="AE8" s="166" t="str">
        <f>IF(J8&gt;0,VLOOKUP(((N8/J8)*100),calc!$B$11:$D$16,3,TRUE)*R8*calc!$J$7,"N/A")</f>
        <v>N/A</v>
      </c>
      <c r="AF8" s="117"/>
      <c r="AG8" s="190" t="str">
        <f>IF((SUM(pism_b_BAT!O8:R8))&gt;0,COUNTIF(pism_b_BAT!AB8:AE8,0),"0")</f>
        <v>0</v>
      </c>
      <c r="AH8" s="190">
        <f>SUM(IF(S8=0,O8*calc!$J$4,0),IF(T8=0,P8*calc!$J$5,0),IF(U8=0,Q8*calc!$J$6,0),IF(V8=0,R8*calc!$J$7,0))</f>
        <v>0</v>
      </c>
    </row>
    <row r="9" spans="1:34" s="1" customFormat="1" ht="25.5" customHeight="1" thickTop="1" thickBot="1" x14ac:dyDescent="0.35">
      <c r="A9" s="49" t="s">
        <v>16</v>
      </c>
      <c r="B9" s="144" t="str">
        <f>IF(E9="","",'Celkový poplatek'!$D$2)</f>
        <v/>
      </c>
      <c r="C9" s="145" t="str">
        <f>IF(E9="","",'Celkový poplatek'!$E$2)</f>
        <v/>
      </c>
      <c r="D9" s="220"/>
      <c r="E9" s="221"/>
      <c r="F9" s="122" t="str">
        <f>IF(E9="","",'Celkový poplatek'!$C$2)</f>
        <v/>
      </c>
      <c r="G9" s="229"/>
      <c r="H9" s="230"/>
      <c r="I9" s="230"/>
      <c r="J9" s="231"/>
      <c r="K9" s="232"/>
      <c r="L9" s="230"/>
      <c r="M9" s="230"/>
      <c r="N9" s="233"/>
      <c r="O9" s="232"/>
      <c r="P9" s="230"/>
      <c r="Q9" s="230"/>
      <c r="R9" s="233"/>
      <c r="S9" s="243">
        <f t="shared" si="5"/>
        <v>0</v>
      </c>
      <c r="T9" s="244">
        <f t="shared" si="1"/>
        <v>0</v>
      </c>
      <c r="U9" s="244">
        <f t="shared" si="2"/>
        <v>0</v>
      </c>
      <c r="V9" s="245">
        <f t="shared" si="3"/>
        <v>0</v>
      </c>
      <c r="W9" s="246">
        <f t="shared" si="4"/>
        <v>0</v>
      </c>
      <c r="X9" s="14">
        <f>IF(G9&gt;0,AB9,O9*calc!$J$4)</f>
        <v>0</v>
      </c>
      <c r="Y9" s="14">
        <f>IF(H9&gt;0,AC9,P9*calc!$J$5)</f>
        <v>0</v>
      </c>
      <c r="Z9" s="14">
        <f>IF(I9&gt;0,AD9,Q9*calc!$J$6)</f>
        <v>0</v>
      </c>
      <c r="AA9" s="14">
        <f>IF(J9&gt;0,AE9,R9*calc!$J$7)</f>
        <v>0</v>
      </c>
      <c r="AB9" s="166" t="str">
        <f>IF(G9&gt;0,VLOOKUP(((K9/G9)*100),calc!$B$11:$D$16,3,TRUE)*O9*calc!$J$4,"N/A")</f>
        <v>N/A</v>
      </c>
      <c r="AC9" s="166" t="str">
        <f>IF(H9&gt;0,VLOOKUP(((L9/H9)*100),calc!$B$11:$D$16,3,TRUE)*P9*calc!$J$5,"N/A")</f>
        <v>N/A</v>
      </c>
      <c r="AD9" s="166" t="str">
        <f>IF(I9&gt;0,VLOOKUP(((M9/I9)*100),calc!$B$11:$D$16,3,TRUE)*Q9*calc!$J$6,"N/A")</f>
        <v>N/A</v>
      </c>
      <c r="AE9" s="166" t="str">
        <f>IF(J9&gt;0,VLOOKUP(((N9/J9)*100),calc!$B$11:$D$16,3,TRUE)*R9*calc!$J$7,"N/A")</f>
        <v>N/A</v>
      </c>
      <c r="AF9" s="117"/>
      <c r="AG9" s="190" t="str">
        <f>IF((SUM(pism_b_BAT!O9:R9))&gt;0,COUNTIF(pism_b_BAT!AB9:AE9,0),"0")</f>
        <v>0</v>
      </c>
      <c r="AH9" s="190">
        <f>SUM(IF(S9=0,O9*calc!$J$4,0),IF(T9=0,P9*calc!$J$5,0),IF(U9=0,Q9*calc!$J$6,0),IF(V9=0,R9*calc!$J$7,0))</f>
        <v>0</v>
      </c>
    </row>
    <row r="10" spans="1:34" s="1" customFormat="1" ht="25.5" customHeight="1" thickTop="1" thickBot="1" x14ac:dyDescent="0.35">
      <c r="A10" s="49" t="s">
        <v>17</v>
      </c>
      <c r="B10" s="144" t="str">
        <f>IF(E10="","",'Celkový poplatek'!$D$2)</f>
        <v/>
      </c>
      <c r="C10" s="145" t="str">
        <f>IF(E10="","",'Celkový poplatek'!$E$2)</f>
        <v/>
      </c>
      <c r="D10" s="220"/>
      <c r="E10" s="221"/>
      <c r="F10" s="122" t="str">
        <f>IF(E10="","",'Celkový poplatek'!$C$2)</f>
        <v/>
      </c>
      <c r="G10" s="229"/>
      <c r="H10" s="230"/>
      <c r="I10" s="230"/>
      <c r="J10" s="231"/>
      <c r="K10" s="232"/>
      <c r="L10" s="230"/>
      <c r="M10" s="230"/>
      <c r="N10" s="233"/>
      <c r="O10" s="232"/>
      <c r="P10" s="230"/>
      <c r="Q10" s="230"/>
      <c r="R10" s="233"/>
      <c r="S10" s="243">
        <f t="shared" si="5"/>
        <v>0</v>
      </c>
      <c r="T10" s="244">
        <f t="shared" si="1"/>
        <v>0</v>
      </c>
      <c r="U10" s="244">
        <f t="shared" si="2"/>
        <v>0</v>
      </c>
      <c r="V10" s="245">
        <f t="shared" si="3"/>
        <v>0</v>
      </c>
      <c r="W10" s="246">
        <f t="shared" si="4"/>
        <v>0</v>
      </c>
      <c r="X10" s="14">
        <f>IF(G10&gt;0,AB10,O10*calc!$J$4)</f>
        <v>0</v>
      </c>
      <c r="Y10" s="14">
        <f>IF(H10&gt;0,AC10,P10*calc!$J$5)</f>
        <v>0</v>
      </c>
      <c r="Z10" s="14">
        <f>IF(I10&gt;0,AD10,Q10*calc!$J$6)</f>
        <v>0</v>
      </c>
      <c r="AA10" s="14">
        <f>IF(J10&gt;0,AE10,R10*calc!$J$7)</f>
        <v>0</v>
      </c>
      <c r="AB10" s="166" t="str">
        <f>IF(G10&gt;0,VLOOKUP(((K10/G10)*100),calc!$B$11:$D$16,3,TRUE)*O10*calc!$J$4,"N/A")</f>
        <v>N/A</v>
      </c>
      <c r="AC10" s="166" t="str">
        <f>IF(H10&gt;0,VLOOKUP(((L10/H10)*100),calc!$B$11:$D$16,3,TRUE)*P10*calc!$J$5,"N/A")</f>
        <v>N/A</v>
      </c>
      <c r="AD10" s="166" t="str">
        <f>IF(I10&gt;0,VLOOKUP(((M10/I10)*100),calc!$B$11:$D$16,3,TRUE)*Q10*calc!$J$6,"N/A")</f>
        <v>N/A</v>
      </c>
      <c r="AE10" s="166" t="str">
        <f>IF(J10&gt;0,VLOOKUP(((N10/J10)*100),calc!$B$11:$D$16,3,TRUE)*R10*calc!$J$7,"N/A")</f>
        <v>N/A</v>
      </c>
      <c r="AF10" s="117"/>
      <c r="AG10" s="190" t="str">
        <f>IF((SUM(pism_b_BAT!O10:R10))&gt;0,COUNTIF(pism_b_BAT!AB10:AE10,0),"0")</f>
        <v>0</v>
      </c>
      <c r="AH10" s="190">
        <f>SUM(IF(S10=0,O10*calc!$J$4,0),IF(T10=0,P10*calc!$J$5,0),IF(U10=0,Q10*calc!$J$6,0),IF(V10=0,R10*calc!$J$7,0))</f>
        <v>0</v>
      </c>
    </row>
    <row r="11" spans="1:34" s="1" customFormat="1" ht="25.5" customHeight="1" thickTop="1" thickBot="1" x14ac:dyDescent="0.35">
      <c r="A11" s="49" t="s">
        <v>18</v>
      </c>
      <c r="B11" s="144" t="str">
        <f>IF(E11="","",'Celkový poplatek'!$D$2)</f>
        <v/>
      </c>
      <c r="C11" s="145" t="str">
        <f>IF(E11="","",'Celkový poplatek'!$E$2)</f>
        <v/>
      </c>
      <c r="D11" s="220"/>
      <c r="E11" s="221"/>
      <c r="F11" s="122" t="str">
        <f>IF(E11="","",'Celkový poplatek'!$C$2)</f>
        <v/>
      </c>
      <c r="G11" s="229"/>
      <c r="H11" s="230"/>
      <c r="I11" s="230"/>
      <c r="J11" s="231"/>
      <c r="K11" s="232"/>
      <c r="L11" s="230"/>
      <c r="M11" s="230"/>
      <c r="N11" s="233"/>
      <c r="O11" s="232"/>
      <c r="P11" s="230"/>
      <c r="Q11" s="230"/>
      <c r="R11" s="233"/>
      <c r="S11" s="243"/>
      <c r="T11" s="244"/>
      <c r="U11" s="244"/>
      <c r="V11" s="245"/>
      <c r="W11" s="246">
        <f t="shared" si="4"/>
        <v>0</v>
      </c>
      <c r="X11" s="14">
        <f>IF(G11&gt;0,AB11,O11*calc!$J$4)</f>
        <v>0</v>
      </c>
      <c r="Y11" s="14">
        <f>IF(H11&gt;0,AC11,P11*calc!$J$5)</f>
        <v>0</v>
      </c>
      <c r="Z11" s="14">
        <f>IF(I11&gt;0,AD11,Q11*calc!$J$6)</f>
        <v>0</v>
      </c>
      <c r="AA11" s="14">
        <f>IF(J11&gt;0,AE11,R11*calc!$J$7)</f>
        <v>0</v>
      </c>
      <c r="AB11" s="166" t="str">
        <f>IF(G11&gt;0,VLOOKUP(((K11/G11)*100),calc!$B$11:$D$16,3,TRUE)*O11*calc!$J$4,"N/A")</f>
        <v>N/A</v>
      </c>
      <c r="AC11" s="166" t="str">
        <f>IF(H11&gt;0,VLOOKUP(((L11/H11)*100),calc!$B$11:$D$16,3,TRUE)*P11*calc!$J$5,"N/A")</f>
        <v>N/A</v>
      </c>
      <c r="AD11" s="166" t="str">
        <f>IF(I11&gt;0,VLOOKUP(((M11/I11)*100),calc!$B$11:$D$16,3,TRUE)*Q11*calc!$J$6,"N/A")</f>
        <v>N/A</v>
      </c>
      <c r="AE11" s="166" t="str">
        <f>IF(J11&gt;0,VLOOKUP(((N11/J11)*100),calc!$B$11:$D$16,3,TRUE)*R11*calc!$J$7,"N/A")</f>
        <v>N/A</v>
      </c>
      <c r="AF11" s="117"/>
      <c r="AG11" s="190" t="str">
        <f>IF((SUM(pism_b_BAT!O11:R11))&gt;0,COUNTIF(pism_b_BAT!AB11:AE11,0),"0")</f>
        <v>0</v>
      </c>
      <c r="AH11" s="190">
        <f>SUM(IF(S11=0,O11*calc!$J$4,0),IF(T11=0,P11*calc!$J$5,0),IF(U11=0,Q11*calc!$J$6,0),IF(V11=0,R11*calc!$J$7,0))</f>
        <v>0</v>
      </c>
    </row>
    <row r="12" spans="1:34" s="1" customFormat="1" ht="25.5" customHeight="1" thickTop="1" thickBot="1" x14ac:dyDescent="0.35">
      <c r="A12" s="49" t="s">
        <v>19</v>
      </c>
      <c r="B12" s="144" t="str">
        <f>IF(E12="","",'Celkový poplatek'!$D$2)</f>
        <v/>
      </c>
      <c r="C12" s="145" t="str">
        <f>IF(E12="","",'Celkový poplatek'!$E$2)</f>
        <v/>
      </c>
      <c r="D12" s="220"/>
      <c r="E12" s="221"/>
      <c r="F12" s="122" t="str">
        <f>IF(E12="","",'Celkový poplatek'!$C$2)</f>
        <v/>
      </c>
      <c r="G12" s="229"/>
      <c r="H12" s="230"/>
      <c r="I12" s="230"/>
      <c r="J12" s="231"/>
      <c r="K12" s="232"/>
      <c r="L12" s="230"/>
      <c r="M12" s="230"/>
      <c r="N12" s="233"/>
      <c r="O12" s="232"/>
      <c r="P12" s="230"/>
      <c r="Q12" s="230"/>
      <c r="R12" s="233"/>
      <c r="S12" s="243">
        <f t="shared" si="5"/>
        <v>0</v>
      </c>
      <c r="T12" s="244">
        <f t="shared" si="1"/>
        <v>0</v>
      </c>
      <c r="U12" s="244">
        <f t="shared" si="2"/>
        <v>0</v>
      </c>
      <c r="V12" s="245">
        <f t="shared" si="3"/>
        <v>0</v>
      </c>
      <c r="W12" s="246">
        <f t="shared" si="4"/>
        <v>0</v>
      </c>
      <c r="X12" s="14">
        <f>IF(G12&gt;0,AB12,O12*calc!$J$4)</f>
        <v>0</v>
      </c>
      <c r="Y12" s="14">
        <f>IF(H12&gt;0,AC12,P12*calc!$J$5)</f>
        <v>0</v>
      </c>
      <c r="Z12" s="14">
        <f>IF(I12&gt;0,AD12,Q12*calc!$J$6)</f>
        <v>0</v>
      </c>
      <c r="AA12" s="14">
        <f>IF(J12&gt;0,AE12,R12*calc!$J$7)</f>
        <v>0</v>
      </c>
      <c r="AB12" s="166" t="str">
        <f>IF(G12&gt;0,VLOOKUP(((K12/G12)*100),calc!$B$11:$D$16,3,TRUE)*O12*calc!$J$4,"N/A")</f>
        <v>N/A</v>
      </c>
      <c r="AC12" s="166" t="str">
        <f>IF(H12&gt;0,VLOOKUP(((L12/H12)*100),calc!$B$11:$D$16,3,TRUE)*P12*calc!$J$5,"N/A")</f>
        <v>N/A</v>
      </c>
      <c r="AD12" s="166" t="str">
        <f>IF(I12&gt;0,VLOOKUP(((M12/I12)*100),calc!$B$11:$D$16,3,TRUE)*Q12*calc!$J$6,"N/A")</f>
        <v>N/A</v>
      </c>
      <c r="AE12" s="166" t="str">
        <f>IF(J12&gt;0,VLOOKUP(((N12/J12)*100),calc!$B$11:$D$16,3,TRUE)*R12*calc!$J$7,"N/A")</f>
        <v>N/A</v>
      </c>
      <c r="AF12" s="117"/>
      <c r="AG12" s="190" t="str">
        <f>IF((SUM(pism_b_BAT!O12:R12))&gt;0,COUNTIF(pism_b_BAT!AB12:AE12,0),"0")</f>
        <v>0</v>
      </c>
      <c r="AH12" s="190">
        <f>SUM(IF(S12=0,O12*calc!$J$4,0),IF(T12=0,P12*calc!$J$5,0),IF(U12=0,Q12*calc!$J$6,0),IF(V12=0,R12*calc!$J$7,0))</f>
        <v>0</v>
      </c>
    </row>
    <row r="13" spans="1:34" s="1" customFormat="1" ht="25.5" customHeight="1" thickTop="1" thickBot="1" x14ac:dyDescent="0.35">
      <c r="A13" s="49" t="s">
        <v>20</v>
      </c>
      <c r="B13" s="144" t="str">
        <f>IF(E13="","",'Celkový poplatek'!$D$2)</f>
        <v/>
      </c>
      <c r="C13" s="145" t="str">
        <f>IF(E13="","",'Celkový poplatek'!$E$2)</f>
        <v/>
      </c>
      <c r="D13" s="220"/>
      <c r="E13" s="221"/>
      <c r="F13" s="122" t="str">
        <f>IF(E13="","",'Celkový poplatek'!$C$2)</f>
        <v/>
      </c>
      <c r="G13" s="229"/>
      <c r="H13" s="230"/>
      <c r="I13" s="230"/>
      <c r="J13" s="231"/>
      <c r="K13" s="232"/>
      <c r="L13" s="230"/>
      <c r="M13" s="230"/>
      <c r="N13" s="233"/>
      <c r="O13" s="232"/>
      <c r="P13" s="230"/>
      <c r="Q13" s="230"/>
      <c r="R13" s="233"/>
      <c r="S13" s="243">
        <f t="shared" si="5"/>
        <v>0</v>
      </c>
      <c r="T13" s="244">
        <f t="shared" si="1"/>
        <v>0</v>
      </c>
      <c r="U13" s="244">
        <f t="shared" si="2"/>
        <v>0</v>
      </c>
      <c r="V13" s="245">
        <f t="shared" si="3"/>
        <v>0</v>
      </c>
      <c r="W13" s="246">
        <f t="shared" si="4"/>
        <v>0</v>
      </c>
      <c r="X13" s="14">
        <f>IF(G13&gt;0,AB13,O13*calc!$J$4)</f>
        <v>0</v>
      </c>
      <c r="Y13" s="14">
        <f>IF(H13&gt;0,AC13,P13*calc!$J$5)</f>
        <v>0</v>
      </c>
      <c r="Z13" s="14">
        <f>IF(I13&gt;0,AD13,Q13*calc!$J$6)</f>
        <v>0</v>
      </c>
      <c r="AA13" s="14">
        <f>IF(J13&gt;0,AE13,R13*calc!$J$7)</f>
        <v>0</v>
      </c>
      <c r="AB13" s="166" t="str">
        <f>IF(G13&gt;0,VLOOKUP(((K13/G13)*100),calc!$B$11:$D$16,3,TRUE)*O13*calc!$J$4,"N/A")</f>
        <v>N/A</v>
      </c>
      <c r="AC13" s="166" t="str">
        <f>IF(H13&gt;0,VLOOKUP(((L13/H13)*100),calc!$B$11:$D$16,3,TRUE)*P13*calc!$J$5,"N/A")</f>
        <v>N/A</v>
      </c>
      <c r="AD13" s="166" t="str">
        <f>IF(I13&gt;0,VLOOKUP(((M13/I13)*100),calc!$B$11:$D$16,3,TRUE)*Q13*calc!$J$6,"N/A")</f>
        <v>N/A</v>
      </c>
      <c r="AE13" s="166" t="str">
        <f>IF(J13&gt;0,VLOOKUP(((N13/J13)*100),calc!$B$11:$D$16,3,TRUE)*R13*calc!$J$7,"N/A")</f>
        <v>N/A</v>
      </c>
      <c r="AF13" s="117"/>
      <c r="AG13" s="190" t="str">
        <f>IF((SUM(pism_b_BAT!O13:R13))&gt;0,COUNTIF(pism_b_BAT!AB13:AE13,0),"0")</f>
        <v>0</v>
      </c>
      <c r="AH13" s="190">
        <f>SUM(IF(S13=0,O13*calc!$J$4,0),IF(T13=0,P13*calc!$J$5,0),IF(U13=0,Q13*calc!$J$6,0),IF(V13=0,R13*calc!$J$7,0))</f>
        <v>0</v>
      </c>
    </row>
    <row r="14" spans="1:34" s="1" customFormat="1" ht="25.5" customHeight="1" thickTop="1" thickBot="1" x14ac:dyDescent="0.35">
      <c r="A14" s="49" t="s">
        <v>21</v>
      </c>
      <c r="B14" s="144" t="str">
        <f>IF(E14="","",'Celkový poplatek'!$D$2)</f>
        <v/>
      </c>
      <c r="C14" s="145" t="str">
        <f>IF(E14="","",'Celkový poplatek'!$E$2)</f>
        <v/>
      </c>
      <c r="D14" s="220"/>
      <c r="E14" s="221"/>
      <c r="F14" s="122" t="str">
        <f>IF(E14="","",'Celkový poplatek'!$C$2)</f>
        <v/>
      </c>
      <c r="G14" s="229"/>
      <c r="H14" s="230"/>
      <c r="I14" s="230"/>
      <c r="J14" s="231"/>
      <c r="K14" s="232"/>
      <c r="L14" s="230"/>
      <c r="M14" s="230"/>
      <c r="N14" s="233"/>
      <c r="O14" s="232"/>
      <c r="P14" s="230"/>
      <c r="Q14" s="230"/>
      <c r="R14" s="233"/>
      <c r="S14" s="243">
        <f t="shared" si="5"/>
        <v>0</v>
      </c>
      <c r="T14" s="244">
        <f t="shared" si="1"/>
        <v>0</v>
      </c>
      <c r="U14" s="244">
        <f t="shared" si="2"/>
        <v>0</v>
      </c>
      <c r="V14" s="245">
        <f t="shared" si="3"/>
        <v>0</v>
      </c>
      <c r="W14" s="246">
        <f t="shared" si="4"/>
        <v>0</v>
      </c>
      <c r="X14" s="14">
        <f>IF(G14&gt;0,AB14,O14*calc!$J$4)</f>
        <v>0</v>
      </c>
      <c r="Y14" s="14">
        <f>IF(H14&gt;0,AC14,P14*calc!$J$5)</f>
        <v>0</v>
      </c>
      <c r="Z14" s="14">
        <f>IF(I14&gt;0,AD14,Q14*calc!$J$6)</f>
        <v>0</v>
      </c>
      <c r="AA14" s="14">
        <f>IF(J14&gt;0,AE14,R14*calc!$J$7)</f>
        <v>0</v>
      </c>
      <c r="AB14" s="166" t="str">
        <f>IF(G14&gt;0,VLOOKUP(((K14/G14)*100),calc!$B$11:$D$16,3,TRUE)*O14*calc!$J$4,"N/A")</f>
        <v>N/A</v>
      </c>
      <c r="AC14" s="166" t="str">
        <f>IF(H14&gt;0,VLOOKUP(((L14/H14)*100),calc!$B$11:$D$16,3,TRUE)*P14*calc!$J$5,"N/A")</f>
        <v>N/A</v>
      </c>
      <c r="AD14" s="166" t="str">
        <f>IF(I14&gt;0,VLOOKUP(((M14/I14)*100),calc!$B$11:$D$16,3,TRUE)*Q14*calc!$J$6,"N/A")</f>
        <v>N/A</v>
      </c>
      <c r="AE14" s="166" t="str">
        <f>IF(J14&gt;0,VLOOKUP(((N14/J14)*100),calc!$B$11:$D$16,3,TRUE)*R14*calc!$J$7,"N/A")</f>
        <v>N/A</v>
      </c>
      <c r="AF14" s="117"/>
      <c r="AG14" s="190" t="str">
        <f>IF((SUM(pism_b_BAT!O14:R14))&gt;0,COUNTIF(pism_b_BAT!AB14:AE14,0),"0")</f>
        <v>0</v>
      </c>
      <c r="AH14" s="190">
        <f>SUM(IF(S14=0,O14*calc!$J$4,0),IF(T14=0,P14*calc!$J$5,0),IF(U14=0,Q14*calc!$J$6,0),IF(V14=0,R14*calc!$J$7,0))</f>
        <v>0</v>
      </c>
    </row>
    <row r="15" spans="1:34" s="1" customFormat="1" ht="25.5" hidden="1" customHeight="1" thickBot="1" x14ac:dyDescent="0.35">
      <c r="A15" s="49" t="s">
        <v>22</v>
      </c>
      <c r="B15" s="144" t="str">
        <f>IF(E15="","",'Celkový poplatek'!$D$2)</f>
        <v/>
      </c>
      <c r="C15" s="145" t="str">
        <f>IF(E15="","",'Celkový poplatek'!$E$2)</f>
        <v/>
      </c>
      <c r="D15" s="220"/>
      <c r="E15" s="221"/>
      <c r="F15" s="122" t="str">
        <f>IF(E15="","",'Celkový poplatek'!$C$2)</f>
        <v/>
      </c>
      <c r="G15" s="229"/>
      <c r="H15" s="230"/>
      <c r="I15" s="230"/>
      <c r="J15" s="231"/>
      <c r="K15" s="232"/>
      <c r="L15" s="230"/>
      <c r="M15" s="230"/>
      <c r="N15" s="233"/>
      <c r="O15" s="232"/>
      <c r="P15" s="230"/>
      <c r="Q15" s="230"/>
      <c r="R15" s="233"/>
      <c r="S15" s="243">
        <f t="shared" si="5"/>
        <v>0</v>
      </c>
      <c r="T15" s="244">
        <f t="shared" si="1"/>
        <v>0</v>
      </c>
      <c r="U15" s="244">
        <f t="shared" si="2"/>
        <v>0</v>
      </c>
      <c r="V15" s="245">
        <f t="shared" si="3"/>
        <v>0</v>
      </c>
      <c r="W15" s="246">
        <f t="shared" si="4"/>
        <v>0</v>
      </c>
      <c r="X15" s="14">
        <f>IF(G15&gt;0,AB15,O15*calc!$J$4)</f>
        <v>0</v>
      </c>
      <c r="Y15" s="14">
        <f>IF(H15&gt;0,AC15,P15*calc!$J$5)</f>
        <v>0</v>
      </c>
      <c r="Z15" s="14">
        <f>IF(I15&gt;0,AD15,Q15*calc!$J$6)</f>
        <v>0</v>
      </c>
      <c r="AA15" s="14">
        <f>IF(J15&gt;0,AE15,R15*calc!$J$7)</f>
        <v>0</v>
      </c>
      <c r="AB15" s="166" t="str">
        <f>IF(G15&gt;0,VLOOKUP(((K15/G15)*100),calc!$B$11:$D$16,3,TRUE)*O15*calc!$J$4,"N/A")</f>
        <v>N/A</v>
      </c>
      <c r="AC15" s="166" t="str">
        <f>IF(H15&gt;0,VLOOKUP(((L15/H15)*100),calc!$B$11:$D$16,3,TRUE)*P15*calc!$J$5,"N/A")</f>
        <v>N/A</v>
      </c>
      <c r="AD15" s="166" t="str">
        <f>IF(I15&gt;0,VLOOKUP(((M15/I15)*100),calc!$B$11:$D$16,3,TRUE)*Q15*calc!$J$6,"N/A")</f>
        <v>N/A</v>
      </c>
      <c r="AE15" s="166" t="str">
        <f>IF(J15&gt;0,VLOOKUP(((N15/J15)*100),calc!$B$11:$D$16,3,TRUE)*R15*calc!$J$7,"N/A")</f>
        <v>N/A</v>
      </c>
      <c r="AF15" s="117"/>
      <c r="AG15" s="190" t="str">
        <f>IF((SUM(pism_b_BAT!O15:R15))&gt;0,COUNTIF(pism_b_BAT!AB15:AE15,0),"0")</f>
        <v>0</v>
      </c>
      <c r="AH15" s="190">
        <f>SUM(IF(S15=0,O15*calc!$J$4,0),IF(T15=0,P15*calc!$J$5,0),IF(U15=0,Q15*calc!$J$6,0),IF(V15=0,R15*calc!$J$7,0))</f>
        <v>0</v>
      </c>
    </row>
    <row r="16" spans="1:34" s="1" customFormat="1" ht="25.5" hidden="1" customHeight="1" thickBot="1" x14ac:dyDescent="0.35">
      <c r="A16" s="49" t="s">
        <v>23</v>
      </c>
      <c r="B16" s="144" t="str">
        <f>IF(E16="","",'Celkový poplatek'!$D$2)</f>
        <v/>
      </c>
      <c r="C16" s="145" t="str">
        <f>IF(E16="","",'Celkový poplatek'!$E$2)</f>
        <v/>
      </c>
      <c r="D16" s="220"/>
      <c r="E16" s="221"/>
      <c r="F16" s="122" t="str">
        <f>IF(E16="","",'Celkový poplatek'!$C$2)</f>
        <v/>
      </c>
      <c r="G16" s="229"/>
      <c r="H16" s="230"/>
      <c r="I16" s="230"/>
      <c r="J16" s="231"/>
      <c r="K16" s="232"/>
      <c r="L16" s="230"/>
      <c r="M16" s="230"/>
      <c r="N16" s="233"/>
      <c r="O16" s="232"/>
      <c r="P16" s="230"/>
      <c r="Q16" s="230"/>
      <c r="R16" s="233"/>
      <c r="S16" s="243">
        <f t="shared" si="5"/>
        <v>0</v>
      </c>
      <c r="T16" s="244">
        <f t="shared" si="1"/>
        <v>0</v>
      </c>
      <c r="U16" s="244">
        <f t="shared" si="2"/>
        <v>0</v>
      </c>
      <c r="V16" s="245">
        <f t="shared" si="3"/>
        <v>0</v>
      </c>
      <c r="W16" s="246">
        <f t="shared" si="4"/>
        <v>0</v>
      </c>
      <c r="X16" s="14">
        <f>IF(G16&gt;0,AB16,O16*calc!$J$4)</f>
        <v>0</v>
      </c>
      <c r="Y16" s="14">
        <f>IF(H16&gt;0,AC16,P16*calc!$J$5)</f>
        <v>0</v>
      </c>
      <c r="Z16" s="14">
        <f>IF(I16&gt;0,AD16,Q16*calc!$J$6)</f>
        <v>0</v>
      </c>
      <c r="AA16" s="14">
        <f>IF(J16&gt;0,AE16,R16*calc!$J$7)</f>
        <v>0</v>
      </c>
      <c r="AB16" s="166" t="str">
        <f>IF(G16&gt;0,VLOOKUP(((K16/G16)*100),calc!$B$11:$D$16,3,TRUE)*O16*calc!$J$4,"N/A")</f>
        <v>N/A</v>
      </c>
      <c r="AC16" s="166" t="str">
        <f>IF(H16&gt;0,VLOOKUP(((L16/H16)*100),calc!$B$11:$D$16,3,TRUE)*P16*calc!$J$5,"N/A")</f>
        <v>N/A</v>
      </c>
      <c r="AD16" s="166" t="str">
        <f>IF(I16&gt;0,VLOOKUP(((M16/I16)*100),calc!$B$11:$D$16,3,TRUE)*Q16*calc!$J$6,"N/A")</f>
        <v>N/A</v>
      </c>
      <c r="AE16" s="166" t="str">
        <f>IF(J16&gt;0,VLOOKUP(((N16/J16)*100),calc!$B$11:$D$16,3,TRUE)*R16*calc!$J$7,"N/A")</f>
        <v>N/A</v>
      </c>
      <c r="AF16" s="117"/>
      <c r="AG16" s="190" t="str">
        <f>IF((SUM(pism_b_BAT!O16:R16))&gt;0,COUNTIF(pism_b_BAT!AB16:AE16,0),"0")</f>
        <v>0</v>
      </c>
      <c r="AH16" s="190">
        <f>SUM(IF(S16=0,O16*calc!$J$4,0),IF(T16=0,P16*calc!$J$5,0),IF(U16=0,Q16*calc!$J$6,0),IF(V16=0,R16*calc!$J$7,0))</f>
        <v>0</v>
      </c>
    </row>
    <row r="17" spans="1:34" s="1" customFormat="1" ht="25.5" hidden="1" customHeight="1" thickBot="1" x14ac:dyDescent="0.35">
      <c r="A17" s="49" t="s">
        <v>24</v>
      </c>
      <c r="B17" s="144" t="str">
        <f>IF(E17="","",'Celkový poplatek'!$D$2)</f>
        <v/>
      </c>
      <c r="C17" s="145" t="str">
        <f>IF(E17="","",'Celkový poplatek'!$E$2)</f>
        <v/>
      </c>
      <c r="D17" s="220"/>
      <c r="E17" s="221"/>
      <c r="F17" s="122" t="str">
        <f>IF(E17="","",'Celkový poplatek'!$C$2)</f>
        <v/>
      </c>
      <c r="G17" s="229"/>
      <c r="H17" s="230"/>
      <c r="I17" s="230"/>
      <c r="J17" s="231"/>
      <c r="K17" s="232"/>
      <c r="L17" s="230"/>
      <c r="M17" s="230"/>
      <c r="N17" s="233"/>
      <c r="O17" s="232"/>
      <c r="P17" s="230"/>
      <c r="Q17" s="230"/>
      <c r="R17" s="233"/>
      <c r="S17" s="243">
        <f t="shared" si="5"/>
        <v>0</v>
      </c>
      <c r="T17" s="244">
        <f t="shared" si="1"/>
        <v>0</v>
      </c>
      <c r="U17" s="244">
        <f t="shared" si="2"/>
        <v>0</v>
      </c>
      <c r="V17" s="245">
        <f t="shared" si="3"/>
        <v>0</v>
      </c>
      <c r="W17" s="246">
        <f t="shared" si="4"/>
        <v>0</v>
      </c>
      <c r="X17" s="14">
        <f>IF(G17&gt;0,AB17,O17*calc!$J$4)</f>
        <v>0</v>
      </c>
      <c r="Y17" s="14">
        <f>IF(H17&gt;0,AC17,P17*calc!$J$5)</f>
        <v>0</v>
      </c>
      <c r="Z17" s="14">
        <f>IF(I17&gt;0,AD17,Q17*calc!$J$6)</f>
        <v>0</v>
      </c>
      <c r="AA17" s="14">
        <f>IF(J17&gt;0,AE17,R17*calc!$J$7)</f>
        <v>0</v>
      </c>
      <c r="AB17" s="166" t="str">
        <f>IF(G17&gt;0,VLOOKUP(((K17/G17)*100),calc!$B$11:$D$16,3,TRUE)*O17*calc!$J$4,"N/A")</f>
        <v>N/A</v>
      </c>
      <c r="AC17" s="166" t="str">
        <f>IF(H17&gt;0,VLOOKUP(((L17/H17)*100),calc!$B$11:$D$16,3,TRUE)*P17*calc!$J$5,"N/A")</f>
        <v>N/A</v>
      </c>
      <c r="AD17" s="166" t="str">
        <f>IF(I17&gt;0,VLOOKUP(((M17/I17)*100),calc!$B$11:$D$16,3,TRUE)*Q17*calc!$J$6,"N/A")</f>
        <v>N/A</v>
      </c>
      <c r="AE17" s="166" t="str">
        <f>IF(J17&gt;0,VLOOKUP(((N17/J17)*100),calc!$B$11:$D$16,3,TRUE)*R17*calc!$J$7,"N/A")</f>
        <v>N/A</v>
      </c>
      <c r="AF17" s="117"/>
      <c r="AG17" s="190" t="str">
        <f>IF((SUM(pism_b_BAT!O17:R17))&gt;0,COUNTIF(pism_b_BAT!AB17:AE17,0),"0")</f>
        <v>0</v>
      </c>
      <c r="AH17" s="190">
        <f>SUM(IF(S17=0,O17*calc!$J$4,0),IF(T17=0,P17*calc!$J$5,0),IF(U17=0,Q17*calc!$J$6,0),IF(V17=0,R17*calc!$J$7,0))</f>
        <v>0</v>
      </c>
    </row>
    <row r="18" spans="1:34" s="1" customFormat="1" ht="25.5" hidden="1" customHeight="1" thickBot="1" x14ac:dyDescent="0.35">
      <c r="A18" s="49" t="s">
        <v>25</v>
      </c>
      <c r="B18" s="144" t="str">
        <f>IF(E18="","",'Celkový poplatek'!$D$2)</f>
        <v/>
      </c>
      <c r="C18" s="145" t="str">
        <f>IF(E18="","",'Celkový poplatek'!$E$2)</f>
        <v/>
      </c>
      <c r="D18" s="220"/>
      <c r="E18" s="221"/>
      <c r="F18" s="122" t="str">
        <f>IF(E18="","",'Celkový poplatek'!$C$2)</f>
        <v/>
      </c>
      <c r="G18" s="229"/>
      <c r="H18" s="230"/>
      <c r="I18" s="230"/>
      <c r="J18" s="231"/>
      <c r="K18" s="232"/>
      <c r="L18" s="230"/>
      <c r="M18" s="230"/>
      <c r="N18" s="233"/>
      <c r="O18" s="232"/>
      <c r="P18" s="230"/>
      <c r="Q18" s="230"/>
      <c r="R18" s="233"/>
      <c r="S18" s="243">
        <f t="shared" si="5"/>
        <v>0</v>
      </c>
      <c r="T18" s="244">
        <f t="shared" si="1"/>
        <v>0</v>
      </c>
      <c r="U18" s="244">
        <f t="shared" si="2"/>
        <v>0</v>
      </c>
      <c r="V18" s="245">
        <f t="shared" si="3"/>
        <v>0</v>
      </c>
      <c r="W18" s="246">
        <f t="shared" si="4"/>
        <v>0</v>
      </c>
      <c r="X18" s="14">
        <f>IF(G18&gt;0,AB18,O18*calc!$J$4)</f>
        <v>0</v>
      </c>
      <c r="Y18" s="14">
        <f>IF(H18&gt;0,AC18,P18*calc!$J$5)</f>
        <v>0</v>
      </c>
      <c r="Z18" s="14">
        <f>IF(I18&gt;0,AD18,Q18*calc!$J$6)</f>
        <v>0</v>
      </c>
      <c r="AA18" s="14">
        <f>IF(J18&gt;0,AE18,R18*calc!$J$7)</f>
        <v>0</v>
      </c>
      <c r="AB18" s="166" t="str">
        <f>IF(G18&gt;0,VLOOKUP(((K18/G18)*100),calc!$B$11:$D$16,3,TRUE)*O18*calc!$J$4,"N/A")</f>
        <v>N/A</v>
      </c>
      <c r="AC18" s="166" t="str">
        <f>IF(H18&gt;0,VLOOKUP(((L18/H18)*100),calc!$B$11:$D$16,3,TRUE)*P18*calc!$J$5,"N/A")</f>
        <v>N/A</v>
      </c>
      <c r="AD18" s="166" t="str">
        <f>IF(I18&gt;0,VLOOKUP(((M18/I18)*100),calc!$B$11:$D$16,3,TRUE)*Q18*calc!$J$6,"N/A")</f>
        <v>N/A</v>
      </c>
      <c r="AE18" s="166" t="str">
        <f>IF(J18&gt;0,VLOOKUP(((N18/J18)*100),calc!$B$11:$D$16,3,TRUE)*R18*calc!$J$7,"N/A")</f>
        <v>N/A</v>
      </c>
      <c r="AF18" s="117"/>
      <c r="AG18" s="190" t="str">
        <f>IF((SUM(pism_b_BAT!O18:R18))&gt;0,COUNTIF(pism_b_BAT!AB18:AE18,0),"0")</f>
        <v>0</v>
      </c>
      <c r="AH18" s="190">
        <f>SUM(IF(S18=0,O18*calc!$J$4,0),IF(T18=0,P18*calc!$J$5,0),IF(U18=0,Q18*calc!$J$6,0),IF(V18=0,R18*calc!$J$7,0))</f>
        <v>0</v>
      </c>
    </row>
    <row r="19" spans="1:34" s="1" customFormat="1" ht="25.5" hidden="1" customHeight="1" thickBot="1" x14ac:dyDescent="0.35">
      <c r="A19" s="49" t="s">
        <v>26</v>
      </c>
      <c r="B19" s="144" t="str">
        <f>IF(E19="","",'Celkový poplatek'!$D$2)</f>
        <v/>
      </c>
      <c r="C19" s="145" t="str">
        <f>IF(E19="","",'Celkový poplatek'!$E$2)</f>
        <v/>
      </c>
      <c r="D19" s="220"/>
      <c r="E19" s="221"/>
      <c r="F19" s="122" t="str">
        <f>IF(E19="","",'Celkový poplatek'!$C$2)</f>
        <v/>
      </c>
      <c r="G19" s="229"/>
      <c r="H19" s="230"/>
      <c r="I19" s="230"/>
      <c r="J19" s="231"/>
      <c r="K19" s="232"/>
      <c r="L19" s="230"/>
      <c r="M19" s="230"/>
      <c r="N19" s="233"/>
      <c r="O19" s="232"/>
      <c r="P19" s="230"/>
      <c r="Q19" s="230"/>
      <c r="R19" s="233"/>
      <c r="S19" s="243">
        <f t="shared" si="5"/>
        <v>0</v>
      </c>
      <c r="T19" s="244">
        <f t="shared" si="1"/>
        <v>0</v>
      </c>
      <c r="U19" s="244">
        <f t="shared" si="2"/>
        <v>0</v>
      </c>
      <c r="V19" s="245">
        <f t="shared" si="3"/>
        <v>0</v>
      </c>
      <c r="W19" s="246">
        <f t="shared" si="4"/>
        <v>0</v>
      </c>
      <c r="X19" s="14">
        <f>IF(G19&gt;0,AB19,O19*calc!$J$4)</f>
        <v>0</v>
      </c>
      <c r="Y19" s="14">
        <f>IF(H19&gt;0,AC19,P19*calc!$J$5)</f>
        <v>0</v>
      </c>
      <c r="Z19" s="14">
        <f>IF(I19&gt;0,AD19,Q19*calc!$J$6)</f>
        <v>0</v>
      </c>
      <c r="AA19" s="14">
        <f>IF(J19&gt;0,AE19,R19*calc!$J$7)</f>
        <v>0</v>
      </c>
      <c r="AB19" s="166" t="str">
        <f>IF(G19&gt;0,VLOOKUP(((K19/G19)*100),calc!$B$11:$D$16,3,TRUE)*O19*calc!$J$4,"N/A")</f>
        <v>N/A</v>
      </c>
      <c r="AC19" s="166" t="str">
        <f>IF(H19&gt;0,VLOOKUP(((L19/H19)*100),calc!$B$11:$D$16,3,TRUE)*P19*calc!$J$5,"N/A")</f>
        <v>N/A</v>
      </c>
      <c r="AD19" s="166" t="str">
        <f>IF(I19&gt;0,VLOOKUP(((M19/I19)*100),calc!$B$11:$D$16,3,TRUE)*Q19*calc!$J$6,"N/A")</f>
        <v>N/A</v>
      </c>
      <c r="AE19" s="166" t="str">
        <f>IF(J19&gt;0,VLOOKUP(((N19/J19)*100),calc!$B$11:$D$16,3,TRUE)*R19*calc!$J$7,"N/A")</f>
        <v>N/A</v>
      </c>
      <c r="AF19" s="117"/>
      <c r="AG19" s="190" t="str">
        <f>IF((SUM(pism_b_BAT!O19:R19))&gt;0,COUNTIF(pism_b_BAT!AB19:AE19,0),"0")</f>
        <v>0</v>
      </c>
      <c r="AH19" s="190">
        <f>SUM(IF(S19=0,O19*calc!$J$4,0),IF(T19=0,P19*calc!$J$5,0),IF(U19=0,Q19*calc!$J$6,0),IF(V19=0,R19*calc!$J$7,0))</f>
        <v>0</v>
      </c>
    </row>
    <row r="20" spans="1:34" s="1" customFormat="1" ht="25.5" hidden="1" customHeight="1" thickBot="1" x14ac:dyDescent="0.35">
      <c r="A20" s="49" t="s">
        <v>27</v>
      </c>
      <c r="B20" s="144" t="str">
        <f>IF(E20="","",'Celkový poplatek'!$D$2)</f>
        <v/>
      </c>
      <c r="C20" s="145" t="str">
        <f>IF(E20="","",'Celkový poplatek'!$E$2)</f>
        <v/>
      </c>
      <c r="D20" s="220"/>
      <c r="E20" s="221"/>
      <c r="F20" s="122" t="str">
        <f>IF(E20="","",'Celkový poplatek'!$C$2)</f>
        <v/>
      </c>
      <c r="G20" s="229"/>
      <c r="H20" s="230"/>
      <c r="I20" s="230"/>
      <c r="J20" s="231"/>
      <c r="K20" s="232"/>
      <c r="L20" s="230"/>
      <c r="M20" s="230"/>
      <c r="N20" s="233"/>
      <c r="O20" s="232"/>
      <c r="P20" s="230"/>
      <c r="Q20" s="230"/>
      <c r="R20" s="233"/>
      <c r="S20" s="243">
        <f t="shared" si="5"/>
        <v>0</v>
      </c>
      <c r="T20" s="244">
        <f t="shared" si="1"/>
        <v>0</v>
      </c>
      <c r="U20" s="244">
        <f t="shared" si="2"/>
        <v>0</v>
      </c>
      <c r="V20" s="245">
        <f t="shared" si="3"/>
        <v>0</v>
      </c>
      <c r="W20" s="246">
        <f t="shared" si="4"/>
        <v>0</v>
      </c>
      <c r="X20" s="14">
        <f>IF(G20&gt;0,AB20,O20*calc!$J$4)</f>
        <v>0</v>
      </c>
      <c r="Y20" s="14">
        <f>IF(H20&gt;0,AC20,P20*calc!$J$5)</f>
        <v>0</v>
      </c>
      <c r="Z20" s="14">
        <f>IF(I20&gt;0,AD20,Q20*calc!$J$6)</f>
        <v>0</v>
      </c>
      <c r="AA20" s="14">
        <f>IF(J20&gt;0,AE20,R20*calc!$J$7)</f>
        <v>0</v>
      </c>
      <c r="AB20" s="166" t="str">
        <f>IF(G20&gt;0,VLOOKUP(((K20/G20)*100),calc!$B$11:$D$16,3,TRUE)*O20*calc!$J$4,"N/A")</f>
        <v>N/A</v>
      </c>
      <c r="AC20" s="166" t="str">
        <f>IF(H20&gt;0,VLOOKUP(((L20/H20)*100),calc!$B$11:$D$16,3,TRUE)*P20*calc!$J$5,"N/A")</f>
        <v>N/A</v>
      </c>
      <c r="AD20" s="166" t="str">
        <f>IF(I20&gt;0,VLOOKUP(((M20/I20)*100),calc!$B$11:$D$16,3,TRUE)*Q20*calc!$J$6,"N/A")</f>
        <v>N/A</v>
      </c>
      <c r="AE20" s="166" t="str">
        <f>IF(J20&gt;0,VLOOKUP(((N20/J20)*100),calc!$B$11:$D$16,3,TRUE)*R20*calc!$J$7,"N/A")</f>
        <v>N/A</v>
      </c>
      <c r="AF20" s="117"/>
      <c r="AG20" s="190" t="str">
        <f>IF((SUM(pism_b_BAT!O20:R20))&gt;0,COUNTIF(pism_b_BAT!AB20:AE20,0),"0")</f>
        <v>0</v>
      </c>
      <c r="AH20" s="190">
        <f>SUM(IF(S20=0,O20*calc!$J$4,0),IF(T20=0,P20*calc!$J$5,0),IF(U20=0,Q20*calc!$J$6,0),IF(V20=0,R20*calc!$J$7,0))</f>
        <v>0</v>
      </c>
    </row>
    <row r="21" spans="1:34" s="1" customFormat="1" ht="25.5" hidden="1" customHeight="1" thickBot="1" x14ac:dyDescent="0.35">
      <c r="A21" s="49" t="s">
        <v>28</v>
      </c>
      <c r="B21" s="144" t="str">
        <f>IF(E21="","",'Celkový poplatek'!$D$2)</f>
        <v/>
      </c>
      <c r="C21" s="145" t="str">
        <f>IF(E21="","",'Celkový poplatek'!$E$2)</f>
        <v/>
      </c>
      <c r="D21" s="220"/>
      <c r="E21" s="221"/>
      <c r="F21" s="122" t="str">
        <f>IF(E21="","",'Celkový poplatek'!$C$2)</f>
        <v/>
      </c>
      <c r="G21" s="229"/>
      <c r="H21" s="230"/>
      <c r="I21" s="230"/>
      <c r="J21" s="231"/>
      <c r="K21" s="232"/>
      <c r="L21" s="230"/>
      <c r="M21" s="230"/>
      <c r="N21" s="233"/>
      <c r="O21" s="232"/>
      <c r="P21" s="230"/>
      <c r="Q21" s="230"/>
      <c r="R21" s="233"/>
      <c r="S21" s="243">
        <f t="shared" si="5"/>
        <v>0</v>
      </c>
      <c r="T21" s="244">
        <f t="shared" si="1"/>
        <v>0</v>
      </c>
      <c r="U21" s="244">
        <f t="shared" si="2"/>
        <v>0</v>
      </c>
      <c r="V21" s="245">
        <f t="shared" si="3"/>
        <v>0</v>
      </c>
      <c r="W21" s="246">
        <f t="shared" si="4"/>
        <v>0</v>
      </c>
      <c r="X21" s="14">
        <f>IF(G21&gt;0,AB21,O21*calc!$J$4)</f>
        <v>0</v>
      </c>
      <c r="Y21" s="14">
        <f>IF(H21&gt;0,AC21,P21*calc!$J$5)</f>
        <v>0</v>
      </c>
      <c r="Z21" s="14">
        <f>IF(I21&gt;0,AD21,Q21*calc!$J$6)</f>
        <v>0</v>
      </c>
      <c r="AA21" s="14">
        <f>IF(J21&gt;0,AE21,R21*calc!$J$7)</f>
        <v>0</v>
      </c>
      <c r="AB21" s="166" t="str">
        <f>IF(G21&gt;0,VLOOKUP(((K21/G21)*100),calc!$B$11:$D$16,3,TRUE)*O21*calc!$J$4,"N/A")</f>
        <v>N/A</v>
      </c>
      <c r="AC21" s="166" t="str">
        <f>IF(H21&gt;0,VLOOKUP(((L21/H21)*100),calc!$B$11:$D$16,3,TRUE)*P21*calc!$J$5,"N/A")</f>
        <v>N/A</v>
      </c>
      <c r="AD21" s="166" t="str">
        <f>IF(I21&gt;0,VLOOKUP(((M21/I21)*100),calc!$B$11:$D$16,3,TRUE)*Q21*calc!$J$6,"N/A")</f>
        <v>N/A</v>
      </c>
      <c r="AE21" s="166" t="str">
        <f>IF(J21&gt;0,VLOOKUP(((N21/J21)*100),calc!$B$11:$D$16,3,TRUE)*R21*calc!$J$7,"N/A")</f>
        <v>N/A</v>
      </c>
      <c r="AF21" s="117"/>
      <c r="AG21" s="190" t="str">
        <f>IF((SUM(pism_b_BAT!O21:R21))&gt;0,COUNTIF(pism_b_BAT!AB21:AE21,0),"0")</f>
        <v>0</v>
      </c>
      <c r="AH21" s="190">
        <f>SUM(IF(S21=0,O21*calc!$J$4,0),IF(T21=0,P21*calc!$J$5,0),IF(U21=0,Q21*calc!$J$6,0),IF(V21=0,R21*calc!$J$7,0))</f>
        <v>0</v>
      </c>
    </row>
    <row r="22" spans="1:34" s="1" customFormat="1" ht="25.5" hidden="1" customHeight="1" thickBot="1" x14ac:dyDescent="0.35">
      <c r="A22" s="49" t="s">
        <v>29</v>
      </c>
      <c r="B22" s="144" t="str">
        <f>IF(E22="","",'Celkový poplatek'!$D$2)</f>
        <v/>
      </c>
      <c r="C22" s="145" t="str">
        <f>IF(E22="","",'Celkový poplatek'!$E$2)</f>
        <v/>
      </c>
      <c r="D22" s="220"/>
      <c r="E22" s="221"/>
      <c r="F22" s="122" t="str">
        <f>IF(E22="","",'Celkový poplatek'!$C$2)</f>
        <v/>
      </c>
      <c r="G22" s="229"/>
      <c r="H22" s="230"/>
      <c r="I22" s="230"/>
      <c r="J22" s="231"/>
      <c r="K22" s="232"/>
      <c r="L22" s="230"/>
      <c r="M22" s="230"/>
      <c r="N22" s="233"/>
      <c r="O22" s="232"/>
      <c r="P22" s="230"/>
      <c r="Q22" s="230"/>
      <c r="R22" s="233"/>
      <c r="S22" s="243">
        <f t="shared" si="5"/>
        <v>0</v>
      </c>
      <c r="T22" s="244">
        <f t="shared" si="1"/>
        <v>0</v>
      </c>
      <c r="U22" s="244">
        <f t="shared" si="2"/>
        <v>0</v>
      </c>
      <c r="V22" s="245">
        <f t="shared" si="3"/>
        <v>0</v>
      </c>
      <c r="W22" s="246">
        <f t="shared" si="4"/>
        <v>0</v>
      </c>
      <c r="X22" s="14">
        <f>IF(G22&gt;0,AB22,O22*calc!$J$4)</f>
        <v>0</v>
      </c>
      <c r="Y22" s="14">
        <f>IF(H22&gt;0,AC22,P22*calc!$J$5)</f>
        <v>0</v>
      </c>
      <c r="Z22" s="14">
        <f>IF(I22&gt;0,AD22,Q22*calc!$J$6)</f>
        <v>0</v>
      </c>
      <c r="AA22" s="14">
        <f>IF(J22&gt;0,AE22,R22*calc!$J$7)</f>
        <v>0</v>
      </c>
      <c r="AB22" s="166" t="str">
        <f>IF(G22&gt;0,VLOOKUP(((K22/G22)*100),calc!$B$11:$D$16,3,TRUE)*O22*calc!$J$4,"N/A")</f>
        <v>N/A</v>
      </c>
      <c r="AC22" s="166" t="str">
        <f>IF(H22&gt;0,VLOOKUP(((L22/H22)*100),calc!$B$11:$D$16,3,TRUE)*P22*calc!$J$5,"N/A")</f>
        <v>N/A</v>
      </c>
      <c r="AD22" s="166" t="str">
        <f>IF(I22&gt;0,VLOOKUP(((M22/I22)*100),calc!$B$11:$D$16,3,TRUE)*Q22*calc!$J$6,"N/A")</f>
        <v>N/A</v>
      </c>
      <c r="AE22" s="166" t="str">
        <f>IF(J22&gt;0,VLOOKUP(((N22/J22)*100),calc!$B$11:$D$16,3,TRUE)*R22*calc!$J$7,"N/A")</f>
        <v>N/A</v>
      </c>
      <c r="AF22" s="117"/>
      <c r="AG22" s="190" t="str">
        <f>IF((SUM(pism_b_BAT!O22:R22))&gt;0,COUNTIF(pism_b_BAT!AB22:AE22,0),"0")</f>
        <v>0</v>
      </c>
      <c r="AH22" s="190">
        <f>SUM(IF(S22=0,O22*calc!$J$4,0),IF(T22=0,P22*calc!$J$5,0),IF(U22=0,Q22*calc!$J$6,0),IF(V22=0,R22*calc!$J$7,0))</f>
        <v>0</v>
      </c>
    </row>
    <row r="23" spans="1:34" s="1" customFormat="1" ht="25.5" hidden="1" customHeight="1" thickBot="1" x14ac:dyDescent="0.35">
      <c r="A23" s="49" t="s">
        <v>30</v>
      </c>
      <c r="B23" s="144" t="str">
        <f>IF(E23="","",'Celkový poplatek'!$D$2)</f>
        <v/>
      </c>
      <c r="C23" s="145" t="str">
        <f>IF(E23="","",'Celkový poplatek'!$E$2)</f>
        <v/>
      </c>
      <c r="D23" s="220"/>
      <c r="E23" s="221"/>
      <c r="F23" s="122" t="str">
        <f>IF(E23="","",'Celkový poplatek'!$C$2)</f>
        <v/>
      </c>
      <c r="G23" s="229"/>
      <c r="H23" s="230"/>
      <c r="I23" s="230"/>
      <c r="J23" s="231"/>
      <c r="K23" s="232"/>
      <c r="L23" s="230"/>
      <c r="M23" s="230"/>
      <c r="N23" s="233"/>
      <c r="O23" s="232"/>
      <c r="P23" s="230"/>
      <c r="Q23" s="230"/>
      <c r="R23" s="233"/>
      <c r="S23" s="243">
        <f t="shared" si="5"/>
        <v>0</v>
      </c>
      <c r="T23" s="244">
        <f t="shared" si="1"/>
        <v>0</v>
      </c>
      <c r="U23" s="244">
        <f t="shared" si="2"/>
        <v>0</v>
      </c>
      <c r="V23" s="245">
        <f t="shared" si="3"/>
        <v>0</v>
      </c>
      <c r="W23" s="246">
        <f t="shared" si="4"/>
        <v>0</v>
      </c>
      <c r="X23" s="14">
        <f>IF(G23&gt;0,AB23,O23*calc!$J$4)</f>
        <v>0</v>
      </c>
      <c r="Y23" s="14">
        <f>IF(H23&gt;0,AC23,P23*calc!$J$5)</f>
        <v>0</v>
      </c>
      <c r="Z23" s="14">
        <f>IF(I23&gt;0,AD23,Q23*calc!$J$6)</f>
        <v>0</v>
      </c>
      <c r="AA23" s="14">
        <f>IF(J23&gt;0,AE23,R23*calc!$J$7)</f>
        <v>0</v>
      </c>
      <c r="AB23" s="166" t="str">
        <f>IF(G23&gt;0,VLOOKUP(((K23/G23)*100),calc!$B$11:$D$16,3,TRUE)*O23*calc!$J$4,"N/A")</f>
        <v>N/A</v>
      </c>
      <c r="AC23" s="166" t="str">
        <f>IF(H23&gt;0,VLOOKUP(((L23/H23)*100),calc!$B$11:$D$16,3,TRUE)*P23*calc!$J$5,"N/A")</f>
        <v>N/A</v>
      </c>
      <c r="AD23" s="166" t="str">
        <f>IF(I23&gt;0,VLOOKUP(((M23/I23)*100),calc!$B$11:$D$16,3,TRUE)*Q23*calc!$J$6,"N/A")</f>
        <v>N/A</v>
      </c>
      <c r="AE23" s="166" t="str">
        <f>IF(J23&gt;0,VLOOKUP(((N23/J23)*100),calc!$B$11:$D$16,3,TRUE)*R23*calc!$J$7,"N/A")</f>
        <v>N/A</v>
      </c>
      <c r="AF23" s="117"/>
      <c r="AG23" s="190" t="str">
        <f>IF((SUM(pism_b_BAT!O23:R23))&gt;0,COUNTIF(pism_b_BAT!AB23:AE23,0),"0")</f>
        <v>0</v>
      </c>
      <c r="AH23" s="190">
        <f>SUM(IF(S23=0,O23*calc!$J$4,0),IF(T23=0,P23*calc!$J$5,0),IF(U23=0,Q23*calc!$J$6,0),IF(V23=0,R23*calc!$J$7,0))</f>
        <v>0</v>
      </c>
    </row>
    <row r="24" spans="1:34" s="1" customFormat="1" ht="25.5" hidden="1" customHeight="1" thickBot="1" x14ac:dyDescent="0.35">
      <c r="A24" s="49" t="s">
        <v>31</v>
      </c>
      <c r="B24" s="144" t="str">
        <f>IF(E24="","",'Celkový poplatek'!$D$2)</f>
        <v/>
      </c>
      <c r="C24" s="145" t="str">
        <f>IF(E24="","",'Celkový poplatek'!$E$2)</f>
        <v/>
      </c>
      <c r="D24" s="220"/>
      <c r="E24" s="221"/>
      <c r="F24" s="122" t="str">
        <f>IF(E24="","",'Celkový poplatek'!$C$2)</f>
        <v/>
      </c>
      <c r="G24" s="229"/>
      <c r="H24" s="230"/>
      <c r="I24" s="230"/>
      <c r="J24" s="231"/>
      <c r="K24" s="232"/>
      <c r="L24" s="230"/>
      <c r="M24" s="230"/>
      <c r="N24" s="233"/>
      <c r="O24" s="232"/>
      <c r="P24" s="230"/>
      <c r="Q24" s="230"/>
      <c r="R24" s="233"/>
      <c r="S24" s="243">
        <f t="shared" si="5"/>
        <v>0</v>
      </c>
      <c r="T24" s="244">
        <f t="shared" si="1"/>
        <v>0</v>
      </c>
      <c r="U24" s="244">
        <f t="shared" si="2"/>
        <v>0</v>
      </c>
      <c r="V24" s="245">
        <f t="shared" si="3"/>
        <v>0</v>
      </c>
      <c r="W24" s="246">
        <f t="shared" si="4"/>
        <v>0</v>
      </c>
      <c r="X24" s="14">
        <f>IF(G24&gt;0,AB24,O24*calc!$J$4)</f>
        <v>0</v>
      </c>
      <c r="Y24" s="14">
        <f>IF(H24&gt;0,AC24,P24*calc!$J$5)</f>
        <v>0</v>
      </c>
      <c r="Z24" s="14">
        <f>IF(I24&gt;0,AD24,Q24*calc!$J$6)</f>
        <v>0</v>
      </c>
      <c r="AA24" s="14">
        <f>IF(J24&gt;0,AE24,R24*calc!$J$7)</f>
        <v>0</v>
      </c>
      <c r="AB24" s="166" t="str">
        <f>IF(G24&gt;0,VLOOKUP(((K24/G24)*100),calc!$B$11:$D$16,3,TRUE)*O24*calc!$J$4,"N/A")</f>
        <v>N/A</v>
      </c>
      <c r="AC24" s="166" t="str">
        <f>IF(H24&gt;0,VLOOKUP(((L24/H24)*100),calc!$B$11:$D$16,3,TRUE)*P24*calc!$J$5,"N/A")</f>
        <v>N/A</v>
      </c>
      <c r="AD24" s="166" t="str">
        <f>IF(I24&gt;0,VLOOKUP(((M24/I24)*100),calc!$B$11:$D$16,3,TRUE)*Q24*calc!$J$6,"N/A")</f>
        <v>N/A</v>
      </c>
      <c r="AE24" s="166" t="str">
        <f>IF(J24&gt;0,VLOOKUP(((N24/J24)*100),calc!$B$11:$D$16,3,TRUE)*R24*calc!$J$7,"N/A")</f>
        <v>N/A</v>
      </c>
      <c r="AF24" s="117"/>
      <c r="AG24" s="190" t="str">
        <f>IF((SUM(pism_b_BAT!O24:R24))&gt;0,COUNTIF(pism_b_BAT!AB24:AE24,0),"0")</f>
        <v>0</v>
      </c>
      <c r="AH24" s="190">
        <f>SUM(IF(S24=0,O24*calc!$J$4,0),IF(T24=0,P24*calc!$J$5,0),IF(U24=0,Q24*calc!$J$6,0),IF(V24=0,R24*calc!$J$7,0))</f>
        <v>0</v>
      </c>
    </row>
    <row r="25" spans="1:34" s="1" customFormat="1" ht="25.5" hidden="1" customHeight="1" thickBot="1" x14ac:dyDescent="0.35">
      <c r="A25" s="49" t="s">
        <v>32</v>
      </c>
      <c r="B25" s="144" t="str">
        <f>IF(E25="","",'Celkový poplatek'!$D$2)</f>
        <v/>
      </c>
      <c r="C25" s="145" t="str">
        <f>IF(E25="","",'Celkový poplatek'!$E$2)</f>
        <v/>
      </c>
      <c r="D25" s="220"/>
      <c r="E25" s="221"/>
      <c r="F25" s="122" t="str">
        <f>IF(E25="","",'Celkový poplatek'!$C$2)</f>
        <v/>
      </c>
      <c r="G25" s="229"/>
      <c r="H25" s="230"/>
      <c r="I25" s="230"/>
      <c r="J25" s="231"/>
      <c r="K25" s="232"/>
      <c r="L25" s="230"/>
      <c r="M25" s="230"/>
      <c r="N25" s="233"/>
      <c r="O25" s="232"/>
      <c r="P25" s="230"/>
      <c r="Q25" s="230"/>
      <c r="R25" s="233"/>
      <c r="S25" s="243">
        <f t="shared" si="5"/>
        <v>0</v>
      </c>
      <c r="T25" s="244">
        <f t="shared" si="1"/>
        <v>0</v>
      </c>
      <c r="U25" s="244">
        <f t="shared" si="2"/>
        <v>0</v>
      </c>
      <c r="V25" s="245">
        <f t="shared" si="3"/>
        <v>0</v>
      </c>
      <c r="W25" s="246">
        <f t="shared" si="4"/>
        <v>0</v>
      </c>
      <c r="X25" s="14">
        <f>IF(G25&gt;0,AB25,O25*calc!$J$4)</f>
        <v>0</v>
      </c>
      <c r="Y25" s="14">
        <f>IF(H25&gt;0,AC25,P25*calc!$J$5)</f>
        <v>0</v>
      </c>
      <c r="Z25" s="14">
        <f>IF(I25&gt;0,AD25,Q25*calc!$J$6)</f>
        <v>0</v>
      </c>
      <c r="AA25" s="14">
        <f>IF(J25&gt;0,AE25,R25*calc!$J$7)</f>
        <v>0</v>
      </c>
      <c r="AB25" s="166" t="str">
        <f>IF(G25&gt;0,VLOOKUP(((K25/G25)*100),calc!$B$11:$D$16,3,TRUE)*O25*calc!$J$4,"N/A")</f>
        <v>N/A</v>
      </c>
      <c r="AC25" s="166" t="str">
        <f>IF(H25&gt;0,VLOOKUP(((L25/H25)*100),calc!$B$11:$D$16,3,TRUE)*P25*calc!$J$5,"N/A")</f>
        <v>N/A</v>
      </c>
      <c r="AD25" s="166" t="str">
        <f>IF(I25&gt;0,VLOOKUP(((M25/I25)*100),calc!$B$11:$D$16,3,TRUE)*Q25*calc!$J$6,"N/A")</f>
        <v>N/A</v>
      </c>
      <c r="AE25" s="166" t="str">
        <f>IF(J25&gt;0,VLOOKUP(((N25/J25)*100),calc!$B$11:$D$16,3,TRUE)*R25*calc!$J$7,"N/A")</f>
        <v>N/A</v>
      </c>
      <c r="AF25" s="117"/>
      <c r="AG25" s="190" t="str">
        <f>IF((SUM(pism_b_BAT!O25:R25))&gt;0,COUNTIF(pism_b_BAT!AB25:AE25,0),"0")</f>
        <v>0</v>
      </c>
      <c r="AH25" s="190">
        <f>SUM(IF(S25=0,O25*calc!$J$4,0),IF(T25=0,P25*calc!$J$5,0),IF(U25=0,Q25*calc!$J$6,0),IF(V25=0,R25*calc!$J$7,0))</f>
        <v>0</v>
      </c>
    </row>
    <row r="26" spans="1:34" s="1" customFormat="1" ht="25.5" hidden="1" customHeight="1" thickBot="1" x14ac:dyDescent="0.35">
      <c r="A26" s="49" t="s">
        <v>33</v>
      </c>
      <c r="B26" s="144" t="str">
        <f>IF(E26="","",'Celkový poplatek'!$D$2)</f>
        <v/>
      </c>
      <c r="C26" s="145" t="str">
        <f>IF(E26="","",'Celkový poplatek'!$E$2)</f>
        <v/>
      </c>
      <c r="D26" s="220"/>
      <c r="E26" s="221"/>
      <c r="F26" s="122" t="str">
        <f>IF(E26="","",'Celkový poplatek'!$C$2)</f>
        <v/>
      </c>
      <c r="G26" s="229"/>
      <c r="H26" s="230"/>
      <c r="I26" s="230"/>
      <c r="J26" s="231"/>
      <c r="K26" s="232"/>
      <c r="L26" s="230"/>
      <c r="M26" s="230"/>
      <c r="N26" s="233"/>
      <c r="O26" s="232"/>
      <c r="P26" s="230"/>
      <c r="Q26" s="230"/>
      <c r="R26" s="233"/>
      <c r="S26" s="243">
        <f t="shared" si="5"/>
        <v>0</v>
      </c>
      <c r="T26" s="244">
        <f t="shared" si="1"/>
        <v>0</v>
      </c>
      <c r="U26" s="244">
        <f t="shared" si="2"/>
        <v>0</v>
      </c>
      <c r="V26" s="245">
        <f t="shared" si="3"/>
        <v>0</v>
      </c>
      <c r="W26" s="246">
        <f t="shared" si="4"/>
        <v>0</v>
      </c>
      <c r="X26" s="14">
        <f>IF(G26&gt;0,AB26,O26*calc!$J$4)</f>
        <v>0</v>
      </c>
      <c r="Y26" s="14">
        <f>IF(H26&gt;0,AC26,P26*calc!$J$5)</f>
        <v>0</v>
      </c>
      <c r="Z26" s="14">
        <f>IF(I26&gt;0,AD26,Q26*calc!$J$6)</f>
        <v>0</v>
      </c>
      <c r="AA26" s="14">
        <f>IF(J26&gt;0,AE26,R26*calc!$J$7)</f>
        <v>0</v>
      </c>
      <c r="AB26" s="166" t="str">
        <f>IF(G26&gt;0,VLOOKUP(((K26/G26)*100),calc!$B$11:$D$16,3,TRUE)*O26*calc!$J$4,"N/A")</f>
        <v>N/A</v>
      </c>
      <c r="AC26" s="166" t="str">
        <f>IF(H26&gt;0,VLOOKUP(((L26/H26)*100),calc!$B$11:$D$16,3,TRUE)*P26*calc!$J$5,"N/A")</f>
        <v>N/A</v>
      </c>
      <c r="AD26" s="166" t="str">
        <f>IF(I26&gt;0,VLOOKUP(((M26/I26)*100),calc!$B$11:$D$16,3,TRUE)*Q26*calc!$J$6,"N/A")</f>
        <v>N/A</v>
      </c>
      <c r="AE26" s="166" t="str">
        <f>IF(J26&gt;0,VLOOKUP(((N26/J26)*100),calc!$B$11:$D$16,3,TRUE)*R26*calc!$J$7,"N/A")</f>
        <v>N/A</v>
      </c>
      <c r="AF26" s="117"/>
      <c r="AG26" s="190" t="str">
        <f>IF((SUM(pism_b_BAT!O26:R26))&gt;0,COUNTIF(pism_b_BAT!AB26:AE26,0),"0")</f>
        <v>0</v>
      </c>
      <c r="AH26" s="190">
        <f>SUM(IF(S26=0,O26*calc!$J$4,0),IF(T26=0,P26*calc!$J$5,0),IF(U26=0,Q26*calc!$J$6,0),IF(V26=0,R26*calc!$J$7,0))</f>
        <v>0</v>
      </c>
    </row>
    <row r="27" spans="1:34" s="1" customFormat="1" ht="25.5" hidden="1" customHeight="1" thickBot="1" x14ac:dyDescent="0.35">
      <c r="A27" s="49" t="s">
        <v>34</v>
      </c>
      <c r="B27" s="144" t="str">
        <f>IF(E27="","",'Celkový poplatek'!$D$2)</f>
        <v/>
      </c>
      <c r="C27" s="145" t="str">
        <f>IF(E27="","",'Celkový poplatek'!$E$2)</f>
        <v/>
      </c>
      <c r="D27" s="220"/>
      <c r="E27" s="221"/>
      <c r="F27" s="122" t="str">
        <f>IF(E27="","",'Celkový poplatek'!$C$2)</f>
        <v/>
      </c>
      <c r="G27" s="229"/>
      <c r="H27" s="230"/>
      <c r="I27" s="230"/>
      <c r="J27" s="231"/>
      <c r="K27" s="232"/>
      <c r="L27" s="230"/>
      <c r="M27" s="230"/>
      <c r="N27" s="233"/>
      <c r="O27" s="232"/>
      <c r="P27" s="230"/>
      <c r="Q27" s="230"/>
      <c r="R27" s="233"/>
      <c r="S27" s="243">
        <f t="shared" si="5"/>
        <v>0</v>
      </c>
      <c r="T27" s="244">
        <f t="shared" si="1"/>
        <v>0</v>
      </c>
      <c r="U27" s="244">
        <f t="shared" si="2"/>
        <v>0</v>
      </c>
      <c r="V27" s="245">
        <f t="shared" si="3"/>
        <v>0</v>
      </c>
      <c r="W27" s="246">
        <f t="shared" si="4"/>
        <v>0</v>
      </c>
      <c r="X27" s="14">
        <f>IF(G27&gt;0,AB27,O27*calc!$J$4)</f>
        <v>0</v>
      </c>
      <c r="Y27" s="14">
        <f>IF(H27&gt;0,AC27,P27*calc!$J$5)</f>
        <v>0</v>
      </c>
      <c r="Z27" s="14">
        <f>IF(I27&gt;0,AD27,Q27*calc!$J$6)</f>
        <v>0</v>
      </c>
      <c r="AA27" s="14">
        <f>IF(J27&gt;0,AE27,R27*calc!$J$7)</f>
        <v>0</v>
      </c>
      <c r="AB27" s="166" t="str">
        <f>IF(G27&gt;0,VLOOKUP(((K27/G27)*100),calc!$B$11:$D$16,3,TRUE)*O27*calc!$J$4,"N/A")</f>
        <v>N/A</v>
      </c>
      <c r="AC27" s="166" t="str">
        <f>IF(H27&gt;0,VLOOKUP(((L27/H27)*100),calc!$B$11:$D$16,3,TRUE)*P27*calc!$J$5,"N/A")</f>
        <v>N/A</v>
      </c>
      <c r="AD27" s="166" t="str">
        <f>IF(I27&gt;0,VLOOKUP(((M27/I27)*100),calc!$B$11:$D$16,3,TRUE)*Q27*calc!$J$6,"N/A")</f>
        <v>N/A</v>
      </c>
      <c r="AE27" s="166" t="str">
        <f>IF(J27&gt;0,VLOOKUP(((N27/J27)*100),calc!$B$11:$D$16,3,TRUE)*R27*calc!$J$7,"N/A")</f>
        <v>N/A</v>
      </c>
      <c r="AF27" s="117"/>
      <c r="AG27" s="190" t="str">
        <f>IF((SUM(pism_b_BAT!O27:R27))&gt;0,COUNTIF(pism_b_BAT!AB27:AE27,0),"0")</f>
        <v>0</v>
      </c>
      <c r="AH27" s="190">
        <f>SUM(IF(S27=0,O27*calc!$J$4,0),IF(T27=0,P27*calc!$J$5,0),IF(U27=0,Q27*calc!$J$6,0),IF(V27=0,R27*calc!$J$7,0))</f>
        <v>0</v>
      </c>
    </row>
    <row r="28" spans="1:34" s="1" customFormat="1" ht="25.5" hidden="1" customHeight="1" thickBot="1" x14ac:dyDescent="0.35">
      <c r="A28" s="49" t="s">
        <v>35</v>
      </c>
      <c r="B28" s="144" t="str">
        <f>IF(E28="","",'Celkový poplatek'!$D$2)</f>
        <v/>
      </c>
      <c r="C28" s="145" t="str">
        <f>IF(E28="","",'Celkový poplatek'!$E$2)</f>
        <v/>
      </c>
      <c r="D28" s="220"/>
      <c r="E28" s="221"/>
      <c r="F28" s="122" t="str">
        <f>IF(E28="","",'Celkový poplatek'!$C$2)</f>
        <v/>
      </c>
      <c r="G28" s="229"/>
      <c r="H28" s="230"/>
      <c r="I28" s="230"/>
      <c r="J28" s="231"/>
      <c r="K28" s="232"/>
      <c r="L28" s="230"/>
      <c r="M28" s="230"/>
      <c r="N28" s="233"/>
      <c r="O28" s="232"/>
      <c r="P28" s="230"/>
      <c r="Q28" s="230"/>
      <c r="R28" s="233"/>
      <c r="S28" s="243">
        <f t="shared" si="5"/>
        <v>0</v>
      </c>
      <c r="T28" s="244">
        <f t="shared" si="1"/>
        <v>0</v>
      </c>
      <c r="U28" s="244">
        <f t="shared" si="2"/>
        <v>0</v>
      </c>
      <c r="V28" s="245">
        <f t="shared" si="3"/>
        <v>0</v>
      </c>
      <c r="W28" s="246">
        <f t="shared" si="4"/>
        <v>0</v>
      </c>
      <c r="X28" s="14">
        <f>IF(G28&gt;0,AB28,O28*calc!$J$4)</f>
        <v>0</v>
      </c>
      <c r="Y28" s="14">
        <f>IF(H28&gt;0,AC28,P28*calc!$J$5)</f>
        <v>0</v>
      </c>
      <c r="Z28" s="14">
        <f>IF(I28&gt;0,AD28,Q28*calc!$J$6)</f>
        <v>0</v>
      </c>
      <c r="AA28" s="14">
        <f>IF(J28&gt;0,AE28,R28*calc!$J$7)</f>
        <v>0</v>
      </c>
      <c r="AB28" s="166" t="str">
        <f>IF(G28&gt;0,VLOOKUP(((K28/G28)*100),calc!$B$11:$D$16,3,TRUE)*O28*calc!$J$4,"N/A")</f>
        <v>N/A</v>
      </c>
      <c r="AC28" s="166" t="str">
        <f>IF(H28&gt;0,VLOOKUP(((L28/H28)*100),calc!$B$11:$D$16,3,TRUE)*P28*calc!$J$5,"N/A")</f>
        <v>N/A</v>
      </c>
      <c r="AD28" s="166" t="str">
        <f>IF(I28&gt;0,VLOOKUP(((M28/I28)*100),calc!$B$11:$D$16,3,TRUE)*Q28*calc!$J$6,"N/A")</f>
        <v>N/A</v>
      </c>
      <c r="AE28" s="166" t="str">
        <f>IF(J28&gt;0,VLOOKUP(((N28/J28)*100),calc!$B$11:$D$16,3,TRUE)*R28*calc!$J$7,"N/A")</f>
        <v>N/A</v>
      </c>
      <c r="AF28" s="117"/>
      <c r="AG28" s="190" t="str">
        <f>IF((SUM(pism_b_BAT!O28:R28))&gt;0,COUNTIF(pism_b_BAT!AB28:AE28,0),"0")</f>
        <v>0</v>
      </c>
      <c r="AH28" s="190">
        <f>SUM(IF(S28=0,O28*calc!$J$4,0),IF(T28=0,P28*calc!$J$5,0),IF(U28=0,Q28*calc!$J$6,0),IF(V28=0,R28*calc!$J$7,0))</f>
        <v>0</v>
      </c>
    </row>
    <row r="29" spans="1:34" s="1" customFormat="1" ht="25.5" hidden="1" customHeight="1" thickBot="1" x14ac:dyDescent="0.35">
      <c r="A29" s="49" t="s">
        <v>36</v>
      </c>
      <c r="B29" s="144" t="str">
        <f>IF(E29="","",'Celkový poplatek'!$D$2)</f>
        <v/>
      </c>
      <c r="C29" s="145" t="str">
        <f>IF(E29="","",'Celkový poplatek'!$E$2)</f>
        <v/>
      </c>
      <c r="D29" s="220"/>
      <c r="E29" s="221"/>
      <c r="F29" s="122" t="str">
        <f>IF(E29="","",'Celkový poplatek'!$C$2)</f>
        <v/>
      </c>
      <c r="G29" s="229"/>
      <c r="H29" s="230"/>
      <c r="I29" s="230"/>
      <c r="J29" s="231"/>
      <c r="K29" s="232"/>
      <c r="L29" s="230"/>
      <c r="M29" s="230"/>
      <c r="N29" s="233"/>
      <c r="O29" s="232"/>
      <c r="P29" s="230"/>
      <c r="Q29" s="230"/>
      <c r="R29" s="233"/>
      <c r="S29" s="243">
        <f t="shared" si="5"/>
        <v>0</v>
      </c>
      <c r="T29" s="244">
        <f t="shared" si="1"/>
        <v>0</v>
      </c>
      <c r="U29" s="244">
        <f t="shared" si="2"/>
        <v>0</v>
      </c>
      <c r="V29" s="245">
        <f t="shared" si="3"/>
        <v>0</v>
      </c>
      <c r="W29" s="246">
        <f t="shared" si="4"/>
        <v>0</v>
      </c>
      <c r="X29" s="14">
        <f>IF(G29&gt;0,AB29,O29*calc!$J$4)</f>
        <v>0</v>
      </c>
      <c r="Y29" s="14">
        <f>IF(H29&gt;0,AC29,P29*calc!$J$5)</f>
        <v>0</v>
      </c>
      <c r="Z29" s="14">
        <f>IF(I29&gt;0,AD29,Q29*calc!$J$6)</f>
        <v>0</v>
      </c>
      <c r="AA29" s="14">
        <f>IF(J29&gt;0,AE29,R29*calc!$J$7)</f>
        <v>0</v>
      </c>
      <c r="AB29" s="166" t="str">
        <f>IF(G29&gt;0,VLOOKUP(((K29/G29)*100),calc!$B$11:$D$16,3,TRUE)*O29*calc!$J$4,"N/A")</f>
        <v>N/A</v>
      </c>
      <c r="AC29" s="166" t="str">
        <f>IF(H29&gt;0,VLOOKUP(((L29/H29)*100),calc!$B$11:$D$16,3,TRUE)*P29*calc!$J$5,"N/A")</f>
        <v>N/A</v>
      </c>
      <c r="AD29" s="166" t="str">
        <f>IF(I29&gt;0,VLOOKUP(((M29/I29)*100),calc!$B$11:$D$16,3,TRUE)*Q29*calc!$J$6,"N/A")</f>
        <v>N/A</v>
      </c>
      <c r="AE29" s="166" t="str">
        <f>IF(J29&gt;0,VLOOKUP(((N29/J29)*100),calc!$B$11:$D$16,3,TRUE)*R29*calc!$J$7,"N/A")</f>
        <v>N/A</v>
      </c>
      <c r="AF29" s="117"/>
      <c r="AG29" s="190" t="str">
        <f>IF((SUM(pism_b_BAT!O29:R29))&gt;0,COUNTIF(pism_b_BAT!AB29:AE29,0),"0")</f>
        <v>0</v>
      </c>
      <c r="AH29" s="190">
        <f>SUM(IF(S29=0,O29*calc!$J$4,0),IF(T29=0,P29*calc!$J$5,0),IF(U29=0,Q29*calc!$J$6,0),IF(V29=0,R29*calc!$J$7,0))</f>
        <v>0</v>
      </c>
    </row>
    <row r="30" spans="1:34" s="1" customFormat="1" ht="25.5" hidden="1" customHeight="1" thickBot="1" x14ac:dyDescent="0.35">
      <c r="A30" s="49" t="s">
        <v>37</v>
      </c>
      <c r="B30" s="144" t="str">
        <f>IF(E30="","",'Celkový poplatek'!$D$2)</f>
        <v/>
      </c>
      <c r="C30" s="145" t="str">
        <f>IF(E30="","",'Celkový poplatek'!$E$2)</f>
        <v/>
      </c>
      <c r="D30" s="220"/>
      <c r="E30" s="221"/>
      <c r="F30" s="122" t="str">
        <f>IF(E30="","",'Celkový poplatek'!$C$2)</f>
        <v/>
      </c>
      <c r="G30" s="229"/>
      <c r="H30" s="230"/>
      <c r="I30" s="230"/>
      <c r="J30" s="231"/>
      <c r="K30" s="232"/>
      <c r="L30" s="230"/>
      <c r="M30" s="230"/>
      <c r="N30" s="233"/>
      <c r="O30" s="232"/>
      <c r="P30" s="230"/>
      <c r="Q30" s="230"/>
      <c r="R30" s="233"/>
      <c r="S30" s="243">
        <f t="shared" si="5"/>
        <v>0</v>
      </c>
      <c r="T30" s="244">
        <f t="shared" si="1"/>
        <v>0</v>
      </c>
      <c r="U30" s="244">
        <f t="shared" si="2"/>
        <v>0</v>
      </c>
      <c r="V30" s="245">
        <f t="shared" si="3"/>
        <v>0</v>
      </c>
      <c r="W30" s="246">
        <f t="shared" si="4"/>
        <v>0</v>
      </c>
      <c r="X30" s="14">
        <f>IF(G30&gt;0,AB30,O30*calc!$J$4)</f>
        <v>0</v>
      </c>
      <c r="Y30" s="14">
        <f>IF(H30&gt;0,AC30,P30*calc!$J$5)</f>
        <v>0</v>
      </c>
      <c r="Z30" s="14">
        <f>IF(I30&gt;0,AD30,Q30*calc!$J$6)</f>
        <v>0</v>
      </c>
      <c r="AA30" s="14">
        <f>IF(J30&gt;0,AE30,R30*calc!$J$7)</f>
        <v>0</v>
      </c>
      <c r="AB30" s="166" t="str">
        <f>IF(G30&gt;0,VLOOKUP(((K30/G30)*100),calc!$B$11:$D$16,3,TRUE)*O30*calc!$J$4,"N/A")</f>
        <v>N/A</v>
      </c>
      <c r="AC30" s="166" t="str">
        <f>IF(H30&gt;0,VLOOKUP(((L30/H30)*100),calc!$B$11:$D$16,3,TRUE)*P30*calc!$J$5,"N/A")</f>
        <v>N/A</v>
      </c>
      <c r="AD30" s="166" t="str">
        <f>IF(I30&gt;0,VLOOKUP(((M30/I30)*100),calc!$B$11:$D$16,3,TRUE)*Q30*calc!$J$6,"N/A")</f>
        <v>N/A</v>
      </c>
      <c r="AE30" s="166" t="str">
        <f>IF(J30&gt;0,VLOOKUP(((N30/J30)*100),calc!$B$11:$D$16,3,TRUE)*R30*calc!$J$7,"N/A")</f>
        <v>N/A</v>
      </c>
      <c r="AF30" s="117"/>
      <c r="AG30" s="190" t="str">
        <f>IF((SUM(pism_b_BAT!O30:R30))&gt;0,COUNTIF(pism_b_BAT!AB30:AE30,0),"0")</f>
        <v>0</v>
      </c>
      <c r="AH30" s="190">
        <f>SUM(IF(S30=0,O30*calc!$J$4,0),IF(T30=0,P30*calc!$J$5,0),IF(U30=0,Q30*calc!$J$6,0),IF(V30=0,R30*calc!$J$7,0))</f>
        <v>0</v>
      </c>
    </row>
    <row r="31" spans="1:34" s="1" customFormat="1" ht="25.5" hidden="1" customHeight="1" thickBot="1" x14ac:dyDescent="0.35">
      <c r="A31" s="49" t="s">
        <v>38</v>
      </c>
      <c r="B31" s="144" t="str">
        <f>IF(E31="","",'Celkový poplatek'!$D$2)</f>
        <v/>
      </c>
      <c r="C31" s="145" t="str">
        <f>IF(E31="","",'Celkový poplatek'!$E$2)</f>
        <v/>
      </c>
      <c r="D31" s="220"/>
      <c r="E31" s="221"/>
      <c r="F31" s="122" t="str">
        <f>IF(E31="","",'Celkový poplatek'!$C$2)</f>
        <v/>
      </c>
      <c r="G31" s="229"/>
      <c r="H31" s="230"/>
      <c r="I31" s="230"/>
      <c r="J31" s="231"/>
      <c r="K31" s="232"/>
      <c r="L31" s="230"/>
      <c r="M31" s="230"/>
      <c r="N31" s="233"/>
      <c r="O31" s="232"/>
      <c r="P31" s="230"/>
      <c r="Q31" s="230"/>
      <c r="R31" s="233"/>
      <c r="S31" s="243">
        <f t="shared" si="5"/>
        <v>0</v>
      </c>
      <c r="T31" s="244">
        <f t="shared" si="1"/>
        <v>0</v>
      </c>
      <c r="U31" s="244">
        <f t="shared" si="2"/>
        <v>0</v>
      </c>
      <c r="V31" s="245">
        <f t="shared" si="3"/>
        <v>0</v>
      </c>
      <c r="W31" s="246">
        <f t="shared" si="4"/>
        <v>0</v>
      </c>
      <c r="X31" s="14">
        <f>IF(G31&gt;0,AB31,O31*calc!$J$4)</f>
        <v>0</v>
      </c>
      <c r="Y31" s="14">
        <f>IF(H31&gt;0,AC31,P31*calc!$J$5)</f>
        <v>0</v>
      </c>
      <c r="Z31" s="14">
        <f>IF(I31&gt;0,AD31,Q31*calc!$J$6)</f>
        <v>0</v>
      </c>
      <c r="AA31" s="14">
        <f>IF(J31&gt;0,AE31,R31*calc!$J$7)</f>
        <v>0</v>
      </c>
      <c r="AB31" s="166" t="str">
        <f>IF(G31&gt;0,VLOOKUP(((K31/G31)*100),calc!$B$11:$D$16,3,TRUE)*O31*calc!$J$4,"N/A")</f>
        <v>N/A</v>
      </c>
      <c r="AC31" s="166" t="str">
        <f>IF(H31&gt;0,VLOOKUP(((L31/H31)*100),calc!$B$11:$D$16,3,TRUE)*P31*calc!$J$5,"N/A")</f>
        <v>N/A</v>
      </c>
      <c r="AD31" s="166" t="str">
        <f>IF(I31&gt;0,VLOOKUP(((M31/I31)*100),calc!$B$11:$D$16,3,TRUE)*Q31*calc!$J$6,"N/A")</f>
        <v>N/A</v>
      </c>
      <c r="AE31" s="166" t="str">
        <f>IF(J31&gt;0,VLOOKUP(((N31/J31)*100),calc!$B$11:$D$16,3,TRUE)*R31*calc!$J$7,"N/A")</f>
        <v>N/A</v>
      </c>
      <c r="AF31" s="117"/>
      <c r="AG31" s="190" t="str">
        <f>IF((SUM(pism_b_BAT!O31:R31))&gt;0,COUNTIF(pism_b_BAT!AB31:AE31,0),"0")</f>
        <v>0</v>
      </c>
      <c r="AH31" s="190">
        <f>SUM(IF(S31=0,O31*calc!$J$4,0),IF(T31=0,P31*calc!$J$5,0),IF(U31=0,Q31*calc!$J$6,0),IF(V31=0,R31*calc!$J$7,0))</f>
        <v>0</v>
      </c>
    </row>
    <row r="32" spans="1:34" s="1" customFormat="1" ht="25.5" hidden="1" customHeight="1" thickBot="1" x14ac:dyDescent="0.35">
      <c r="A32" s="49" t="s">
        <v>39</v>
      </c>
      <c r="B32" s="144" t="str">
        <f>IF(E32="","",'Celkový poplatek'!$D$2)</f>
        <v/>
      </c>
      <c r="C32" s="145" t="str">
        <f>IF(E32="","",'Celkový poplatek'!$E$2)</f>
        <v/>
      </c>
      <c r="D32" s="220"/>
      <c r="E32" s="221"/>
      <c r="F32" s="122" t="str">
        <f>IF(E32="","",'Celkový poplatek'!$C$2)</f>
        <v/>
      </c>
      <c r="G32" s="229"/>
      <c r="H32" s="230"/>
      <c r="I32" s="230"/>
      <c r="J32" s="231"/>
      <c r="K32" s="232"/>
      <c r="L32" s="230"/>
      <c r="M32" s="230"/>
      <c r="N32" s="233"/>
      <c r="O32" s="232"/>
      <c r="P32" s="230"/>
      <c r="Q32" s="230"/>
      <c r="R32" s="233"/>
      <c r="S32" s="243">
        <f t="shared" si="5"/>
        <v>0</v>
      </c>
      <c r="T32" s="244">
        <f t="shared" si="1"/>
        <v>0</v>
      </c>
      <c r="U32" s="244">
        <f t="shared" si="2"/>
        <v>0</v>
      </c>
      <c r="V32" s="245">
        <f t="shared" si="3"/>
        <v>0</v>
      </c>
      <c r="W32" s="246">
        <f t="shared" si="4"/>
        <v>0</v>
      </c>
      <c r="X32" s="14">
        <f>IF(G32&gt;0,AB32,O32*calc!$J$4)</f>
        <v>0</v>
      </c>
      <c r="Y32" s="14">
        <f>IF(H32&gt;0,AC32,P32*calc!$J$5)</f>
        <v>0</v>
      </c>
      <c r="Z32" s="14">
        <f>IF(I32&gt;0,AD32,Q32*calc!$J$6)</f>
        <v>0</v>
      </c>
      <c r="AA32" s="14">
        <f>IF(J32&gt;0,AE32,R32*calc!$J$7)</f>
        <v>0</v>
      </c>
      <c r="AB32" s="166" t="str">
        <f>IF(G32&gt;0,VLOOKUP(((K32/G32)*100),calc!$B$11:$D$16,3,TRUE)*O32*calc!$J$4,"N/A")</f>
        <v>N/A</v>
      </c>
      <c r="AC32" s="166" t="str">
        <f>IF(H32&gt;0,VLOOKUP(((L32/H32)*100),calc!$B$11:$D$16,3,TRUE)*P32*calc!$J$5,"N/A")</f>
        <v>N/A</v>
      </c>
      <c r="AD32" s="166" t="str">
        <f>IF(I32&gt;0,VLOOKUP(((M32/I32)*100),calc!$B$11:$D$16,3,TRUE)*Q32*calc!$J$6,"N/A")</f>
        <v>N/A</v>
      </c>
      <c r="AE32" s="166" t="str">
        <f>IF(J32&gt;0,VLOOKUP(((N32/J32)*100),calc!$B$11:$D$16,3,TRUE)*R32*calc!$J$7,"N/A")</f>
        <v>N/A</v>
      </c>
      <c r="AF32" s="117"/>
      <c r="AG32" s="190" t="str">
        <f>IF((SUM(pism_b_BAT!O32:R32))&gt;0,COUNTIF(pism_b_BAT!AB32:AE32,0),"0")</f>
        <v>0</v>
      </c>
      <c r="AH32" s="190">
        <f>SUM(IF(S32=0,O32*calc!$J$4,0),IF(T32=0,P32*calc!$J$5,0),IF(U32=0,Q32*calc!$J$6,0),IF(V32=0,R32*calc!$J$7,0))</f>
        <v>0</v>
      </c>
    </row>
    <row r="33" spans="1:34" s="1" customFormat="1" ht="25.5" hidden="1" customHeight="1" thickBot="1" x14ac:dyDescent="0.35">
      <c r="A33" s="49" t="s">
        <v>40</v>
      </c>
      <c r="B33" s="144" t="str">
        <f>IF(E33="","",'Celkový poplatek'!$D$2)</f>
        <v/>
      </c>
      <c r="C33" s="145" t="str">
        <f>IF(E33="","",'Celkový poplatek'!$E$2)</f>
        <v/>
      </c>
      <c r="D33" s="220"/>
      <c r="E33" s="221"/>
      <c r="F33" s="122" t="str">
        <f>IF(E33="","",'Celkový poplatek'!$C$2)</f>
        <v/>
      </c>
      <c r="G33" s="229"/>
      <c r="H33" s="230"/>
      <c r="I33" s="230"/>
      <c r="J33" s="231"/>
      <c r="K33" s="232"/>
      <c r="L33" s="230"/>
      <c r="M33" s="230"/>
      <c r="N33" s="233"/>
      <c r="O33" s="232"/>
      <c r="P33" s="230"/>
      <c r="Q33" s="230"/>
      <c r="R33" s="233"/>
      <c r="S33" s="243">
        <f t="shared" si="5"/>
        <v>0</v>
      </c>
      <c r="T33" s="244">
        <f t="shared" si="1"/>
        <v>0</v>
      </c>
      <c r="U33" s="244">
        <f t="shared" si="2"/>
        <v>0</v>
      </c>
      <c r="V33" s="245">
        <f t="shared" si="3"/>
        <v>0</v>
      </c>
      <c r="W33" s="246">
        <f t="shared" si="4"/>
        <v>0</v>
      </c>
      <c r="X33" s="14">
        <f>IF(G33&gt;0,AB33,O33*calc!$J$4)</f>
        <v>0</v>
      </c>
      <c r="Y33" s="14">
        <f>IF(H33&gt;0,AC33,P33*calc!$J$5)</f>
        <v>0</v>
      </c>
      <c r="Z33" s="14">
        <f>IF(I33&gt;0,AD33,Q33*calc!$J$6)</f>
        <v>0</v>
      </c>
      <c r="AA33" s="14">
        <f>IF(J33&gt;0,AE33,R33*calc!$J$7)</f>
        <v>0</v>
      </c>
      <c r="AB33" s="166" t="str">
        <f>IF(G33&gt;0,VLOOKUP(((K33/G33)*100),calc!$B$11:$D$16,3,TRUE)*O33*calc!$J$4,"N/A")</f>
        <v>N/A</v>
      </c>
      <c r="AC33" s="166" t="str">
        <f>IF(H33&gt;0,VLOOKUP(((L33/H33)*100),calc!$B$11:$D$16,3,TRUE)*P33*calc!$J$5,"N/A")</f>
        <v>N/A</v>
      </c>
      <c r="AD33" s="166" t="str">
        <f>IF(I33&gt;0,VLOOKUP(((M33/I33)*100),calc!$B$11:$D$16,3,TRUE)*Q33*calc!$J$6,"N/A")</f>
        <v>N/A</v>
      </c>
      <c r="AE33" s="166" t="str">
        <f>IF(J33&gt;0,VLOOKUP(((N33/J33)*100),calc!$B$11:$D$16,3,TRUE)*R33*calc!$J$7,"N/A")</f>
        <v>N/A</v>
      </c>
      <c r="AF33" s="117"/>
      <c r="AG33" s="190" t="str">
        <f>IF((SUM(pism_b_BAT!O33:R33))&gt;0,COUNTIF(pism_b_BAT!AB33:AE33,0),"0")</f>
        <v>0</v>
      </c>
      <c r="AH33" s="190">
        <f>SUM(IF(S33=0,O33*calc!$J$4,0),IF(T33=0,P33*calc!$J$5,0),IF(U33=0,Q33*calc!$J$6,0),IF(V33=0,R33*calc!$J$7,0))</f>
        <v>0</v>
      </c>
    </row>
    <row r="34" spans="1:34" s="1" customFormat="1" ht="25.5" hidden="1" customHeight="1" thickBot="1" x14ac:dyDescent="0.35">
      <c r="A34" s="49" t="s">
        <v>41</v>
      </c>
      <c r="B34" s="144" t="str">
        <f>IF(E34="","",'Celkový poplatek'!$D$2)</f>
        <v/>
      </c>
      <c r="C34" s="145" t="str">
        <f>IF(E34="","",'Celkový poplatek'!$E$2)</f>
        <v/>
      </c>
      <c r="D34" s="220"/>
      <c r="E34" s="221"/>
      <c r="F34" s="122" t="str">
        <f>IF(E34="","",'Celkový poplatek'!$C$2)</f>
        <v/>
      </c>
      <c r="G34" s="229"/>
      <c r="H34" s="230"/>
      <c r="I34" s="230"/>
      <c r="J34" s="231"/>
      <c r="K34" s="232"/>
      <c r="L34" s="230"/>
      <c r="M34" s="230"/>
      <c r="N34" s="233"/>
      <c r="O34" s="232"/>
      <c r="P34" s="230"/>
      <c r="Q34" s="230"/>
      <c r="R34" s="233"/>
      <c r="S34" s="243">
        <f t="shared" si="5"/>
        <v>0</v>
      </c>
      <c r="T34" s="244">
        <f t="shared" si="1"/>
        <v>0</v>
      </c>
      <c r="U34" s="244">
        <f t="shared" si="2"/>
        <v>0</v>
      </c>
      <c r="V34" s="245">
        <f t="shared" si="3"/>
        <v>0</v>
      </c>
      <c r="W34" s="246">
        <f t="shared" si="4"/>
        <v>0</v>
      </c>
      <c r="X34" s="14">
        <f>IF(G34&gt;0,AB34,O34*calc!$J$4)</f>
        <v>0</v>
      </c>
      <c r="Y34" s="14">
        <f>IF(H34&gt;0,AC34,P34*calc!$J$5)</f>
        <v>0</v>
      </c>
      <c r="Z34" s="14">
        <f>IF(I34&gt;0,AD34,Q34*calc!$J$6)</f>
        <v>0</v>
      </c>
      <c r="AA34" s="14">
        <f>IF(J34&gt;0,AE34,R34*calc!$J$7)</f>
        <v>0</v>
      </c>
      <c r="AB34" s="166" t="str">
        <f>IF(G34&gt;0,VLOOKUP(((K34/G34)*100),calc!$B$11:$D$16,3,TRUE)*O34*calc!$J$4,"N/A")</f>
        <v>N/A</v>
      </c>
      <c r="AC34" s="166" t="str">
        <f>IF(H34&gt;0,VLOOKUP(((L34/H34)*100),calc!$B$11:$D$16,3,TRUE)*P34*calc!$J$5,"N/A")</f>
        <v>N/A</v>
      </c>
      <c r="AD34" s="166" t="str">
        <f>IF(I34&gt;0,VLOOKUP(((M34/I34)*100),calc!$B$11:$D$16,3,TRUE)*Q34*calc!$J$6,"N/A")</f>
        <v>N/A</v>
      </c>
      <c r="AE34" s="166" t="str">
        <f>IF(J34&gt;0,VLOOKUP(((N34/J34)*100),calc!$B$11:$D$16,3,TRUE)*R34*calc!$J$7,"N/A")</f>
        <v>N/A</v>
      </c>
      <c r="AF34" s="117"/>
      <c r="AG34" s="190" t="str">
        <f>IF((SUM(pism_b_BAT!O34:R34))&gt;0,COUNTIF(pism_b_BAT!AB34:AE34,0),"0")</f>
        <v>0</v>
      </c>
      <c r="AH34" s="190">
        <f>SUM(IF(S34=0,O34*calc!$J$4,0),IF(T34=0,P34*calc!$J$5,0),IF(U34=0,Q34*calc!$J$6,0),IF(V34=0,R34*calc!$J$7,0))</f>
        <v>0</v>
      </c>
    </row>
    <row r="35" spans="1:34" s="1" customFormat="1" ht="25.5" hidden="1" customHeight="1" thickBot="1" x14ac:dyDescent="0.35">
      <c r="A35" s="49" t="s">
        <v>42</v>
      </c>
      <c r="B35" s="144" t="str">
        <f>IF(E35="","",'Celkový poplatek'!$D$2)</f>
        <v/>
      </c>
      <c r="C35" s="145" t="str">
        <f>IF(E35="","",'Celkový poplatek'!$E$2)</f>
        <v/>
      </c>
      <c r="D35" s="220"/>
      <c r="E35" s="221"/>
      <c r="F35" s="122" t="str">
        <f>IF(E35="","",'Celkový poplatek'!$C$2)</f>
        <v/>
      </c>
      <c r="G35" s="229"/>
      <c r="H35" s="230"/>
      <c r="I35" s="230"/>
      <c r="J35" s="231"/>
      <c r="K35" s="232"/>
      <c r="L35" s="230"/>
      <c r="M35" s="230"/>
      <c r="N35" s="233"/>
      <c r="O35" s="232"/>
      <c r="P35" s="230"/>
      <c r="Q35" s="230"/>
      <c r="R35" s="233"/>
      <c r="S35" s="243">
        <f t="shared" si="5"/>
        <v>0</v>
      </c>
      <c r="T35" s="244">
        <f t="shared" si="1"/>
        <v>0</v>
      </c>
      <c r="U35" s="244">
        <f t="shared" si="2"/>
        <v>0</v>
      </c>
      <c r="V35" s="245">
        <f t="shared" si="3"/>
        <v>0</v>
      </c>
      <c r="W35" s="246">
        <f t="shared" si="4"/>
        <v>0</v>
      </c>
      <c r="X35" s="14">
        <f>IF(G35&gt;0,AB35,O35*calc!$J$4)</f>
        <v>0</v>
      </c>
      <c r="Y35" s="14">
        <f>IF(H35&gt;0,AC35,P35*calc!$J$5)</f>
        <v>0</v>
      </c>
      <c r="Z35" s="14">
        <f>IF(I35&gt;0,AD35,Q35*calc!$J$6)</f>
        <v>0</v>
      </c>
      <c r="AA35" s="14">
        <f>IF(J35&gt;0,AE35,R35*calc!$J$7)</f>
        <v>0</v>
      </c>
      <c r="AB35" s="166" t="str">
        <f>IF(G35&gt;0,VLOOKUP(((K35/G35)*100),calc!$B$11:$D$16,3,TRUE)*O35*calc!$J$4,"N/A")</f>
        <v>N/A</v>
      </c>
      <c r="AC35" s="166" t="str">
        <f>IF(H35&gt;0,VLOOKUP(((L35/H35)*100),calc!$B$11:$D$16,3,TRUE)*P35*calc!$J$5,"N/A")</f>
        <v>N/A</v>
      </c>
      <c r="AD35" s="166" t="str">
        <f>IF(I35&gt;0,VLOOKUP(((M35/I35)*100),calc!$B$11:$D$16,3,TRUE)*Q35*calc!$J$6,"N/A")</f>
        <v>N/A</v>
      </c>
      <c r="AE35" s="166" t="str">
        <f>IF(J35&gt;0,VLOOKUP(((N35/J35)*100),calc!$B$11:$D$16,3,TRUE)*R35*calc!$J$7,"N/A")</f>
        <v>N/A</v>
      </c>
      <c r="AF35" s="117"/>
      <c r="AG35" s="190" t="str">
        <f>IF((SUM(pism_b_BAT!O35:R35))&gt;0,COUNTIF(pism_b_BAT!AB35:AE35,0),"0")</f>
        <v>0</v>
      </c>
      <c r="AH35" s="190">
        <f>SUM(IF(S35=0,O35*calc!$J$4,0),IF(T35=0,P35*calc!$J$5,0),IF(U35=0,Q35*calc!$J$6,0),IF(V35=0,R35*calc!$J$7,0))</f>
        <v>0</v>
      </c>
    </row>
    <row r="36" spans="1:34" s="1" customFormat="1" ht="25.5" hidden="1" customHeight="1" thickBot="1" x14ac:dyDescent="0.35">
      <c r="A36" s="49" t="s">
        <v>43</v>
      </c>
      <c r="B36" s="144" t="str">
        <f>IF(E36="","",'Celkový poplatek'!$D$2)</f>
        <v/>
      </c>
      <c r="C36" s="145" t="str">
        <f>IF(E36="","",'Celkový poplatek'!$E$2)</f>
        <v/>
      </c>
      <c r="D36" s="220"/>
      <c r="E36" s="221"/>
      <c r="F36" s="122" t="str">
        <f>IF(E36="","",'Celkový poplatek'!$C$2)</f>
        <v/>
      </c>
      <c r="G36" s="229"/>
      <c r="H36" s="230"/>
      <c r="I36" s="230"/>
      <c r="J36" s="231"/>
      <c r="K36" s="232"/>
      <c r="L36" s="230"/>
      <c r="M36" s="230"/>
      <c r="N36" s="233"/>
      <c r="O36" s="232"/>
      <c r="P36" s="230"/>
      <c r="Q36" s="230"/>
      <c r="R36" s="233"/>
      <c r="S36" s="243">
        <f t="shared" si="5"/>
        <v>0</v>
      </c>
      <c r="T36" s="244">
        <f t="shared" si="1"/>
        <v>0</v>
      </c>
      <c r="U36" s="244">
        <f t="shared" si="2"/>
        <v>0</v>
      </c>
      <c r="V36" s="245">
        <f t="shared" si="3"/>
        <v>0</v>
      </c>
      <c r="W36" s="246">
        <f t="shared" si="4"/>
        <v>0</v>
      </c>
      <c r="X36" s="14">
        <f>IF(G36&gt;0,AB36,O36*calc!$J$4)</f>
        <v>0</v>
      </c>
      <c r="Y36" s="14">
        <f>IF(H36&gt;0,AC36,P36*calc!$J$5)</f>
        <v>0</v>
      </c>
      <c r="Z36" s="14">
        <f>IF(I36&gt;0,AD36,Q36*calc!$J$6)</f>
        <v>0</v>
      </c>
      <c r="AA36" s="14">
        <f>IF(J36&gt;0,AE36,R36*calc!$J$7)</f>
        <v>0</v>
      </c>
      <c r="AB36" s="166" t="str">
        <f>IF(G36&gt;0,VLOOKUP(((K36/G36)*100),calc!$B$11:$D$16,3,TRUE)*O36*calc!$J$4,"N/A")</f>
        <v>N/A</v>
      </c>
      <c r="AC36" s="166" t="str">
        <f>IF(H36&gt;0,VLOOKUP(((L36/H36)*100),calc!$B$11:$D$16,3,TRUE)*P36*calc!$J$5,"N/A")</f>
        <v>N/A</v>
      </c>
      <c r="AD36" s="166" t="str">
        <f>IF(I36&gt;0,VLOOKUP(((M36/I36)*100),calc!$B$11:$D$16,3,TRUE)*Q36*calc!$J$6,"N/A")</f>
        <v>N/A</v>
      </c>
      <c r="AE36" s="166" t="str">
        <f>IF(J36&gt;0,VLOOKUP(((N36/J36)*100),calc!$B$11:$D$16,3,TRUE)*R36*calc!$J$7,"N/A")</f>
        <v>N/A</v>
      </c>
      <c r="AF36" s="117"/>
      <c r="AG36" s="190" t="str">
        <f>IF((SUM(pism_b_BAT!O36:R36))&gt;0,COUNTIF(pism_b_BAT!AB36:AE36,0),"0")</f>
        <v>0</v>
      </c>
      <c r="AH36" s="190">
        <f>SUM(IF(S36=0,O36*calc!$J$4,0),IF(T36=0,P36*calc!$J$5,0),IF(U36=0,Q36*calc!$J$6,0),IF(V36=0,R36*calc!$J$7,0))</f>
        <v>0</v>
      </c>
    </row>
    <row r="37" spans="1:34" s="1" customFormat="1" ht="25.5" hidden="1" customHeight="1" thickBot="1" x14ac:dyDescent="0.35">
      <c r="A37" s="49" t="s">
        <v>44</v>
      </c>
      <c r="B37" s="144" t="str">
        <f>IF(E37="","",'Celkový poplatek'!$D$2)</f>
        <v/>
      </c>
      <c r="C37" s="145" t="str">
        <f>IF(E37="","",'Celkový poplatek'!$E$2)</f>
        <v/>
      </c>
      <c r="D37" s="220"/>
      <c r="E37" s="221"/>
      <c r="F37" s="122" t="str">
        <f>IF(E37="","",'Celkový poplatek'!$C$2)</f>
        <v/>
      </c>
      <c r="G37" s="229"/>
      <c r="H37" s="230"/>
      <c r="I37" s="230"/>
      <c r="J37" s="231"/>
      <c r="K37" s="232"/>
      <c r="L37" s="230"/>
      <c r="M37" s="230"/>
      <c r="N37" s="233"/>
      <c r="O37" s="232"/>
      <c r="P37" s="230"/>
      <c r="Q37" s="230"/>
      <c r="R37" s="233"/>
      <c r="S37" s="243">
        <f t="shared" si="5"/>
        <v>0</v>
      </c>
      <c r="T37" s="244">
        <f t="shared" si="1"/>
        <v>0</v>
      </c>
      <c r="U37" s="244">
        <f t="shared" si="2"/>
        <v>0</v>
      </c>
      <c r="V37" s="245">
        <f t="shared" si="3"/>
        <v>0</v>
      </c>
      <c r="W37" s="246">
        <f t="shared" si="4"/>
        <v>0</v>
      </c>
      <c r="X37" s="14">
        <f>IF(G37&gt;0,AB37,O37*calc!$J$4)</f>
        <v>0</v>
      </c>
      <c r="Y37" s="14">
        <f>IF(H37&gt;0,AC37,P37*calc!$J$5)</f>
        <v>0</v>
      </c>
      <c r="Z37" s="14">
        <f>IF(I37&gt;0,AD37,Q37*calc!$J$6)</f>
        <v>0</v>
      </c>
      <c r="AA37" s="14">
        <f>IF(J37&gt;0,AE37,R37*calc!$J$7)</f>
        <v>0</v>
      </c>
      <c r="AB37" s="166" t="str">
        <f>IF(G37&gt;0,VLOOKUP(((K37/G37)*100),calc!$B$11:$D$16,3,TRUE)*O37*calc!$J$4,"N/A")</f>
        <v>N/A</v>
      </c>
      <c r="AC37" s="166" t="str">
        <f>IF(H37&gt;0,VLOOKUP(((L37/H37)*100),calc!$B$11:$D$16,3,TRUE)*P37*calc!$J$5,"N/A")</f>
        <v>N/A</v>
      </c>
      <c r="AD37" s="166" t="str">
        <f>IF(I37&gt;0,VLOOKUP(((M37/I37)*100),calc!$B$11:$D$16,3,TRUE)*Q37*calc!$J$6,"N/A")</f>
        <v>N/A</v>
      </c>
      <c r="AE37" s="166" t="str">
        <f>IF(J37&gt;0,VLOOKUP(((N37/J37)*100),calc!$B$11:$D$16,3,TRUE)*R37*calc!$J$7,"N/A")</f>
        <v>N/A</v>
      </c>
      <c r="AF37" s="117"/>
      <c r="AG37" s="190" t="str">
        <f>IF((SUM(pism_b_BAT!O37:R37))&gt;0,COUNTIF(pism_b_BAT!AB37:AE37,0),"0")</f>
        <v>0</v>
      </c>
      <c r="AH37" s="190">
        <f>SUM(IF(S37=0,O37*calc!$J$4,0),IF(T37=0,P37*calc!$J$5,0),IF(U37=0,Q37*calc!$J$6,0),IF(V37=0,R37*calc!$J$7,0))</f>
        <v>0</v>
      </c>
    </row>
    <row r="38" spans="1:34" s="1" customFormat="1" ht="25.5" hidden="1" customHeight="1" thickBot="1" x14ac:dyDescent="0.35">
      <c r="A38" s="49" t="s">
        <v>45</v>
      </c>
      <c r="B38" s="144" t="str">
        <f>IF(E38="","",'Celkový poplatek'!$D$2)</f>
        <v/>
      </c>
      <c r="C38" s="145" t="str">
        <f>IF(E38="","",'Celkový poplatek'!$E$2)</f>
        <v/>
      </c>
      <c r="D38" s="220"/>
      <c r="E38" s="221"/>
      <c r="F38" s="122" t="str">
        <f>IF(E38="","",'Celkový poplatek'!$C$2)</f>
        <v/>
      </c>
      <c r="G38" s="229"/>
      <c r="H38" s="230"/>
      <c r="I38" s="230"/>
      <c r="J38" s="231"/>
      <c r="K38" s="232"/>
      <c r="L38" s="230"/>
      <c r="M38" s="230"/>
      <c r="N38" s="233"/>
      <c r="O38" s="232"/>
      <c r="P38" s="230"/>
      <c r="Q38" s="230"/>
      <c r="R38" s="233"/>
      <c r="S38" s="243">
        <f t="shared" si="5"/>
        <v>0</v>
      </c>
      <c r="T38" s="244">
        <f t="shared" si="1"/>
        <v>0</v>
      </c>
      <c r="U38" s="244">
        <f t="shared" si="2"/>
        <v>0</v>
      </c>
      <c r="V38" s="245">
        <f t="shared" si="3"/>
        <v>0</v>
      </c>
      <c r="W38" s="246">
        <f t="shared" si="4"/>
        <v>0</v>
      </c>
      <c r="X38" s="14">
        <f>IF(G38&gt;0,AB38,O38*calc!$J$4)</f>
        <v>0</v>
      </c>
      <c r="Y38" s="14">
        <f>IF(H38&gt;0,AC38,P38*calc!$J$5)</f>
        <v>0</v>
      </c>
      <c r="Z38" s="14">
        <f>IF(I38&gt;0,AD38,Q38*calc!$J$6)</f>
        <v>0</v>
      </c>
      <c r="AA38" s="14">
        <f>IF(J38&gt;0,AE38,R38*calc!$J$7)</f>
        <v>0</v>
      </c>
      <c r="AB38" s="166" t="str">
        <f>IF(G38&gt;0,VLOOKUP(((K38/G38)*100),calc!$B$11:$D$16,3,TRUE)*O38*calc!$J$4,"N/A")</f>
        <v>N/A</v>
      </c>
      <c r="AC38" s="166" t="str">
        <f>IF(H38&gt;0,VLOOKUP(((L38/H38)*100),calc!$B$11:$D$16,3,TRUE)*P38*calc!$J$5,"N/A")</f>
        <v>N/A</v>
      </c>
      <c r="AD38" s="166" t="str">
        <f>IF(I38&gt;0,VLOOKUP(((M38/I38)*100),calc!$B$11:$D$16,3,TRUE)*Q38*calc!$J$6,"N/A")</f>
        <v>N/A</v>
      </c>
      <c r="AE38" s="166" t="str">
        <f>IF(J38&gt;0,VLOOKUP(((N38/J38)*100),calc!$B$11:$D$16,3,TRUE)*R38*calc!$J$7,"N/A")</f>
        <v>N/A</v>
      </c>
      <c r="AF38" s="117"/>
      <c r="AG38" s="190" t="str">
        <f>IF((SUM(pism_b_BAT!O38:R38))&gt;0,COUNTIF(pism_b_BAT!AB38:AE38,0),"0")</f>
        <v>0</v>
      </c>
      <c r="AH38" s="190">
        <f>SUM(IF(S38=0,O38*calc!$J$4,0),IF(T38=0,P38*calc!$J$5,0),IF(U38=0,Q38*calc!$J$6,0),IF(V38=0,R38*calc!$J$7,0))</f>
        <v>0</v>
      </c>
    </row>
    <row r="39" spans="1:34" s="1" customFormat="1" ht="25.5" hidden="1" customHeight="1" thickBot="1" x14ac:dyDescent="0.35">
      <c r="A39" s="49" t="s">
        <v>46</v>
      </c>
      <c r="B39" s="144" t="str">
        <f>IF(E39="","",'Celkový poplatek'!$D$2)</f>
        <v/>
      </c>
      <c r="C39" s="145" t="str">
        <f>IF(E39="","",'Celkový poplatek'!$E$2)</f>
        <v/>
      </c>
      <c r="D39" s="220"/>
      <c r="E39" s="221"/>
      <c r="F39" s="122" t="str">
        <f>IF(E39="","",'Celkový poplatek'!$C$2)</f>
        <v/>
      </c>
      <c r="G39" s="229"/>
      <c r="H39" s="230"/>
      <c r="I39" s="230"/>
      <c r="J39" s="231"/>
      <c r="K39" s="232"/>
      <c r="L39" s="230"/>
      <c r="M39" s="230"/>
      <c r="N39" s="233"/>
      <c r="O39" s="232"/>
      <c r="P39" s="230"/>
      <c r="Q39" s="230"/>
      <c r="R39" s="233"/>
      <c r="S39" s="243">
        <f t="shared" si="5"/>
        <v>0</v>
      </c>
      <c r="T39" s="244">
        <f t="shared" si="1"/>
        <v>0</v>
      </c>
      <c r="U39" s="244">
        <f t="shared" si="2"/>
        <v>0</v>
      </c>
      <c r="V39" s="245">
        <f t="shared" si="3"/>
        <v>0</v>
      </c>
      <c r="W39" s="246">
        <f t="shared" si="4"/>
        <v>0</v>
      </c>
      <c r="X39" s="14">
        <f>IF(G39&gt;0,AB39,O39*calc!$J$4)</f>
        <v>0</v>
      </c>
      <c r="Y39" s="14">
        <f>IF(H39&gt;0,AC39,P39*calc!$J$5)</f>
        <v>0</v>
      </c>
      <c r="Z39" s="14">
        <f>IF(I39&gt;0,AD39,Q39*calc!$J$6)</f>
        <v>0</v>
      </c>
      <c r="AA39" s="14">
        <f>IF(J39&gt;0,AE39,R39*calc!$J$7)</f>
        <v>0</v>
      </c>
      <c r="AB39" s="166" t="str">
        <f>IF(G39&gt;0,VLOOKUP(((K39/G39)*100),calc!$B$11:$D$16,3,TRUE)*O39*calc!$J$4,"N/A")</f>
        <v>N/A</v>
      </c>
      <c r="AC39" s="166" t="str">
        <f>IF(H39&gt;0,VLOOKUP(((L39/H39)*100),calc!$B$11:$D$16,3,TRUE)*P39*calc!$J$5,"N/A")</f>
        <v>N/A</v>
      </c>
      <c r="AD39" s="166" t="str">
        <f>IF(I39&gt;0,VLOOKUP(((M39/I39)*100),calc!$B$11:$D$16,3,TRUE)*Q39*calc!$J$6,"N/A")</f>
        <v>N/A</v>
      </c>
      <c r="AE39" s="166" t="str">
        <f>IF(J39&gt;0,VLOOKUP(((N39/J39)*100),calc!$B$11:$D$16,3,TRUE)*R39*calc!$J$7,"N/A")</f>
        <v>N/A</v>
      </c>
      <c r="AF39" s="117"/>
      <c r="AG39" s="190" t="str">
        <f>IF((SUM(pism_b_BAT!O39:R39))&gt;0,COUNTIF(pism_b_BAT!AB39:AE39,0),"0")</f>
        <v>0</v>
      </c>
      <c r="AH39" s="190">
        <f>SUM(IF(S39=0,O39*calc!$J$4,0),IF(T39=0,P39*calc!$J$5,0),IF(U39=0,Q39*calc!$J$6,0),IF(V39=0,R39*calc!$J$7,0))</f>
        <v>0</v>
      </c>
    </row>
    <row r="40" spans="1:34" s="1" customFormat="1" ht="25.5" hidden="1" customHeight="1" thickBot="1" x14ac:dyDescent="0.35">
      <c r="A40" s="49" t="s">
        <v>47</v>
      </c>
      <c r="B40" s="144" t="str">
        <f>IF(E40="","",'Celkový poplatek'!$D$2)</f>
        <v/>
      </c>
      <c r="C40" s="145" t="str">
        <f>IF(E40="","",'Celkový poplatek'!$E$2)</f>
        <v/>
      </c>
      <c r="D40" s="220"/>
      <c r="E40" s="221"/>
      <c r="F40" s="122" t="str">
        <f>IF(E40="","",'Celkový poplatek'!$C$2)</f>
        <v/>
      </c>
      <c r="G40" s="229"/>
      <c r="H40" s="230"/>
      <c r="I40" s="230"/>
      <c r="J40" s="231"/>
      <c r="K40" s="232"/>
      <c r="L40" s="230"/>
      <c r="M40" s="230"/>
      <c r="N40" s="233"/>
      <c r="O40" s="232"/>
      <c r="P40" s="230"/>
      <c r="Q40" s="230"/>
      <c r="R40" s="233"/>
      <c r="S40" s="243">
        <f t="shared" si="5"/>
        <v>0</v>
      </c>
      <c r="T40" s="244">
        <f t="shared" si="1"/>
        <v>0</v>
      </c>
      <c r="U40" s="244">
        <f t="shared" si="2"/>
        <v>0</v>
      </c>
      <c r="V40" s="245">
        <f t="shared" si="3"/>
        <v>0</v>
      </c>
      <c r="W40" s="246">
        <f t="shared" si="4"/>
        <v>0</v>
      </c>
      <c r="X40" s="14">
        <f>IF(G40&gt;0,AB40,O40*calc!$J$4)</f>
        <v>0</v>
      </c>
      <c r="Y40" s="14">
        <f>IF(H40&gt;0,AC40,P40*calc!$J$5)</f>
        <v>0</v>
      </c>
      <c r="Z40" s="14">
        <f>IF(I40&gt;0,AD40,Q40*calc!$J$6)</f>
        <v>0</v>
      </c>
      <c r="AA40" s="14">
        <f>IF(J40&gt;0,AE40,R40*calc!$J$7)</f>
        <v>0</v>
      </c>
      <c r="AB40" s="166" t="str">
        <f>IF(G40&gt;0,VLOOKUP(((K40/G40)*100),calc!$B$11:$D$16,3,TRUE)*O40*calc!$J$4,"N/A")</f>
        <v>N/A</v>
      </c>
      <c r="AC40" s="166" t="str">
        <f>IF(H40&gt;0,VLOOKUP(((L40/H40)*100),calc!$B$11:$D$16,3,TRUE)*P40*calc!$J$5,"N/A")</f>
        <v>N/A</v>
      </c>
      <c r="AD40" s="166" t="str">
        <f>IF(I40&gt;0,VLOOKUP(((M40/I40)*100),calc!$B$11:$D$16,3,TRUE)*Q40*calc!$J$6,"N/A")</f>
        <v>N/A</v>
      </c>
      <c r="AE40" s="166" t="str">
        <f>IF(J40&gt;0,VLOOKUP(((N40/J40)*100),calc!$B$11:$D$16,3,TRUE)*R40*calc!$J$7,"N/A")</f>
        <v>N/A</v>
      </c>
      <c r="AF40" s="117"/>
      <c r="AG40" s="190" t="str">
        <f>IF((SUM(pism_b_BAT!O40:R40))&gt;0,COUNTIF(pism_b_BAT!AB40:AE40,0),"0")</f>
        <v>0</v>
      </c>
      <c r="AH40" s="190">
        <f>SUM(IF(S40=0,O40*calc!$J$4,0),IF(T40=0,P40*calc!$J$5,0),IF(U40=0,Q40*calc!$J$6,0),IF(V40=0,R40*calc!$J$7,0))</f>
        <v>0</v>
      </c>
    </row>
    <row r="41" spans="1:34" s="1" customFormat="1" ht="25.5" hidden="1" customHeight="1" thickBot="1" x14ac:dyDescent="0.35">
      <c r="A41" s="49" t="s">
        <v>48</v>
      </c>
      <c r="B41" s="144" t="str">
        <f>IF(E41="","",'Celkový poplatek'!$D$2)</f>
        <v/>
      </c>
      <c r="C41" s="145" t="str">
        <f>IF(E41="","",'Celkový poplatek'!$E$2)</f>
        <v/>
      </c>
      <c r="D41" s="220"/>
      <c r="E41" s="221"/>
      <c r="F41" s="122" t="str">
        <f>IF(E41="","",'Celkový poplatek'!$C$2)</f>
        <v/>
      </c>
      <c r="G41" s="229"/>
      <c r="H41" s="230"/>
      <c r="I41" s="230"/>
      <c r="J41" s="231"/>
      <c r="K41" s="232"/>
      <c r="L41" s="230"/>
      <c r="M41" s="230"/>
      <c r="N41" s="233"/>
      <c r="O41" s="232"/>
      <c r="P41" s="230"/>
      <c r="Q41" s="230"/>
      <c r="R41" s="233"/>
      <c r="S41" s="243">
        <f t="shared" si="5"/>
        <v>0</v>
      </c>
      <c r="T41" s="244">
        <f t="shared" si="1"/>
        <v>0</v>
      </c>
      <c r="U41" s="244">
        <f t="shared" si="2"/>
        <v>0</v>
      </c>
      <c r="V41" s="245">
        <f t="shared" si="3"/>
        <v>0</v>
      </c>
      <c r="W41" s="246">
        <f t="shared" si="4"/>
        <v>0</v>
      </c>
      <c r="X41" s="14">
        <f>IF(G41&gt;0,AB41,O41*calc!$J$4)</f>
        <v>0</v>
      </c>
      <c r="Y41" s="14">
        <f>IF(H41&gt;0,AC41,P41*calc!$J$5)</f>
        <v>0</v>
      </c>
      <c r="Z41" s="14">
        <f>IF(I41&gt;0,AD41,Q41*calc!$J$6)</f>
        <v>0</v>
      </c>
      <c r="AA41" s="14">
        <f>IF(J41&gt;0,AE41,R41*calc!$J$7)</f>
        <v>0</v>
      </c>
      <c r="AB41" s="166" t="str">
        <f>IF(G41&gt;0,VLOOKUP(((K41/G41)*100),calc!$B$11:$D$16,3,TRUE)*O41*calc!$J$4,"N/A")</f>
        <v>N/A</v>
      </c>
      <c r="AC41" s="166" t="str">
        <f>IF(H41&gt;0,VLOOKUP(((L41/H41)*100),calc!$B$11:$D$16,3,TRUE)*P41*calc!$J$5,"N/A")</f>
        <v>N/A</v>
      </c>
      <c r="AD41" s="166" t="str">
        <f>IF(I41&gt;0,VLOOKUP(((M41/I41)*100),calc!$B$11:$D$16,3,TRUE)*Q41*calc!$J$6,"N/A")</f>
        <v>N/A</v>
      </c>
      <c r="AE41" s="166" t="str">
        <f>IF(J41&gt;0,VLOOKUP(((N41/J41)*100),calc!$B$11:$D$16,3,TRUE)*R41*calc!$J$7,"N/A")</f>
        <v>N/A</v>
      </c>
      <c r="AF41" s="117"/>
      <c r="AG41" s="190" t="str">
        <f>IF((SUM(pism_b_BAT!O41:R41))&gt;0,COUNTIF(pism_b_BAT!AB41:AE41,0),"0")</f>
        <v>0</v>
      </c>
      <c r="AH41" s="190">
        <f>SUM(IF(S41=0,O41*calc!$J$4,0),IF(T41=0,P41*calc!$J$5,0),IF(U41=0,Q41*calc!$J$6,0),IF(V41=0,R41*calc!$J$7,0))</f>
        <v>0</v>
      </c>
    </row>
    <row r="42" spans="1:34" s="1" customFormat="1" ht="25.5" hidden="1" customHeight="1" thickBot="1" x14ac:dyDescent="0.35">
      <c r="A42" s="49" t="s">
        <v>49</v>
      </c>
      <c r="B42" s="144" t="str">
        <f>IF(E42="","",'Celkový poplatek'!$D$2)</f>
        <v/>
      </c>
      <c r="C42" s="145" t="str">
        <f>IF(E42="","",'Celkový poplatek'!$E$2)</f>
        <v/>
      </c>
      <c r="D42" s="220"/>
      <c r="E42" s="221"/>
      <c r="F42" s="122" t="str">
        <f>IF(E42="","",'Celkový poplatek'!$C$2)</f>
        <v/>
      </c>
      <c r="G42" s="229"/>
      <c r="H42" s="230"/>
      <c r="I42" s="230"/>
      <c r="J42" s="231"/>
      <c r="K42" s="232"/>
      <c r="L42" s="230"/>
      <c r="M42" s="230"/>
      <c r="N42" s="233"/>
      <c r="O42" s="232"/>
      <c r="P42" s="230"/>
      <c r="Q42" s="230"/>
      <c r="R42" s="233"/>
      <c r="S42" s="243">
        <f t="shared" si="5"/>
        <v>0</v>
      </c>
      <c r="T42" s="244">
        <f t="shared" si="1"/>
        <v>0</v>
      </c>
      <c r="U42" s="244">
        <f t="shared" si="2"/>
        <v>0</v>
      </c>
      <c r="V42" s="245">
        <f t="shared" si="3"/>
        <v>0</v>
      </c>
      <c r="W42" s="246">
        <f t="shared" si="4"/>
        <v>0</v>
      </c>
      <c r="X42" s="14">
        <f>IF(G42&gt;0,AB42,O42*calc!$J$4)</f>
        <v>0</v>
      </c>
      <c r="Y42" s="14">
        <f>IF(H42&gt;0,AC42,P42*calc!$J$5)</f>
        <v>0</v>
      </c>
      <c r="Z42" s="14">
        <f>IF(I42&gt;0,AD42,Q42*calc!$J$6)</f>
        <v>0</v>
      </c>
      <c r="AA42" s="14">
        <f>IF(J42&gt;0,AE42,R42*calc!$J$7)</f>
        <v>0</v>
      </c>
      <c r="AB42" s="166" t="str">
        <f>IF(G42&gt;0,VLOOKUP(((K42/G42)*100),calc!$B$11:$D$16,3,TRUE)*O42*calc!$J$4,"N/A")</f>
        <v>N/A</v>
      </c>
      <c r="AC42" s="166" t="str">
        <f>IF(H42&gt;0,VLOOKUP(((L42/H42)*100),calc!$B$11:$D$16,3,TRUE)*P42*calc!$J$5,"N/A")</f>
        <v>N/A</v>
      </c>
      <c r="AD42" s="166" t="str">
        <f>IF(I42&gt;0,VLOOKUP(((M42/I42)*100),calc!$B$11:$D$16,3,TRUE)*Q42*calc!$J$6,"N/A")</f>
        <v>N/A</v>
      </c>
      <c r="AE42" s="166" t="str">
        <f>IF(J42&gt;0,VLOOKUP(((N42/J42)*100),calc!$B$11:$D$16,3,TRUE)*R42*calc!$J$7,"N/A")</f>
        <v>N/A</v>
      </c>
      <c r="AF42" s="117"/>
      <c r="AG42" s="190" t="str">
        <f>IF((SUM(pism_b_BAT!O42:R42))&gt;0,COUNTIF(pism_b_BAT!AB42:AE42,0),"0")</f>
        <v>0</v>
      </c>
      <c r="AH42" s="190">
        <f>SUM(IF(S42=0,O42*calc!$J$4,0),IF(T42=0,P42*calc!$J$5,0),IF(U42=0,Q42*calc!$J$6,0),IF(V42=0,R42*calc!$J$7,0))</f>
        <v>0</v>
      </c>
    </row>
    <row r="43" spans="1:34" s="1" customFormat="1" ht="25.5" hidden="1" customHeight="1" thickBot="1" x14ac:dyDescent="0.35">
      <c r="A43" s="49" t="s">
        <v>50</v>
      </c>
      <c r="B43" s="144" t="str">
        <f>IF(E43="","",'Celkový poplatek'!$D$2)</f>
        <v/>
      </c>
      <c r="C43" s="145" t="str">
        <f>IF(E43="","",'Celkový poplatek'!$E$2)</f>
        <v/>
      </c>
      <c r="D43" s="220"/>
      <c r="E43" s="221"/>
      <c r="F43" s="122" t="str">
        <f>IF(E43="","",'Celkový poplatek'!$C$2)</f>
        <v/>
      </c>
      <c r="G43" s="229"/>
      <c r="H43" s="230"/>
      <c r="I43" s="230"/>
      <c r="J43" s="231"/>
      <c r="K43" s="232"/>
      <c r="L43" s="230"/>
      <c r="M43" s="230"/>
      <c r="N43" s="233"/>
      <c r="O43" s="232"/>
      <c r="P43" s="230"/>
      <c r="Q43" s="230"/>
      <c r="R43" s="233"/>
      <c r="S43" s="243">
        <f t="shared" si="5"/>
        <v>0</v>
      </c>
      <c r="T43" s="244">
        <f t="shared" si="1"/>
        <v>0</v>
      </c>
      <c r="U43" s="244">
        <f t="shared" si="2"/>
        <v>0</v>
      </c>
      <c r="V43" s="245">
        <f t="shared" si="3"/>
        <v>0</v>
      </c>
      <c r="W43" s="246">
        <f t="shared" si="4"/>
        <v>0</v>
      </c>
      <c r="X43" s="14">
        <f>IF(G43&gt;0,AB43,O43*calc!$J$4)</f>
        <v>0</v>
      </c>
      <c r="Y43" s="14">
        <f>IF(H43&gt;0,AC43,P43*calc!$J$5)</f>
        <v>0</v>
      </c>
      <c r="Z43" s="14">
        <f>IF(I43&gt;0,AD43,Q43*calc!$J$6)</f>
        <v>0</v>
      </c>
      <c r="AA43" s="14">
        <f>IF(J43&gt;0,AE43,R43*calc!$J$7)</f>
        <v>0</v>
      </c>
      <c r="AB43" s="166" t="str">
        <f>IF(G43&gt;0,VLOOKUP(((K43/G43)*100),calc!$B$11:$D$16,3,TRUE)*O43*calc!$J$4,"N/A")</f>
        <v>N/A</v>
      </c>
      <c r="AC43" s="166" t="str">
        <f>IF(H43&gt;0,VLOOKUP(((L43/H43)*100),calc!$B$11:$D$16,3,TRUE)*P43*calc!$J$5,"N/A")</f>
        <v>N/A</v>
      </c>
      <c r="AD43" s="166" t="str">
        <f>IF(I43&gt;0,VLOOKUP(((M43/I43)*100),calc!$B$11:$D$16,3,TRUE)*Q43*calc!$J$6,"N/A")</f>
        <v>N/A</v>
      </c>
      <c r="AE43" s="166" t="str">
        <f>IF(J43&gt;0,VLOOKUP(((N43/J43)*100),calc!$B$11:$D$16,3,TRUE)*R43*calc!$J$7,"N/A")</f>
        <v>N/A</v>
      </c>
      <c r="AF43" s="117"/>
      <c r="AG43" s="190" t="str">
        <f>IF((SUM(pism_b_BAT!O43:R43))&gt;0,COUNTIF(pism_b_BAT!AB43:AE43,0),"0")</f>
        <v>0</v>
      </c>
      <c r="AH43" s="190">
        <f>SUM(IF(S43=0,O43*calc!$J$4,0),IF(T43=0,P43*calc!$J$5,0),IF(U43=0,Q43*calc!$J$6,0),IF(V43=0,R43*calc!$J$7,0))</f>
        <v>0</v>
      </c>
    </row>
    <row r="44" spans="1:34" s="1" customFormat="1" ht="25.5" hidden="1" customHeight="1" thickBot="1" x14ac:dyDescent="0.35">
      <c r="A44" s="49" t="s">
        <v>51</v>
      </c>
      <c r="B44" s="144" t="str">
        <f>IF(E44="","",'Celkový poplatek'!$D$2)</f>
        <v/>
      </c>
      <c r="C44" s="145" t="str">
        <f>IF(E44="","",'Celkový poplatek'!$E$2)</f>
        <v/>
      </c>
      <c r="D44" s="220"/>
      <c r="E44" s="221"/>
      <c r="F44" s="122" t="str">
        <f>IF(E44="","",'Celkový poplatek'!$C$2)</f>
        <v/>
      </c>
      <c r="G44" s="229"/>
      <c r="H44" s="230"/>
      <c r="I44" s="230"/>
      <c r="J44" s="231"/>
      <c r="K44" s="232"/>
      <c r="L44" s="230"/>
      <c r="M44" s="230"/>
      <c r="N44" s="233"/>
      <c r="O44" s="232"/>
      <c r="P44" s="230"/>
      <c r="Q44" s="230"/>
      <c r="R44" s="233"/>
      <c r="S44" s="243">
        <f t="shared" si="5"/>
        <v>0</v>
      </c>
      <c r="T44" s="244">
        <f t="shared" si="1"/>
        <v>0</v>
      </c>
      <c r="U44" s="244">
        <f t="shared" si="2"/>
        <v>0</v>
      </c>
      <c r="V44" s="245">
        <f t="shared" si="3"/>
        <v>0</v>
      </c>
      <c r="W44" s="246">
        <f t="shared" si="4"/>
        <v>0</v>
      </c>
      <c r="X44" s="14">
        <f>IF(G44&gt;0,AB44,O44*calc!$J$4)</f>
        <v>0</v>
      </c>
      <c r="Y44" s="14">
        <f>IF(H44&gt;0,AC44,P44*calc!$J$5)</f>
        <v>0</v>
      </c>
      <c r="Z44" s="14">
        <f>IF(I44&gt;0,AD44,Q44*calc!$J$6)</f>
        <v>0</v>
      </c>
      <c r="AA44" s="14">
        <f>IF(J44&gt;0,AE44,R44*calc!$J$7)</f>
        <v>0</v>
      </c>
      <c r="AB44" s="166" t="str">
        <f>IF(G44&gt;0,VLOOKUP(((K44/G44)*100),calc!$B$11:$D$16,3,TRUE)*O44*calc!$J$4,"N/A")</f>
        <v>N/A</v>
      </c>
      <c r="AC44" s="166" t="str">
        <f>IF(H44&gt;0,VLOOKUP(((L44/H44)*100),calc!$B$11:$D$16,3,TRUE)*P44*calc!$J$5,"N/A")</f>
        <v>N/A</v>
      </c>
      <c r="AD44" s="166" t="str">
        <f>IF(I44&gt;0,VLOOKUP(((M44/I44)*100),calc!$B$11:$D$16,3,TRUE)*Q44*calc!$J$6,"N/A")</f>
        <v>N/A</v>
      </c>
      <c r="AE44" s="166" t="str">
        <f>IF(J44&gt;0,VLOOKUP(((N44/J44)*100),calc!$B$11:$D$16,3,TRUE)*R44*calc!$J$7,"N/A")</f>
        <v>N/A</v>
      </c>
      <c r="AF44" s="117"/>
      <c r="AG44" s="190" t="str">
        <f>IF((SUM(pism_b_BAT!O44:R44))&gt;0,COUNTIF(pism_b_BAT!AB44:AE44,0),"0")</f>
        <v>0</v>
      </c>
      <c r="AH44" s="190">
        <f>SUM(IF(S44=0,O44*calc!$J$4,0),IF(T44=0,P44*calc!$J$5,0),IF(U44=0,Q44*calc!$J$6,0),IF(V44=0,R44*calc!$J$7,0))</f>
        <v>0</v>
      </c>
    </row>
    <row r="45" spans="1:34" s="1" customFormat="1" ht="25.5" hidden="1" customHeight="1" thickBot="1" x14ac:dyDescent="0.35">
      <c r="A45" s="49" t="s">
        <v>52</v>
      </c>
      <c r="B45" s="144" t="str">
        <f>IF(E45="","",'Celkový poplatek'!$D$2)</f>
        <v/>
      </c>
      <c r="C45" s="145" t="str">
        <f>IF(E45="","",'Celkový poplatek'!$E$2)</f>
        <v/>
      </c>
      <c r="D45" s="220"/>
      <c r="E45" s="221"/>
      <c r="F45" s="122" t="str">
        <f>IF(E45="","",'Celkový poplatek'!$C$2)</f>
        <v/>
      </c>
      <c r="G45" s="229"/>
      <c r="H45" s="230"/>
      <c r="I45" s="230"/>
      <c r="J45" s="231"/>
      <c r="K45" s="232"/>
      <c r="L45" s="230"/>
      <c r="M45" s="230"/>
      <c r="N45" s="233"/>
      <c r="O45" s="232"/>
      <c r="P45" s="230"/>
      <c r="Q45" s="230"/>
      <c r="R45" s="233"/>
      <c r="S45" s="243">
        <f t="shared" si="5"/>
        <v>0</v>
      </c>
      <c r="T45" s="244">
        <f t="shared" si="1"/>
        <v>0</v>
      </c>
      <c r="U45" s="244">
        <f t="shared" si="2"/>
        <v>0</v>
      </c>
      <c r="V45" s="245">
        <f t="shared" si="3"/>
        <v>0</v>
      </c>
      <c r="W45" s="246">
        <f t="shared" si="4"/>
        <v>0</v>
      </c>
      <c r="X45" s="14">
        <f>IF(G45&gt;0,AB45,O45*calc!$J$4)</f>
        <v>0</v>
      </c>
      <c r="Y45" s="14">
        <f>IF(H45&gt;0,AC45,P45*calc!$J$5)</f>
        <v>0</v>
      </c>
      <c r="Z45" s="14">
        <f>IF(I45&gt;0,AD45,Q45*calc!$J$6)</f>
        <v>0</v>
      </c>
      <c r="AA45" s="14">
        <f>IF(J45&gt;0,AE45,R45*calc!$J$7)</f>
        <v>0</v>
      </c>
      <c r="AB45" s="166" t="str">
        <f>IF(G45&gt;0,VLOOKUP(((K45/G45)*100),calc!$B$11:$D$16,3,TRUE)*O45*calc!$J$4,"N/A")</f>
        <v>N/A</v>
      </c>
      <c r="AC45" s="166" t="str">
        <f>IF(H45&gt;0,VLOOKUP(((L45/H45)*100),calc!$B$11:$D$16,3,TRUE)*P45*calc!$J$5,"N/A")</f>
        <v>N/A</v>
      </c>
      <c r="AD45" s="166" t="str">
        <f>IF(I45&gt;0,VLOOKUP(((M45/I45)*100),calc!$B$11:$D$16,3,TRUE)*Q45*calc!$J$6,"N/A")</f>
        <v>N/A</v>
      </c>
      <c r="AE45" s="166" t="str">
        <f>IF(J45&gt;0,VLOOKUP(((N45/J45)*100),calc!$B$11:$D$16,3,TRUE)*R45*calc!$J$7,"N/A")</f>
        <v>N/A</v>
      </c>
      <c r="AF45" s="117"/>
      <c r="AG45" s="190" t="str">
        <f>IF((SUM(pism_b_BAT!O45:R45))&gt;0,COUNTIF(pism_b_BAT!AB45:AE45,0),"0")</f>
        <v>0</v>
      </c>
      <c r="AH45" s="190">
        <f>SUM(IF(S45=0,O45*calc!$J$4,0),IF(T45=0,P45*calc!$J$5,0),IF(U45=0,Q45*calc!$J$6,0),IF(V45=0,R45*calc!$J$7,0))</f>
        <v>0</v>
      </c>
    </row>
    <row r="46" spans="1:34" s="1" customFormat="1" ht="25.5" hidden="1" customHeight="1" thickBot="1" x14ac:dyDescent="0.35">
      <c r="A46" s="49" t="s">
        <v>53</v>
      </c>
      <c r="B46" s="144" t="str">
        <f>IF(E46="","",'Celkový poplatek'!$D$2)</f>
        <v/>
      </c>
      <c r="C46" s="145" t="str">
        <f>IF(E46="","",'Celkový poplatek'!$E$2)</f>
        <v/>
      </c>
      <c r="D46" s="220"/>
      <c r="E46" s="221"/>
      <c r="F46" s="122" t="str">
        <f>IF(E46="","",'Celkový poplatek'!$C$2)</f>
        <v/>
      </c>
      <c r="G46" s="229"/>
      <c r="H46" s="230"/>
      <c r="I46" s="230"/>
      <c r="J46" s="231"/>
      <c r="K46" s="232"/>
      <c r="L46" s="230"/>
      <c r="M46" s="230"/>
      <c r="N46" s="233"/>
      <c r="O46" s="232"/>
      <c r="P46" s="230"/>
      <c r="Q46" s="230"/>
      <c r="R46" s="233"/>
      <c r="S46" s="243">
        <f t="shared" si="5"/>
        <v>0</v>
      </c>
      <c r="T46" s="244">
        <f t="shared" si="1"/>
        <v>0</v>
      </c>
      <c r="U46" s="244">
        <f t="shared" si="2"/>
        <v>0</v>
      </c>
      <c r="V46" s="245">
        <f t="shared" si="3"/>
        <v>0</v>
      </c>
      <c r="W46" s="246">
        <f t="shared" si="4"/>
        <v>0</v>
      </c>
      <c r="X46" s="14">
        <f>IF(G46&gt;0,AB46,O46*calc!$J$4)</f>
        <v>0</v>
      </c>
      <c r="Y46" s="14">
        <f>IF(H46&gt;0,AC46,P46*calc!$J$5)</f>
        <v>0</v>
      </c>
      <c r="Z46" s="14">
        <f>IF(I46&gt;0,AD46,Q46*calc!$J$6)</f>
        <v>0</v>
      </c>
      <c r="AA46" s="14">
        <f>IF(J46&gt;0,AE46,R46*calc!$J$7)</f>
        <v>0</v>
      </c>
      <c r="AB46" s="166" t="str">
        <f>IF(G46&gt;0,VLOOKUP(((K46/G46)*100),calc!$B$11:$D$16,3,TRUE)*O46*calc!$J$4,"N/A")</f>
        <v>N/A</v>
      </c>
      <c r="AC46" s="166" t="str">
        <f>IF(H46&gt;0,VLOOKUP(((L46/H46)*100),calc!$B$11:$D$16,3,TRUE)*P46*calc!$J$5,"N/A")</f>
        <v>N/A</v>
      </c>
      <c r="AD46" s="166" t="str">
        <f>IF(I46&gt;0,VLOOKUP(((M46/I46)*100),calc!$B$11:$D$16,3,TRUE)*Q46*calc!$J$6,"N/A")</f>
        <v>N/A</v>
      </c>
      <c r="AE46" s="166" t="str">
        <f>IF(J46&gt;0,VLOOKUP(((N46/J46)*100),calc!$B$11:$D$16,3,TRUE)*R46*calc!$J$7,"N/A")</f>
        <v>N/A</v>
      </c>
      <c r="AF46" s="117"/>
      <c r="AG46" s="190" t="str">
        <f>IF((SUM(pism_b_BAT!O46:R46))&gt;0,COUNTIF(pism_b_BAT!AB46:AE46,0),"0")</f>
        <v>0</v>
      </c>
      <c r="AH46" s="190">
        <f>SUM(IF(S46=0,O46*calc!$J$4,0),IF(T46=0,P46*calc!$J$5,0),IF(U46=0,Q46*calc!$J$6,0),IF(V46=0,R46*calc!$J$7,0))</f>
        <v>0</v>
      </c>
    </row>
    <row r="47" spans="1:34" s="1" customFormat="1" ht="25.5" hidden="1" customHeight="1" thickBot="1" x14ac:dyDescent="0.35">
      <c r="A47" s="49" t="s">
        <v>54</v>
      </c>
      <c r="B47" s="144" t="str">
        <f>IF(E47="","",'Celkový poplatek'!$D$2)</f>
        <v/>
      </c>
      <c r="C47" s="145" t="str">
        <f>IF(E47="","",'Celkový poplatek'!$E$2)</f>
        <v/>
      </c>
      <c r="D47" s="220"/>
      <c r="E47" s="221"/>
      <c r="F47" s="122" t="str">
        <f>IF(E47="","",'Celkový poplatek'!$C$2)</f>
        <v/>
      </c>
      <c r="G47" s="229"/>
      <c r="H47" s="230"/>
      <c r="I47" s="230"/>
      <c r="J47" s="231"/>
      <c r="K47" s="232"/>
      <c r="L47" s="230"/>
      <c r="M47" s="230"/>
      <c r="N47" s="233"/>
      <c r="O47" s="232"/>
      <c r="P47" s="230"/>
      <c r="Q47" s="230"/>
      <c r="R47" s="233"/>
      <c r="S47" s="243">
        <f t="shared" si="5"/>
        <v>0</v>
      </c>
      <c r="T47" s="244">
        <f t="shared" si="1"/>
        <v>0</v>
      </c>
      <c r="U47" s="244">
        <f t="shared" si="2"/>
        <v>0</v>
      </c>
      <c r="V47" s="245">
        <f t="shared" si="3"/>
        <v>0</v>
      </c>
      <c r="W47" s="246">
        <f t="shared" si="4"/>
        <v>0</v>
      </c>
      <c r="X47" s="14">
        <f>IF(G47&gt;0,AB47,O47*calc!$J$4)</f>
        <v>0</v>
      </c>
      <c r="Y47" s="14">
        <f>IF(H47&gt;0,AC47,P47*calc!$J$5)</f>
        <v>0</v>
      </c>
      <c r="Z47" s="14">
        <f>IF(I47&gt;0,AD47,Q47*calc!$J$6)</f>
        <v>0</v>
      </c>
      <c r="AA47" s="14">
        <f>IF(J47&gt;0,AE47,R47*calc!$J$7)</f>
        <v>0</v>
      </c>
      <c r="AB47" s="166" t="str">
        <f>IF(G47&gt;0,VLOOKUP(((K47/G47)*100),calc!$B$11:$D$16,3,TRUE)*O47*calc!$J$4,"N/A")</f>
        <v>N/A</v>
      </c>
      <c r="AC47" s="166" t="str">
        <f>IF(H47&gt;0,VLOOKUP(((L47/H47)*100),calc!$B$11:$D$16,3,TRUE)*P47*calc!$J$5,"N/A")</f>
        <v>N/A</v>
      </c>
      <c r="AD47" s="166" t="str">
        <f>IF(I47&gt;0,VLOOKUP(((M47/I47)*100),calc!$B$11:$D$16,3,TRUE)*Q47*calc!$J$6,"N/A")</f>
        <v>N/A</v>
      </c>
      <c r="AE47" s="166" t="str">
        <f>IF(J47&gt;0,VLOOKUP(((N47/J47)*100),calc!$B$11:$D$16,3,TRUE)*R47*calc!$J$7,"N/A")</f>
        <v>N/A</v>
      </c>
      <c r="AF47" s="117"/>
      <c r="AG47" s="190" t="str">
        <f>IF((SUM(pism_b_BAT!O47:R47))&gt;0,COUNTIF(pism_b_BAT!AB47:AE47,0),"0")</f>
        <v>0</v>
      </c>
      <c r="AH47" s="190">
        <f>SUM(IF(S47=0,O47*calc!$J$4,0),IF(T47=0,P47*calc!$J$5,0),IF(U47=0,Q47*calc!$J$6,0),IF(V47=0,R47*calc!$J$7,0))</f>
        <v>0</v>
      </c>
    </row>
    <row r="48" spans="1:34" s="1" customFormat="1" ht="25.5" hidden="1" customHeight="1" thickBot="1" x14ac:dyDescent="0.35">
      <c r="A48" s="49" t="s">
        <v>55</v>
      </c>
      <c r="B48" s="144" t="str">
        <f>IF(E48="","",'Celkový poplatek'!$D$2)</f>
        <v/>
      </c>
      <c r="C48" s="145" t="str">
        <f>IF(E48="","",'Celkový poplatek'!$E$2)</f>
        <v/>
      </c>
      <c r="D48" s="220"/>
      <c r="E48" s="221"/>
      <c r="F48" s="122" t="str">
        <f>IF(E48="","",'Celkový poplatek'!$C$2)</f>
        <v/>
      </c>
      <c r="G48" s="229"/>
      <c r="H48" s="230"/>
      <c r="I48" s="230"/>
      <c r="J48" s="231"/>
      <c r="K48" s="232"/>
      <c r="L48" s="230"/>
      <c r="M48" s="230"/>
      <c r="N48" s="233"/>
      <c r="O48" s="232"/>
      <c r="P48" s="230"/>
      <c r="Q48" s="230"/>
      <c r="R48" s="233"/>
      <c r="S48" s="243">
        <f t="shared" si="5"/>
        <v>0</v>
      </c>
      <c r="T48" s="244">
        <f t="shared" si="1"/>
        <v>0</v>
      </c>
      <c r="U48" s="244">
        <f t="shared" si="2"/>
        <v>0</v>
      </c>
      <c r="V48" s="245">
        <f t="shared" si="3"/>
        <v>0</v>
      </c>
      <c r="W48" s="246">
        <f t="shared" si="4"/>
        <v>0</v>
      </c>
      <c r="X48" s="14">
        <f>IF(G48&gt;0,AB48,O48*calc!$J$4)</f>
        <v>0</v>
      </c>
      <c r="Y48" s="14">
        <f>IF(H48&gt;0,AC48,P48*calc!$J$5)</f>
        <v>0</v>
      </c>
      <c r="Z48" s="14">
        <f>IF(I48&gt;0,AD48,Q48*calc!$J$6)</f>
        <v>0</v>
      </c>
      <c r="AA48" s="14">
        <f>IF(J48&gt;0,AE48,R48*calc!$J$7)</f>
        <v>0</v>
      </c>
      <c r="AB48" s="166" t="str">
        <f>IF(G48&gt;0,VLOOKUP(((K48/G48)*100),calc!$B$11:$D$16,3,TRUE)*O48*calc!$J$4,"N/A")</f>
        <v>N/A</v>
      </c>
      <c r="AC48" s="166" t="str">
        <f>IF(H48&gt;0,VLOOKUP(((L48/H48)*100),calc!$B$11:$D$16,3,TRUE)*P48*calc!$J$5,"N/A")</f>
        <v>N/A</v>
      </c>
      <c r="AD48" s="166" t="str">
        <f>IF(I48&gt;0,VLOOKUP(((M48/I48)*100),calc!$B$11:$D$16,3,TRUE)*Q48*calc!$J$6,"N/A")</f>
        <v>N/A</v>
      </c>
      <c r="AE48" s="166" t="str">
        <f>IF(J48&gt;0,VLOOKUP(((N48/J48)*100),calc!$B$11:$D$16,3,TRUE)*R48*calc!$J$7,"N/A")</f>
        <v>N/A</v>
      </c>
      <c r="AF48" s="117"/>
      <c r="AG48" s="190" t="str">
        <f>IF((SUM(pism_b_BAT!O48:R48))&gt;0,COUNTIF(pism_b_BAT!AB48:AE48,0),"0")</f>
        <v>0</v>
      </c>
      <c r="AH48" s="190">
        <f>SUM(IF(S48=0,O48*calc!$J$4,0),IF(T48=0,P48*calc!$J$5,0),IF(U48=0,Q48*calc!$J$6,0),IF(V48=0,R48*calc!$J$7,0))</f>
        <v>0</v>
      </c>
    </row>
    <row r="49" spans="1:34" s="1" customFormat="1" ht="25.5" hidden="1" customHeight="1" thickBot="1" x14ac:dyDescent="0.35">
      <c r="A49" s="49" t="s">
        <v>56</v>
      </c>
      <c r="B49" s="144" t="str">
        <f>IF(E49="","",'Celkový poplatek'!$D$2)</f>
        <v/>
      </c>
      <c r="C49" s="145" t="str">
        <f>IF(E49="","",'Celkový poplatek'!$E$2)</f>
        <v/>
      </c>
      <c r="D49" s="220"/>
      <c r="E49" s="221"/>
      <c r="F49" s="122" t="str">
        <f>IF(E49="","",'Celkový poplatek'!$C$2)</f>
        <v/>
      </c>
      <c r="G49" s="229"/>
      <c r="H49" s="230"/>
      <c r="I49" s="230"/>
      <c r="J49" s="231"/>
      <c r="K49" s="232"/>
      <c r="L49" s="230"/>
      <c r="M49" s="230"/>
      <c r="N49" s="233"/>
      <c r="O49" s="232"/>
      <c r="P49" s="230"/>
      <c r="Q49" s="230"/>
      <c r="R49" s="233"/>
      <c r="S49" s="243">
        <f t="shared" si="5"/>
        <v>0</v>
      </c>
      <c r="T49" s="244">
        <f t="shared" si="1"/>
        <v>0</v>
      </c>
      <c r="U49" s="244">
        <f t="shared" si="2"/>
        <v>0</v>
      </c>
      <c r="V49" s="245">
        <f t="shared" si="3"/>
        <v>0</v>
      </c>
      <c r="W49" s="246">
        <f t="shared" si="4"/>
        <v>0</v>
      </c>
      <c r="X49" s="14">
        <f>IF(G49&gt;0,AB49,O49*calc!$J$4)</f>
        <v>0</v>
      </c>
      <c r="Y49" s="14">
        <f>IF(H49&gt;0,AC49,P49*calc!$J$5)</f>
        <v>0</v>
      </c>
      <c r="Z49" s="14">
        <f>IF(I49&gt;0,AD49,Q49*calc!$J$6)</f>
        <v>0</v>
      </c>
      <c r="AA49" s="14">
        <f>IF(J49&gt;0,AE49,R49*calc!$J$7)</f>
        <v>0</v>
      </c>
      <c r="AB49" s="166" t="str">
        <f>IF(G49&gt;0,VLOOKUP(((K49/G49)*100),calc!$B$11:$D$16,3,TRUE)*O49*calc!$J$4,"N/A")</f>
        <v>N/A</v>
      </c>
      <c r="AC49" s="166" t="str">
        <f>IF(H49&gt;0,VLOOKUP(((L49/H49)*100),calc!$B$11:$D$16,3,TRUE)*P49*calc!$J$5,"N/A")</f>
        <v>N/A</v>
      </c>
      <c r="AD49" s="166" t="str">
        <f>IF(I49&gt;0,VLOOKUP(((M49/I49)*100),calc!$B$11:$D$16,3,TRUE)*Q49*calc!$J$6,"N/A")</f>
        <v>N/A</v>
      </c>
      <c r="AE49" s="166" t="str">
        <f>IF(J49&gt;0,VLOOKUP(((N49/J49)*100),calc!$B$11:$D$16,3,TRUE)*R49*calc!$J$7,"N/A")</f>
        <v>N/A</v>
      </c>
      <c r="AF49" s="117"/>
      <c r="AG49" s="190" t="str">
        <f>IF((SUM(pism_b_BAT!O49:R49))&gt;0,COUNTIF(pism_b_BAT!AB49:AE49,0),"0")</f>
        <v>0</v>
      </c>
      <c r="AH49" s="190">
        <f>SUM(IF(S49=0,O49*calc!$J$4,0),IF(T49=0,P49*calc!$J$5,0),IF(U49=0,Q49*calc!$J$6,0),IF(V49=0,R49*calc!$J$7,0))</f>
        <v>0</v>
      </c>
    </row>
    <row r="50" spans="1:34" s="1" customFormat="1" ht="25.5" hidden="1" customHeight="1" thickBot="1" x14ac:dyDescent="0.35">
      <c r="A50" s="49" t="s">
        <v>57</v>
      </c>
      <c r="B50" s="144" t="str">
        <f>IF(E50="","",'Celkový poplatek'!$D$2)</f>
        <v/>
      </c>
      <c r="C50" s="145" t="str">
        <f>IF(E50="","",'Celkový poplatek'!$E$2)</f>
        <v/>
      </c>
      <c r="D50" s="220"/>
      <c r="E50" s="221"/>
      <c r="F50" s="122" t="str">
        <f>IF(E50="","",'Celkový poplatek'!$C$2)</f>
        <v/>
      </c>
      <c r="G50" s="229"/>
      <c r="H50" s="230"/>
      <c r="I50" s="230"/>
      <c r="J50" s="231"/>
      <c r="K50" s="232"/>
      <c r="L50" s="230"/>
      <c r="M50" s="230"/>
      <c r="N50" s="233"/>
      <c r="O50" s="232"/>
      <c r="P50" s="230"/>
      <c r="Q50" s="230"/>
      <c r="R50" s="233"/>
      <c r="S50" s="243">
        <f t="shared" si="5"/>
        <v>0</v>
      </c>
      <c r="T50" s="244">
        <f t="shared" si="1"/>
        <v>0</v>
      </c>
      <c r="U50" s="244">
        <f t="shared" si="2"/>
        <v>0</v>
      </c>
      <c r="V50" s="245">
        <f t="shared" si="3"/>
        <v>0</v>
      </c>
      <c r="W50" s="246">
        <f t="shared" si="4"/>
        <v>0</v>
      </c>
      <c r="X50" s="14">
        <f>IF(G50&gt;0,AB50,O50*calc!$J$4)</f>
        <v>0</v>
      </c>
      <c r="Y50" s="14">
        <f>IF(H50&gt;0,AC50,P50*calc!$J$5)</f>
        <v>0</v>
      </c>
      <c r="Z50" s="14">
        <f>IF(I50&gt;0,AD50,Q50*calc!$J$6)</f>
        <v>0</v>
      </c>
      <c r="AA50" s="14">
        <f>IF(J50&gt;0,AE50,R50*calc!$J$7)</f>
        <v>0</v>
      </c>
      <c r="AB50" s="166" t="str">
        <f>IF(G50&gt;0,VLOOKUP(((K50/G50)*100),calc!$B$11:$D$16,3,TRUE)*O50*calc!$J$4,"N/A")</f>
        <v>N/A</v>
      </c>
      <c r="AC50" s="166" t="str">
        <f>IF(H50&gt;0,VLOOKUP(((L50/H50)*100),calc!$B$11:$D$16,3,TRUE)*P50*calc!$J$5,"N/A")</f>
        <v>N/A</v>
      </c>
      <c r="AD50" s="166" t="str">
        <f>IF(I50&gt;0,VLOOKUP(((M50/I50)*100),calc!$B$11:$D$16,3,TRUE)*Q50*calc!$J$6,"N/A")</f>
        <v>N/A</v>
      </c>
      <c r="AE50" s="166" t="str">
        <f>IF(J50&gt;0,VLOOKUP(((N50/J50)*100),calc!$B$11:$D$16,3,TRUE)*R50*calc!$J$7,"N/A")</f>
        <v>N/A</v>
      </c>
      <c r="AF50" s="117"/>
      <c r="AG50" s="190" t="str">
        <f>IF((SUM(pism_b_BAT!O50:R50))&gt;0,COUNTIF(pism_b_BAT!AB50:AE50,0),"0")</f>
        <v>0</v>
      </c>
      <c r="AH50" s="190">
        <f>SUM(IF(S50=0,O50*calc!$J$4,0),IF(T50=0,P50*calc!$J$5,0),IF(U50=0,Q50*calc!$J$6,0),IF(V50=0,R50*calc!$J$7,0))</f>
        <v>0</v>
      </c>
    </row>
    <row r="51" spans="1:34" s="1" customFormat="1" ht="25.5" hidden="1" customHeight="1" thickBot="1" x14ac:dyDescent="0.35">
      <c r="A51" s="49" t="s">
        <v>58</v>
      </c>
      <c r="B51" s="144" t="str">
        <f>IF(E51="","",'Celkový poplatek'!$D$2)</f>
        <v/>
      </c>
      <c r="C51" s="145" t="str">
        <f>IF(E51="","",'Celkový poplatek'!$E$2)</f>
        <v/>
      </c>
      <c r="D51" s="220"/>
      <c r="E51" s="221"/>
      <c r="F51" s="122" t="str">
        <f>IF(E51="","",'Celkový poplatek'!$C$2)</f>
        <v/>
      </c>
      <c r="G51" s="229"/>
      <c r="H51" s="230"/>
      <c r="I51" s="230"/>
      <c r="J51" s="231"/>
      <c r="K51" s="232"/>
      <c r="L51" s="230"/>
      <c r="M51" s="230"/>
      <c r="N51" s="233"/>
      <c r="O51" s="232"/>
      <c r="P51" s="230"/>
      <c r="Q51" s="230"/>
      <c r="R51" s="233"/>
      <c r="S51" s="243">
        <f t="shared" si="5"/>
        <v>0</v>
      </c>
      <c r="T51" s="244">
        <f t="shared" si="1"/>
        <v>0</v>
      </c>
      <c r="U51" s="244">
        <f t="shared" si="2"/>
        <v>0</v>
      </c>
      <c r="V51" s="245">
        <f t="shared" si="3"/>
        <v>0</v>
      </c>
      <c r="W51" s="246">
        <f t="shared" si="4"/>
        <v>0</v>
      </c>
      <c r="X51" s="14">
        <f>IF(G51&gt;0,AB51,O51*calc!$J$4)</f>
        <v>0</v>
      </c>
      <c r="Y51" s="14">
        <f>IF(H51&gt;0,AC51,P51*calc!$J$5)</f>
        <v>0</v>
      </c>
      <c r="Z51" s="14">
        <f>IF(I51&gt;0,AD51,Q51*calc!$J$6)</f>
        <v>0</v>
      </c>
      <c r="AA51" s="14">
        <f>IF(J51&gt;0,AE51,R51*calc!$J$7)</f>
        <v>0</v>
      </c>
      <c r="AB51" s="166" t="str">
        <f>IF(G51&gt;0,VLOOKUP(((K51/G51)*100),calc!$B$11:$D$16,3,TRUE)*O51*calc!$J$4,"N/A")</f>
        <v>N/A</v>
      </c>
      <c r="AC51" s="166" t="str">
        <f>IF(H51&gt;0,VLOOKUP(((L51/H51)*100),calc!$B$11:$D$16,3,TRUE)*P51*calc!$J$5,"N/A")</f>
        <v>N/A</v>
      </c>
      <c r="AD51" s="166" t="str">
        <f>IF(I51&gt;0,VLOOKUP(((M51/I51)*100),calc!$B$11:$D$16,3,TRUE)*Q51*calc!$J$6,"N/A")</f>
        <v>N/A</v>
      </c>
      <c r="AE51" s="166" t="str">
        <f>IF(J51&gt;0,VLOOKUP(((N51/J51)*100),calc!$B$11:$D$16,3,TRUE)*R51*calc!$J$7,"N/A")</f>
        <v>N/A</v>
      </c>
      <c r="AF51" s="117"/>
      <c r="AG51" s="190" t="str">
        <f>IF((SUM(pism_b_BAT!O51:R51))&gt;0,COUNTIF(pism_b_BAT!AB51:AE51,0),"0")</f>
        <v>0</v>
      </c>
      <c r="AH51" s="190">
        <f>SUM(IF(S51=0,O51*calc!$J$4,0),IF(T51=0,P51*calc!$J$5,0),IF(U51=0,Q51*calc!$J$6,0),IF(V51=0,R51*calc!$J$7,0))</f>
        <v>0</v>
      </c>
    </row>
    <row r="52" spans="1:34" s="1" customFormat="1" ht="25.5" hidden="1" customHeight="1" thickBot="1" x14ac:dyDescent="0.35">
      <c r="A52" s="49" t="s">
        <v>59</v>
      </c>
      <c r="B52" s="144" t="str">
        <f>IF(E52="","",'Celkový poplatek'!$D$2)</f>
        <v/>
      </c>
      <c r="C52" s="145" t="str">
        <f>IF(E52="","",'Celkový poplatek'!$E$2)</f>
        <v/>
      </c>
      <c r="D52" s="220"/>
      <c r="E52" s="221"/>
      <c r="F52" s="122" t="str">
        <f>IF(E52="","",'Celkový poplatek'!$C$2)</f>
        <v/>
      </c>
      <c r="G52" s="229"/>
      <c r="H52" s="230"/>
      <c r="I52" s="230"/>
      <c r="J52" s="231"/>
      <c r="K52" s="232"/>
      <c r="L52" s="230"/>
      <c r="M52" s="230"/>
      <c r="N52" s="233"/>
      <c r="O52" s="232"/>
      <c r="P52" s="230"/>
      <c r="Q52" s="230"/>
      <c r="R52" s="233"/>
      <c r="S52" s="243">
        <f t="shared" si="5"/>
        <v>0</v>
      </c>
      <c r="T52" s="244">
        <f t="shared" si="1"/>
        <v>0</v>
      </c>
      <c r="U52" s="244">
        <f t="shared" si="2"/>
        <v>0</v>
      </c>
      <c r="V52" s="245">
        <f t="shared" si="3"/>
        <v>0</v>
      </c>
      <c r="W52" s="246">
        <f t="shared" si="4"/>
        <v>0</v>
      </c>
      <c r="X52" s="14">
        <f>IF(G52&gt;0,AB52,O52*calc!$J$4)</f>
        <v>0</v>
      </c>
      <c r="Y52" s="14">
        <f>IF(H52&gt;0,AC52,P52*calc!$J$5)</f>
        <v>0</v>
      </c>
      <c r="Z52" s="14">
        <f>IF(I52&gt;0,AD52,Q52*calc!$J$6)</f>
        <v>0</v>
      </c>
      <c r="AA52" s="14">
        <f>IF(J52&gt;0,AE52,R52*calc!$J$7)</f>
        <v>0</v>
      </c>
      <c r="AB52" s="166" t="str">
        <f>IF(G52&gt;0,VLOOKUP(((K52/G52)*100),calc!$B$11:$D$16,3,TRUE)*O52*calc!$J$4,"N/A")</f>
        <v>N/A</v>
      </c>
      <c r="AC52" s="166" t="str">
        <f>IF(H52&gt;0,VLOOKUP(((L52/H52)*100),calc!$B$11:$D$16,3,TRUE)*P52*calc!$J$5,"N/A")</f>
        <v>N/A</v>
      </c>
      <c r="AD52" s="166" t="str">
        <f>IF(I52&gt;0,VLOOKUP(((M52/I52)*100),calc!$B$11:$D$16,3,TRUE)*Q52*calc!$J$6,"N/A")</f>
        <v>N/A</v>
      </c>
      <c r="AE52" s="166" t="str">
        <f>IF(J52&gt;0,VLOOKUP(((N52/J52)*100),calc!$B$11:$D$16,3,TRUE)*R52*calc!$J$7,"N/A")</f>
        <v>N/A</v>
      </c>
      <c r="AF52" s="117"/>
      <c r="AG52" s="190" t="str">
        <f>IF((SUM(pism_b_BAT!O52:R52))&gt;0,COUNTIF(pism_b_BAT!AB52:AE52,0),"0")</f>
        <v>0</v>
      </c>
      <c r="AH52" s="190">
        <f>SUM(IF(S52=0,O52*calc!$J$4,0),IF(T52=0,P52*calc!$J$5,0),IF(U52=0,Q52*calc!$J$6,0),IF(V52=0,R52*calc!$J$7,0))</f>
        <v>0</v>
      </c>
    </row>
    <row r="53" spans="1:34" s="1" customFormat="1" ht="25.5" hidden="1" customHeight="1" thickBot="1" x14ac:dyDescent="0.35">
      <c r="A53" s="49" t="s">
        <v>60</v>
      </c>
      <c r="B53" s="144" t="str">
        <f>IF(E53="","",'Celkový poplatek'!$D$2)</f>
        <v/>
      </c>
      <c r="C53" s="145" t="str">
        <f>IF(E53="","",'Celkový poplatek'!$E$2)</f>
        <v/>
      </c>
      <c r="D53" s="220"/>
      <c r="E53" s="221"/>
      <c r="F53" s="122" t="str">
        <f>IF(E53="","",'Celkový poplatek'!$C$2)</f>
        <v/>
      </c>
      <c r="G53" s="229"/>
      <c r="H53" s="230"/>
      <c r="I53" s="230"/>
      <c r="J53" s="231"/>
      <c r="K53" s="232"/>
      <c r="L53" s="230"/>
      <c r="M53" s="230"/>
      <c r="N53" s="233"/>
      <c r="O53" s="232"/>
      <c r="P53" s="230"/>
      <c r="Q53" s="230"/>
      <c r="R53" s="233"/>
      <c r="S53" s="243">
        <f t="shared" si="5"/>
        <v>0</v>
      </c>
      <c r="T53" s="244">
        <f t="shared" si="1"/>
        <v>0</v>
      </c>
      <c r="U53" s="244">
        <f t="shared" si="2"/>
        <v>0</v>
      </c>
      <c r="V53" s="245">
        <f t="shared" si="3"/>
        <v>0</v>
      </c>
      <c r="W53" s="246">
        <f t="shared" si="4"/>
        <v>0</v>
      </c>
      <c r="X53" s="14">
        <f>IF(G53&gt;0,AB53,O53*calc!$J$4)</f>
        <v>0</v>
      </c>
      <c r="Y53" s="14">
        <f>IF(H53&gt;0,AC53,P53*calc!$J$5)</f>
        <v>0</v>
      </c>
      <c r="Z53" s="14">
        <f>IF(I53&gt;0,AD53,Q53*calc!$J$6)</f>
        <v>0</v>
      </c>
      <c r="AA53" s="14">
        <f>IF(J53&gt;0,AE53,R53*calc!$J$7)</f>
        <v>0</v>
      </c>
      <c r="AB53" s="166" t="str">
        <f>IF(G53&gt;0,VLOOKUP(((K53/G53)*100),calc!$B$11:$D$16,3,TRUE)*O53*calc!$J$4,"N/A")</f>
        <v>N/A</v>
      </c>
      <c r="AC53" s="166" t="str">
        <f>IF(H53&gt;0,VLOOKUP(((L53/H53)*100),calc!$B$11:$D$16,3,TRUE)*P53*calc!$J$5,"N/A")</f>
        <v>N/A</v>
      </c>
      <c r="AD53" s="166" t="str">
        <f>IF(I53&gt;0,VLOOKUP(((M53/I53)*100),calc!$B$11:$D$16,3,TRUE)*Q53*calc!$J$6,"N/A")</f>
        <v>N/A</v>
      </c>
      <c r="AE53" s="166" t="str">
        <f>IF(J53&gt;0,VLOOKUP(((N53/J53)*100),calc!$B$11:$D$16,3,TRUE)*R53*calc!$J$7,"N/A")</f>
        <v>N/A</v>
      </c>
      <c r="AF53" s="117"/>
      <c r="AG53" s="190" t="str">
        <f>IF((SUM(pism_b_BAT!O53:R53))&gt;0,COUNTIF(pism_b_BAT!AB53:AE53,0),"0")</f>
        <v>0</v>
      </c>
      <c r="AH53" s="190">
        <f>SUM(IF(S53=0,O53*calc!$J$4,0),IF(T53=0,P53*calc!$J$5,0),IF(U53=0,Q53*calc!$J$6,0),IF(V53=0,R53*calc!$J$7,0))</f>
        <v>0</v>
      </c>
    </row>
    <row r="54" spans="1:34" s="1" customFormat="1" ht="25.5" hidden="1" customHeight="1" thickBot="1" x14ac:dyDescent="0.35">
      <c r="A54" s="49" t="s">
        <v>61</v>
      </c>
      <c r="B54" s="144" t="str">
        <f>IF(E54="","",'Celkový poplatek'!$D$2)</f>
        <v/>
      </c>
      <c r="C54" s="145" t="str">
        <f>IF(E54="","",'Celkový poplatek'!$E$2)</f>
        <v/>
      </c>
      <c r="D54" s="220"/>
      <c r="E54" s="221"/>
      <c r="F54" s="122" t="str">
        <f>IF(E54="","",'Celkový poplatek'!$C$2)</f>
        <v/>
      </c>
      <c r="G54" s="229"/>
      <c r="H54" s="230"/>
      <c r="I54" s="230"/>
      <c r="J54" s="231"/>
      <c r="K54" s="232"/>
      <c r="L54" s="230"/>
      <c r="M54" s="230"/>
      <c r="N54" s="233"/>
      <c r="O54" s="232"/>
      <c r="P54" s="230"/>
      <c r="Q54" s="230"/>
      <c r="R54" s="233"/>
      <c r="S54" s="243">
        <f t="shared" si="5"/>
        <v>0</v>
      </c>
      <c r="T54" s="244">
        <f t="shared" si="1"/>
        <v>0</v>
      </c>
      <c r="U54" s="244">
        <f t="shared" si="2"/>
        <v>0</v>
      </c>
      <c r="V54" s="245">
        <f t="shared" si="3"/>
        <v>0</v>
      </c>
      <c r="W54" s="246">
        <f t="shared" si="4"/>
        <v>0</v>
      </c>
      <c r="X54" s="14">
        <f>IF(G54&gt;0,AB54,O54*calc!$J$4)</f>
        <v>0</v>
      </c>
      <c r="Y54" s="14">
        <f>IF(H54&gt;0,AC54,P54*calc!$J$5)</f>
        <v>0</v>
      </c>
      <c r="Z54" s="14">
        <f>IF(I54&gt;0,AD54,Q54*calc!$J$6)</f>
        <v>0</v>
      </c>
      <c r="AA54" s="14">
        <f>IF(J54&gt;0,AE54,R54*calc!$J$7)</f>
        <v>0</v>
      </c>
      <c r="AB54" s="166" t="str">
        <f>IF(G54&gt;0,VLOOKUP(((K54/G54)*100),calc!$B$11:$D$16,3,TRUE)*O54*calc!$J$4,"N/A")</f>
        <v>N/A</v>
      </c>
      <c r="AC54" s="166" t="str">
        <f>IF(H54&gt;0,VLOOKUP(((L54/H54)*100),calc!$B$11:$D$16,3,TRUE)*P54*calc!$J$5,"N/A")</f>
        <v>N/A</v>
      </c>
      <c r="AD54" s="166" t="str">
        <f>IF(I54&gt;0,VLOOKUP(((M54/I54)*100),calc!$B$11:$D$16,3,TRUE)*Q54*calc!$J$6,"N/A")</f>
        <v>N/A</v>
      </c>
      <c r="AE54" s="166" t="str">
        <f>IF(J54&gt;0,VLOOKUP(((N54/J54)*100),calc!$B$11:$D$16,3,TRUE)*R54*calc!$J$7,"N/A")</f>
        <v>N/A</v>
      </c>
      <c r="AF54" s="117"/>
      <c r="AG54" s="190" t="str">
        <f>IF((SUM(pism_b_BAT!O54:R54))&gt;0,COUNTIF(pism_b_BAT!AB54:AE54,0),"0")</f>
        <v>0</v>
      </c>
      <c r="AH54" s="190">
        <f>SUM(IF(S54=0,O54*calc!$J$4,0),IF(T54=0,P54*calc!$J$5,0),IF(U54=0,Q54*calc!$J$6,0),IF(V54=0,R54*calc!$J$7,0))</f>
        <v>0</v>
      </c>
    </row>
    <row r="55" spans="1:34" s="1" customFormat="1" ht="25.5" hidden="1" customHeight="1" thickBot="1" x14ac:dyDescent="0.35">
      <c r="A55" s="49" t="s">
        <v>62</v>
      </c>
      <c r="B55" s="144" t="str">
        <f>IF(E55="","",'Celkový poplatek'!$D$2)</f>
        <v/>
      </c>
      <c r="C55" s="145" t="str">
        <f>IF(E55="","",'Celkový poplatek'!$E$2)</f>
        <v/>
      </c>
      <c r="D55" s="220"/>
      <c r="E55" s="221"/>
      <c r="F55" s="122" t="str">
        <f>IF(E55="","",'Celkový poplatek'!$C$2)</f>
        <v/>
      </c>
      <c r="G55" s="229"/>
      <c r="H55" s="230"/>
      <c r="I55" s="230"/>
      <c r="J55" s="231"/>
      <c r="K55" s="232"/>
      <c r="L55" s="230"/>
      <c r="M55" s="230"/>
      <c r="N55" s="233"/>
      <c r="O55" s="232"/>
      <c r="P55" s="230"/>
      <c r="Q55" s="230"/>
      <c r="R55" s="233"/>
      <c r="S55" s="243">
        <f t="shared" si="5"/>
        <v>0</v>
      </c>
      <c r="T55" s="244">
        <f t="shared" si="1"/>
        <v>0</v>
      </c>
      <c r="U55" s="244">
        <f t="shared" si="2"/>
        <v>0</v>
      </c>
      <c r="V55" s="245">
        <f t="shared" si="3"/>
        <v>0</v>
      </c>
      <c r="W55" s="246">
        <f t="shared" si="4"/>
        <v>0</v>
      </c>
      <c r="X55" s="14">
        <f>IF(G55&gt;0,AB55,O55*calc!$J$4)</f>
        <v>0</v>
      </c>
      <c r="Y55" s="14">
        <f>IF(H55&gt;0,AC55,P55*calc!$J$5)</f>
        <v>0</v>
      </c>
      <c r="Z55" s="14">
        <f>IF(I55&gt;0,AD55,Q55*calc!$J$6)</f>
        <v>0</v>
      </c>
      <c r="AA55" s="14">
        <f>IF(J55&gt;0,AE55,R55*calc!$J$7)</f>
        <v>0</v>
      </c>
      <c r="AB55" s="166" t="str">
        <f>IF(G55&gt;0,VLOOKUP(((K55/G55)*100),calc!$B$11:$D$16,3,TRUE)*O55*calc!$J$4,"N/A")</f>
        <v>N/A</v>
      </c>
      <c r="AC55" s="166" t="str">
        <f>IF(H55&gt;0,VLOOKUP(((L55/H55)*100),calc!$B$11:$D$16,3,TRUE)*P55*calc!$J$5,"N/A")</f>
        <v>N/A</v>
      </c>
      <c r="AD55" s="166" t="str">
        <f>IF(I55&gt;0,VLOOKUP(((M55/I55)*100),calc!$B$11:$D$16,3,TRUE)*Q55*calc!$J$6,"N/A")</f>
        <v>N/A</v>
      </c>
      <c r="AE55" s="166" t="str">
        <f>IF(J55&gt;0,VLOOKUP(((N55/J55)*100),calc!$B$11:$D$16,3,TRUE)*R55*calc!$J$7,"N/A")</f>
        <v>N/A</v>
      </c>
      <c r="AF55" s="117"/>
      <c r="AG55" s="190" t="str">
        <f>IF((SUM(pism_b_BAT!O55:R55))&gt;0,COUNTIF(pism_b_BAT!AB55:AE55,0),"0")</f>
        <v>0</v>
      </c>
      <c r="AH55" s="190">
        <f>SUM(IF(S55=0,O55*calc!$J$4,0),IF(T55=0,P55*calc!$J$5,0),IF(U55=0,Q55*calc!$J$6,0),IF(V55=0,R55*calc!$J$7,0))</f>
        <v>0</v>
      </c>
    </row>
    <row r="56" spans="1:34" s="1" customFormat="1" ht="25.5" hidden="1" customHeight="1" thickBot="1" x14ac:dyDescent="0.35">
      <c r="A56" s="49" t="s">
        <v>63</v>
      </c>
      <c r="B56" s="144" t="str">
        <f>IF(E56="","",'Celkový poplatek'!$D$2)</f>
        <v/>
      </c>
      <c r="C56" s="145" t="str">
        <f>IF(E56="","",'Celkový poplatek'!$E$2)</f>
        <v/>
      </c>
      <c r="D56" s="220"/>
      <c r="E56" s="221"/>
      <c r="F56" s="122" t="str">
        <f>IF(E56="","",'Celkový poplatek'!$C$2)</f>
        <v/>
      </c>
      <c r="G56" s="229"/>
      <c r="H56" s="230"/>
      <c r="I56" s="230"/>
      <c r="J56" s="231"/>
      <c r="K56" s="232"/>
      <c r="L56" s="230"/>
      <c r="M56" s="230"/>
      <c r="N56" s="233"/>
      <c r="O56" s="232"/>
      <c r="P56" s="230"/>
      <c r="Q56" s="230"/>
      <c r="R56" s="233"/>
      <c r="S56" s="243">
        <f t="shared" si="5"/>
        <v>0</v>
      </c>
      <c r="T56" s="244">
        <f t="shared" si="1"/>
        <v>0</v>
      </c>
      <c r="U56" s="244">
        <f t="shared" si="2"/>
        <v>0</v>
      </c>
      <c r="V56" s="245">
        <f t="shared" si="3"/>
        <v>0</v>
      </c>
      <c r="W56" s="246">
        <f t="shared" si="4"/>
        <v>0</v>
      </c>
      <c r="X56" s="14">
        <f>IF(G56&gt;0,AB56,O56*calc!$J$4)</f>
        <v>0</v>
      </c>
      <c r="Y56" s="14">
        <f>IF(H56&gt;0,AC56,P56*calc!$J$5)</f>
        <v>0</v>
      </c>
      <c r="Z56" s="14">
        <f>IF(I56&gt;0,AD56,Q56*calc!$J$6)</f>
        <v>0</v>
      </c>
      <c r="AA56" s="14">
        <f>IF(J56&gt;0,AE56,R56*calc!$J$7)</f>
        <v>0</v>
      </c>
      <c r="AB56" s="166" t="str">
        <f>IF(G56&gt;0,VLOOKUP(((K56/G56)*100),calc!$B$11:$D$16,3,TRUE)*O56*calc!$J$4,"N/A")</f>
        <v>N/A</v>
      </c>
      <c r="AC56" s="166" t="str">
        <f>IF(H56&gt;0,VLOOKUP(((L56/H56)*100),calc!$B$11:$D$16,3,TRUE)*P56*calc!$J$5,"N/A")</f>
        <v>N/A</v>
      </c>
      <c r="AD56" s="166" t="str">
        <f>IF(I56&gt;0,VLOOKUP(((M56/I56)*100),calc!$B$11:$D$16,3,TRUE)*Q56*calc!$J$6,"N/A")</f>
        <v>N/A</v>
      </c>
      <c r="AE56" s="166" t="str">
        <f>IF(J56&gt;0,VLOOKUP(((N56/J56)*100),calc!$B$11:$D$16,3,TRUE)*R56*calc!$J$7,"N/A")</f>
        <v>N/A</v>
      </c>
      <c r="AF56" s="117"/>
      <c r="AG56" s="190" t="str">
        <f>IF((SUM(pism_b_BAT!O56:R56))&gt;0,COUNTIF(pism_b_BAT!AB56:AE56,0),"0")</f>
        <v>0</v>
      </c>
      <c r="AH56" s="190">
        <f>SUM(IF(S56=0,O56*calc!$J$4,0),IF(T56=0,P56*calc!$J$5,0),IF(U56=0,Q56*calc!$J$6,0),IF(V56=0,R56*calc!$J$7,0))</f>
        <v>0</v>
      </c>
    </row>
    <row r="57" spans="1:34" s="1" customFormat="1" ht="25.5" hidden="1" customHeight="1" thickBot="1" x14ac:dyDescent="0.35">
      <c r="A57" s="49" t="s">
        <v>64</v>
      </c>
      <c r="B57" s="144" t="str">
        <f>IF(E57="","",'Celkový poplatek'!$D$2)</f>
        <v/>
      </c>
      <c r="C57" s="145" t="str">
        <f>IF(E57="","",'Celkový poplatek'!$E$2)</f>
        <v/>
      </c>
      <c r="D57" s="220"/>
      <c r="E57" s="221"/>
      <c r="F57" s="122" t="str">
        <f>IF(E57="","",'Celkový poplatek'!$C$2)</f>
        <v/>
      </c>
      <c r="G57" s="229"/>
      <c r="H57" s="230"/>
      <c r="I57" s="230"/>
      <c r="J57" s="231"/>
      <c r="K57" s="232"/>
      <c r="L57" s="230"/>
      <c r="M57" s="230"/>
      <c r="N57" s="233"/>
      <c r="O57" s="232"/>
      <c r="P57" s="230"/>
      <c r="Q57" s="230"/>
      <c r="R57" s="233"/>
      <c r="S57" s="243">
        <f t="shared" si="5"/>
        <v>0</v>
      </c>
      <c r="T57" s="244">
        <f t="shared" si="1"/>
        <v>0</v>
      </c>
      <c r="U57" s="244">
        <f t="shared" si="2"/>
        <v>0</v>
      </c>
      <c r="V57" s="245">
        <f t="shared" si="3"/>
        <v>0</v>
      </c>
      <c r="W57" s="246">
        <f t="shared" si="4"/>
        <v>0</v>
      </c>
      <c r="X57" s="14">
        <f>IF(G57&gt;0,AB57,O57*calc!$J$4)</f>
        <v>0</v>
      </c>
      <c r="Y57" s="14">
        <f>IF(H57&gt;0,AC57,P57*calc!$J$5)</f>
        <v>0</v>
      </c>
      <c r="Z57" s="14">
        <f>IF(I57&gt;0,AD57,Q57*calc!$J$6)</f>
        <v>0</v>
      </c>
      <c r="AA57" s="14">
        <f>IF(J57&gt;0,AE57,R57*calc!$J$7)</f>
        <v>0</v>
      </c>
      <c r="AB57" s="166" t="str">
        <f>IF(G57&gt;0,VLOOKUP(((K57/G57)*100),calc!$B$11:$D$16,3,TRUE)*O57*calc!$J$4,"N/A")</f>
        <v>N/A</v>
      </c>
      <c r="AC57" s="166" t="str">
        <f>IF(H57&gt;0,VLOOKUP(((L57/H57)*100),calc!$B$11:$D$16,3,TRUE)*P57*calc!$J$5,"N/A")</f>
        <v>N/A</v>
      </c>
      <c r="AD57" s="166" t="str">
        <f>IF(I57&gt;0,VLOOKUP(((M57/I57)*100),calc!$B$11:$D$16,3,TRUE)*Q57*calc!$J$6,"N/A")</f>
        <v>N/A</v>
      </c>
      <c r="AE57" s="166" t="str">
        <f>IF(J57&gt;0,VLOOKUP(((N57/J57)*100),calc!$B$11:$D$16,3,TRUE)*R57*calc!$J$7,"N/A")</f>
        <v>N/A</v>
      </c>
      <c r="AF57" s="117"/>
      <c r="AG57" s="190" t="str">
        <f>IF((SUM(pism_b_BAT!O57:R57))&gt;0,COUNTIF(pism_b_BAT!AB57:AE57,0),"0")</f>
        <v>0</v>
      </c>
      <c r="AH57" s="190">
        <f>SUM(IF(S57=0,O57*calc!$J$4,0),IF(T57=0,P57*calc!$J$5,0),IF(U57=0,Q57*calc!$J$6,0),IF(V57=0,R57*calc!$J$7,0))</f>
        <v>0</v>
      </c>
    </row>
    <row r="58" spans="1:34" s="1" customFormat="1" ht="25.5" hidden="1" customHeight="1" thickBot="1" x14ac:dyDescent="0.35">
      <c r="A58" s="49" t="s">
        <v>65</v>
      </c>
      <c r="B58" s="144" t="str">
        <f>IF(E58="","",'Celkový poplatek'!$D$2)</f>
        <v/>
      </c>
      <c r="C58" s="145" t="str">
        <f>IF(E58="","",'Celkový poplatek'!$E$2)</f>
        <v/>
      </c>
      <c r="D58" s="220"/>
      <c r="E58" s="221"/>
      <c r="F58" s="122" t="str">
        <f>IF(E58="","",'Celkový poplatek'!$C$2)</f>
        <v/>
      </c>
      <c r="G58" s="229"/>
      <c r="H58" s="230"/>
      <c r="I58" s="230"/>
      <c r="J58" s="231"/>
      <c r="K58" s="232"/>
      <c r="L58" s="230"/>
      <c r="M58" s="230"/>
      <c r="N58" s="233"/>
      <c r="O58" s="232"/>
      <c r="P58" s="230"/>
      <c r="Q58" s="230"/>
      <c r="R58" s="233"/>
      <c r="S58" s="243">
        <f t="shared" si="5"/>
        <v>0</v>
      </c>
      <c r="T58" s="244">
        <f t="shared" si="1"/>
        <v>0</v>
      </c>
      <c r="U58" s="244">
        <f t="shared" si="2"/>
        <v>0</v>
      </c>
      <c r="V58" s="245">
        <f t="shared" si="3"/>
        <v>0</v>
      </c>
      <c r="W58" s="246">
        <f t="shared" si="4"/>
        <v>0</v>
      </c>
      <c r="X58" s="14">
        <f>IF(G58&gt;0,AB58,O58*calc!$J$4)</f>
        <v>0</v>
      </c>
      <c r="Y58" s="14">
        <f>IF(H58&gt;0,AC58,P58*calc!$J$5)</f>
        <v>0</v>
      </c>
      <c r="Z58" s="14">
        <f>IF(I58&gt;0,AD58,Q58*calc!$J$6)</f>
        <v>0</v>
      </c>
      <c r="AA58" s="14">
        <f>IF(J58&gt;0,AE58,R58*calc!$J$7)</f>
        <v>0</v>
      </c>
      <c r="AB58" s="166" t="str">
        <f>IF(G58&gt;0,VLOOKUP(((K58/G58)*100),calc!$B$11:$D$16,3,TRUE)*O58*calc!$J$4,"N/A")</f>
        <v>N/A</v>
      </c>
      <c r="AC58" s="166" t="str">
        <f>IF(H58&gt;0,VLOOKUP(((L58/H58)*100),calc!$B$11:$D$16,3,TRUE)*P58*calc!$J$5,"N/A")</f>
        <v>N/A</v>
      </c>
      <c r="AD58" s="166" t="str">
        <f>IF(I58&gt;0,VLOOKUP(((M58/I58)*100),calc!$B$11:$D$16,3,TRUE)*Q58*calc!$J$6,"N/A")</f>
        <v>N/A</v>
      </c>
      <c r="AE58" s="166" t="str">
        <f>IF(J58&gt;0,VLOOKUP(((N58/J58)*100),calc!$B$11:$D$16,3,TRUE)*R58*calc!$J$7,"N/A")</f>
        <v>N/A</v>
      </c>
      <c r="AF58" s="117"/>
      <c r="AG58" s="190" t="str">
        <f>IF((SUM(pism_b_BAT!O58:R58))&gt;0,COUNTIF(pism_b_BAT!AB58:AE58,0),"0")</f>
        <v>0</v>
      </c>
      <c r="AH58" s="190">
        <f>SUM(IF(S58=0,O58*calc!$J$4,0),IF(T58=0,P58*calc!$J$5,0),IF(U58=0,Q58*calc!$J$6,0),IF(V58=0,R58*calc!$J$7,0))</f>
        <v>0</v>
      </c>
    </row>
    <row r="59" spans="1:34" s="1" customFormat="1" ht="25.5" hidden="1" customHeight="1" thickBot="1" x14ac:dyDescent="0.35">
      <c r="A59" s="49" t="s">
        <v>66</v>
      </c>
      <c r="B59" s="144" t="str">
        <f>IF(E59="","",'Celkový poplatek'!$D$2)</f>
        <v/>
      </c>
      <c r="C59" s="145" t="str">
        <f>IF(E59="","",'Celkový poplatek'!$E$2)</f>
        <v/>
      </c>
      <c r="D59" s="220"/>
      <c r="E59" s="221"/>
      <c r="F59" s="122" t="str">
        <f>IF(E59="","",'Celkový poplatek'!$C$2)</f>
        <v/>
      </c>
      <c r="G59" s="229"/>
      <c r="H59" s="230"/>
      <c r="I59" s="230"/>
      <c r="J59" s="231"/>
      <c r="K59" s="232"/>
      <c r="L59" s="230"/>
      <c r="M59" s="230"/>
      <c r="N59" s="233"/>
      <c r="O59" s="232"/>
      <c r="P59" s="230"/>
      <c r="Q59" s="230"/>
      <c r="R59" s="233"/>
      <c r="S59" s="243">
        <f t="shared" si="5"/>
        <v>0</v>
      </c>
      <c r="T59" s="244">
        <f t="shared" si="1"/>
        <v>0</v>
      </c>
      <c r="U59" s="244">
        <f t="shared" si="2"/>
        <v>0</v>
      </c>
      <c r="V59" s="245">
        <f t="shared" si="3"/>
        <v>0</v>
      </c>
      <c r="W59" s="246">
        <f t="shared" si="4"/>
        <v>0</v>
      </c>
      <c r="X59" s="14">
        <f>IF(G59&gt;0,AB59,O59*calc!$J$4)</f>
        <v>0</v>
      </c>
      <c r="Y59" s="14">
        <f>IF(H59&gt;0,AC59,P59*calc!$J$5)</f>
        <v>0</v>
      </c>
      <c r="Z59" s="14">
        <f>IF(I59&gt;0,AD59,Q59*calc!$J$6)</f>
        <v>0</v>
      </c>
      <c r="AA59" s="14">
        <f>IF(J59&gt;0,AE59,R59*calc!$J$7)</f>
        <v>0</v>
      </c>
      <c r="AB59" s="166" t="str">
        <f>IF(G59&gt;0,VLOOKUP(((K59/G59)*100),calc!$B$11:$D$16,3,TRUE)*O59*calc!$J$4,"N/A")</f>
        <v>N/A</v>
      </c>
      <c r="AC59" s="166" t="str">
        <f>IF(H59&gt;0,VLOOKUP(((L59/H59)*100),calc!$B$11:$D$16,3,TRUE)*P59*calc!$J$5,"N/A")</f>
        <v>N/A</v>
      </c>
      <c r="AD59" s="166" t="str">
        <f>IF(I59&gt;0,VLOOKUP(((M59/I59)*100),calc!$B$11:$D$16,3,TRUE)*Q59*calc!$J$6,"N/A")</f>
        <v>N/A</v>
      </c>
      <c r="AE59" s="166" t="str">
        <f>IF(J59&gt;0,VLOOKUP(((N59/J59)*100),calc!$B$11:$D$16,3,TRUE)*R59*calc!$J$7,"N/A")</f>
        <v>N/A</v>
      </c>
      <c r="AF59" s="117"/>
      <c r="AG59" s="190" t="str">
        <f>IF((SUM(pism_b_BAT!O59:R59))&gt;0,COUNTIF(pism_b_BAT!AB59:AE59,0),"0")</f>
        <v>0</v>
      </c>
      <c r="AH59" s="190">
        <f>SUM(IF(S59=0,O59*calc!$J$4,0),IF(T59=0,P59*calc!$J$5,0),IF(U59=0,Q59*calc!$J$6,0),IF(V59=0,R59*calc!$J$7,0))</f>
        <v>0</v>
      </c>
    </row>
    <row r="60" spans="1:34" s="1" customFormat="1" ht="25.5" hidden="1" customHeight="1" thickBot="1" x14ac:dyDescent="0.35">
      <c r="A60" s="49" t="s">
        <v>67</v>
      </c>
      <c r="B60" s="144" t="str">
        <f>IF(E60="","",'Celkový poplatek'!$D$2)</f>
        <v/>
      </c>
      <c r="C60" s="145" t="str">
        <f>IF(E60="","",'Celkový poplatek'!$E$2)</f>
        <v/>
      </c>
      <c r="D60" s="220"/>
      <c r="E60" s="221"/>
      <c r="F60" s="122" t="str">
        <f>IF(E60="","",'Celkový poplatek'!$C$2)</f>
        <v/>
      </c>
      <c r="G60" s="229"/>
      <c r="H60" s="230"/>
      <c r="I60" s="230"/>
      <c r="J60" s="231"/>
      <c r="K60" s="232"/>
      <c r="L60" s="230"/>
      <c r="M60" s="230"/>
      <c r="N60" s="233"/>
      <c r="O60" s="232"/>
      <c r="P60" s="230"/>
      <c r="Q60" s="230"/>
      <c r="R60" s="233"/>
      <c r="S60" s="243">
        <f t="shared" si="5"/>
        <v>0</v>
      </c>
      <c r="T60" s="244">
        <f t="shared" si="1"/>
        <v>0</v>
      </c>
      <c r="U60" s="244">
        <f t="shared" si="2"/>
        <v>0</v>
      </c>
      <c r="V60" s="245">
        <f t="shared" si="3"/>
        <v>0</v>
      </c>
      <c r="W60" s="246">
        <f t="shared" si="4"/>
        <v>0</v>
      </c>
      <c r="X60" s="14">
        <f>IF(G60&gt;0,AB60,O60*calc!$J$4)</f>
        <v>0</v>
      </c>
      <c r="Y60" s="14">
        <f>IF(H60&gt;0,AC60,P60*calc!$J$5)</f>
        <v>0</v>
      </c>
      <c r="Z60" s="14">
        <f>IF(I60&gt;0,AD60,Q60*calc!$J$6)</f>
        <v>0</v>
      </c>
      <c r="AA60" s="14">
        <f>IF(J60&gt;0,AE60,R60*calc!$J$7)</f>
        <v>0</v>
      </c>
      <c r="AB60" s="166" t="str">
        <f>IF(G60&gt;0,VLOOKUP(((K60/G60)*100),calc!$B$11:$D$16,3,TRUE)*O60*calc!$J$4,"N/A")</f>
        <v>N/A</v>
      </c>
      <c r="AC60" s="166" t="str">
        <f>IF(H60&gt;0,VLOOKUP(((L60/H60)*100),calc!$B$11:$D$16,3,TRUE)*P60*calc!$J$5,"N/A")</f>
        <v>N/A</v>
      </c>
      <c r="AD60" s="166" t="str">
        <f>IF(I60&gt;0,VLOOKUP(((M60/I60)*100),calc!$B$11:$D$16,3,TRUE)*Q60*calc!$J$6,"N/A")</f>
        <v>N/A</v>
      </c>
      <c r="AE60" s="166" t="str">
        <f>IF(J60&gt;0,VLOOKUP(((N60/J60)*100),calc!$B$11:$D$16,3,TRUE)*R60*calc!$J$7,"N/A")</f>
        <v>N/A</v>
      </c>
      <c r="AF60" s="117"/>
      <c r="AG60" s="190" t="str">
        <f>IF((SUM(pism_b_BAT!O60:R60))&gt;0,COUNTIF(pism_b_BAT!AB60:AE60,0),"0")</f>
        <v>0</v>
      </c>
      <c r="AH60" s="190">
        <f>SUM(IF(S60=0,O60*calc!$J$4,0),IF(T60=0,P60*calc!$J$5,0),IF(U60=0,Q60*calc!$J$6,0),IF(V60=0,R60*calc!$J$7,0))</f>
        <v>0</v>
      </c>
    </row>
    <row r="61" spans="1:34" s="1" customFormat="1" ht="25.5" hidden="1" customHeight="1" thickBot="1" x14ac:dyDescent="0.35">
      <c r="A61" s="49" t="s">
        <v>68</v>
      </c>
      <c r="B61" s="144" t="str">
        <f>IF(E61="","",'Celkový poplatek'!$D$2)</f>
        <v/>
      </c>
      <c r="C61" s="145" t="str">
        <f>IF(E61="","",'Celkový poplatek'!$E$2)</f>
        <v/>
      </c>
      <c r="D61" s="220"/>
      <c r="E61" s="221"/>
      <c r="F61" s="122" t="str">
        <f>IF(E61="","",'Celkový poplatek'!$C$2)</f>
        <v/>
      </c>
      <c r="G61" s="229"/>
      <c r="H61" s="230"/>
      <c r="I61" s="230"/>
      <c r="J61" s="231"/>
      <c r="K61" s="232"/>
      <c r="L61" s="230"/>
      <c r="M61" s="230"/>
      <c r="N61" s="233"/>
      <c r="O61" s="232"/>
      <c r="P61" s="230"/>
      <c r="Q61" s="230"/>
      <c r="R61" s="233"/>
      <c r="S61" s="243">
        <f t="shared" si="5"/>
        <v>0</v>
      </c>
      <c r="T61" s="244">
        <f t="shared" si="1"/>
        <v>0</v>
      </c>
      <c r="U61" s="244">
        <f t="shared" si="2"/>
        <v>0</v>
      </c>
      <c r="V61" s="245">
        <f t="shared" si="3"/>
        <v>0</v>
      </c>
      <c r="W61" s="246">
        <f t="shared" si="4"/>
        <v>0</v>
      </c>
      <c r="X61" s="14">
        <f>IF(G61&gt;0,AB61,O61*calc!$J$4)</f>
        <v>0</v>
      </c>
      <c r="Y61" s="14">
        <f>IF(H61&gt;0,AC61,P61*calc!$J$5)</f>
        <v>0</v>
      </c>
      <c r="Z61" s="14">
        <f>IF(I61&gt;0,AD61,Q61*calc!$J$6)</f>
        <v>0</v>
      </c>
      <c r="AA61" s="14">
        <f>IF(J61&gt;0,AE61,R61*calc!$J$7)</f>
        <v>0</v>
      </c>
      <c r="AB61" s="166" t="str">
        <f>IF(G61&gt;0,VLOOKUP(((K61/G61)*100),calc!$B$11:$D$16,3,TRUE)*O61*calc!$J$4,"N/A")</f>
        <v>N/A</v>
      </c>
      <c r="AC61" s="166" t="str">
        <f>IF(H61&gt;0,VLOOKUP(((L61/H61)*100),calc!$B$11:$D$16,3,TRUE)*P61*calc!$J$5,"N/A")</f>
        <v>N/A</v>
      </c>
      <c r="AD61" s="166" t="str">
        <f>IF(I61&gt;0,VLOOKUP(((M61/I61)*100),calc!$B$11:$D$16,3,TRUE)*Q61*calc!$J$6,"N/A")</f>
        <v>N/A</v>
      </c>
      <c r="AE61" s="166" t="str">
        <f>IF(J61&gt;0,VLOOKUP(((N61/J61)*100),calc!$B$11:$D$16,3,TRUE)*R61*calc!$J$7,"N/A")</f>
        <v>N/A</v>
      </c>
      <c r="AF61" s="117"/>
      <c r="AG61" s="190" t="str">
        <f>IF((SUM(pism_b_BAT!O61:R61))&gt;0,COUNTIF(pism_b_BAT!AB61:AE61,0),"0")</f>
        <v>0</v>
      </c>
      <c r="AH61" s="190">
        <f>SUM(IF(S61=0,O61*calc!$J$4,0),IF(T61=0,P61*calc!$J$5,0),IF(U61=0,Q61*calc!$J$6,0),IF(V61=0,R61*calc!$J$7,0))</f>
        <v>0</v>
      </c>
    </row>
    <row r="62" spans="1:34" s="1" customFormat="1" ht="25.5" hidden="1" customHeight="1" thickBot="1" x14ac:dyDescent="0.35">
      <c r="A62" s="49" t="s">
        <v>69</v>
      </c>
      <c r="B62" s="144" t="str">
        <f>IF(E62="","",'Celkový poplatek'!$D$2)</f>
        <v/>
      </c>
      <c r="C62" s="145" t="str">
        <f>IF(E62="","",'Celkový poplatek'!$E$2)</f>
        <v/>
      </c>
      <c r="D62" s="220"/>
      <c r="E62" s="221"/>
      <c r="F62" s="122" t="str">
        <f>IF(E62="","",'Celkový poplatek'!$C$2)</f>
        <v/>
      </c>
      <c r="G62" s="229"/>
      <c r="H62" s="230"/>
      <c r="I62" s="230"/>
      <c r="J62" s="231"/>
      <c r="K62" s="232"/>
      <c r="L62" s="230"/>
      <c r="M62" s="230"/>
      <c r="N62" s="233"/>
      <c r="O62" s="232"/>
      <c r="P62" s="230"/>
      <c r="Q62" s="230"/>
      <c r="R62" s="233"/>
      <c r="S62" s="243">
        <f t="shared" si="5"/>
        <v>0</v>
      </c>
      <c r="T62" s="244">
        <f t="shared" si="1"/>
        <v>0</v>
      </c>
      <c r="U62" s="244">
        <f t="shared" si="2"/>
        <v>0</v>
      </c>
      <c r="V62" s="245">
        <f t="shared" si="3"/>
        <v>0</v>
      </c>
      <c r="W62" s="246">
        <f t="shared" si="4"/>
        <v>0</v>
      </c>
      <c r="X62" s="14">
        <f>IF(G62&gt;0,AB62,O62*calc!$J$4)</f>
        <v>0</v>
      </c>
      <c r="Y62" s="14">
        <f>IF(H62&gt;0,AC62,P62*calc!$J$5)</f>
        <v>0</v>
      </c>
      <c r="Z62" s="14">
        <f>IF(I62&gt;0,AD62,Q62*calc!$J$6)</f>
        <v>0</v>
      </c>
      <c r="AA62" s="14">
        <f>IF(J62&gt;0,AE62,R62*calc!$J$7)</f>
        <v>0</v>
      </c>
      <c r="AB62" s="166" t="str">
        <f>IF(G62&gt;0,VLOOKUP(((K62/G62)*100),calc!$B$11:$D$16,3,TRUE)*O62*calc!$J$4,"N/A")</f>
        <v>N/A</v>
      </c>
      <c r="AC62" s="166" t="str">
        <f>IF(H62&gt;0,VLOOKUP(((L62/H62)*100),calc!$B$11:$D$16,3,TRUE)*P62*calc!$J$5,"N/A")</f>
        <v>N/A</v>
      </c>
      <c r="AD62" s="166" t="str">
        <f>IF(I62&gt;0,VLOOKUP(((M62/I62)*100),calc!$B$11:$D$16,3,TRUE)*Q62*calc!$J$6,"N/A")</f>
        <v>N/A</v>
      </c>
      <c r="AE62" s="166" t="str">
        <f>IF(J62&gt;0,VLOOKUP(((N62/J62)*100),calc!$B$11:$D$16,3,TRUE)*R62*calc!$J$7,"N/A")</f>
        <v>N/A</v>
      </c>
      <c r="AF62" s="117"/>
      <c r="AG62" s="190" t="str">
        <f>IF((SUM(pism_b_BAT!O62:R62))&gt;0,COUNTIF(pism_b_BAT!AB62:AE62,0),"0")</f>
        <v>0</v>
      </c>
      <c r="AH62" s="190">
        <f>SUM(IF(S62=0,O62*calc!$J$4,0),IF(T62=0,P62*calc!$J$5,0),IF(U62=0,Q62*calc!$J$6,0),IF(V62=0,R62*calc!$J$7,0))</f>
        <v>0</v>
      </c>
    </row>
    <row r="63" spans="1:34" s="1" customFormat="1" ht="25.5" hidden="1" customHeight="1" thickBot="1" x14ac:dyDescent="0.35">
      <c r="A63" s="49" t="s">
        <v>70</v>
      </c>
      <c r="B63" s="144" t="str">
        <f>IF(E63="","",'Celkový poplatek'!$D$2)</f>
        <v/>
      </c>
      <c r="C63" s="145" t="str">
        <f>IF(E63="","",'Celkový poplatek'!$E$2)</f>
        <v/>
      </c>
      <c r="D63" s="220"/>
      <c r="E63" s="221"/>
      <c r="F63" s="122" t="str">
        <f>IF(E63="","",'Celkový poplatek'!$C$2)</f>
        <v/>
      </c>
      <c r="G63" s="229"/>
      <c r="H63" s="230"/>
      <c r="I63" s="230"/>
      <c r="J63" s="231"/>
      <c r="K63" s="232"/>
      <c r="L63" s="230"/>
      <c r="M63" s="230"/>
      <c r="N63" s="233"/>
      <c r="O63" s="232"/>
      <c r="P63" s="230"/>
      <c r="Q63" s="230"/>
      <c r="R63" s="233"/>
      <c r="S63" s="243">
        <f t="shared" si="5"/>
        <v>0</v>
      </c>
      <c r="T63" s="244">
        <f t="shared" si="1"/>
        <v>0</v>
      </c>
      <c r="U63" s="244">
        <f t="shared" si="2"/>
        <v>0</v>
      </c>
      <c r="V63" s="245">
        <f t="shared" si="3"/>
        <v>0</v>
      </c>
      <c r="W63" s="246">
        <f t="shared" si="4"/>
        <v>0</v>
      </c>
      <c r="X63" s="14">
        <f>IF(G63&gt;0,AB63,O63*calc!$J$4)</f>
        <v>0</v>
      </c>
      <c r="Y63" s="14">
        <f>IF(H63&gt;0,AC63,P63*calc!$J$5)</f>
        <v>0</v>
      </c>
      <c r="Z63" s="14">
        <f>IF(I63&gt;0,AD63,Q63*calc!$J$6)</f>
        <v>0</v>
      </c>
      <c r="AA63" s="14">
        <f>IF(J63&gt;0,AE63,R63*calc!$J$7)</f>
        <v>0</v>
      </c>
      <c r="AB63" s="166" t="str">
        <f>IF(G63&gt;0,VLOOKUP(((K63/G63)*100),calc!$B$11:$D$16,3,TRUE)*O63*calc!$J$4,"N/A")</f>
        <v>N/A</v>
      </c>
      <c r="AC63" s="166" t="str">
        <f>IF(H63&gt;0,VLOOKUP(((L63/H63)*100),calc!$B$11:$D$16,3,TRUE)*P63*calc!$J$5,"N/A")</f>
        <v>N/A</v>
      </c>
      <c r="AD63" s="166" t="str">
        <f>IF(I63&gt;0,VLOOKUP(((M63/I63)*100),calc!$B$11:$D$16,3,TRUE)*Q63*calc!$J$6,"N/A")</f>
        <v>N/A</v>
      </c>
      <c r="AE63" s="166" t="str">
        <f>IF(J63&gt;0,VLOOKUP(((N63/J63)*100),calc!$B$11:$D$16,3,TRUE)*R63*calc!$J$7,"N/A")</f>
        <v>N/A</v>
      </c>
      <c r="AF63" s="117"/>
      <c r="AG63" s="190" t="str">
        <f>IF((SUM(pism_b_BAT!O63:R63))&gt;0,COUNTIF(pism_b_BAT!AB63:AE63,0),"0")</f>
        <v>0</v>
      </c>
      <c r="AH63" s="190">
        <f>SUM(IF(S63=0,O63*calc!$J$4,0),IF(T63=0,P63*calc!$J$5,0),IF(U63=0,Q63*calc!$J$6,0),IF(V63=0,R63*calc!$J$7,0))</f>
        <v>0</v>
      </c>
    </row>
    <row r="64" spans="1:34" s="1" customFormat="1" ht="25.5" hidden="1" customHeight="1" thickBot="1" x14ac:dyDescent="0.35">
      <c r="A64" s="49" t="s">
        <v>71</v>
      </c>
      <c r="B64" s="144" t="str">
        <f>IF(E64="","",'Celkový poplatek'!$D$2)</f>
        <v/>
      </c>
      <c r="C64" s="145" t="str">
        <f>IF(E64="","",'Celkový poplatek'!$E$2)</f>
        <v/>
      </c>
      <c r="D64" s="220"/>
      <c r="E64" s="221"/>
      <c r="F64" s="122" t="str">
        <f>IF(E64="","",'Celkový poplatek'!$C$2)</f>
        <v/>
      </c>
      <c r="G64" s="229"/>
      <c r="H64" s="230"/>
      <c r="I64" s="230"/>
      <c r="J64" s="231"/>
      <c r="K64" s="232"/>
      <c r="L64" s="230"/>
      <c r="M64" s="230"/>
      <c r="N64" s="233"/>
      <c r="O64" s="232"/>
      <c r="P64" s="230"/>
      <c r="Q64" s="230"/>
      <c r="R64" s="233"/>
      <c r="S64" s="243">
        <f t="shared" si="5"/>
        <v>0</v>
      </c>
      <c r="T64" s="244">
        <f t="shared" si="1"/>
        <v>0</v>
      </c>
      <c r="U64" s="244">
        <f t="shared" si="2"/>
        <v>0</v>
      </c>
      <c r="V64" s="245">
        <f t="shared" si="3"/>
        <v>0</v>
      </c>
      <c r="W64" s="246">
        <f t="shared" si="4"/>
        <v>0</v>
      </c>
      <c r="X64" s="14">
        <f>IF(G64&gt;0,AB64,O64*calc!$J$4)</f>
        <v>0</v>
      </c>
      <c r="Y64" s="14">
        <f>IF(H64&gt;0,AC64,P64*calc!$J$5)</f>
        <v>0</v>
      </c>
      <c r="Z64" s="14">
        <f>IF(I64&gt;0,AD64,Q64*calc!$J$6)</f>
        <v>0</v>
      </c>
      <c r="AA64" s="14">
        <f>IF(J64&gt;0,AE64,R64*calc!$J$7)</f>
        <v>0</v>
      </c>
      <c r="AB64" s="166" t="str">
        <f>IF(G64&gt;0,VLOOKUP(((K64/G64)*100),calc!$B$11:$D$16,3,TRUE)*O64*calc!$J$4,"N/A")</f>
        <v>N/A</v>
      </c>
      <c r="AC64" s="166" t="str">
        <f>IF(H64&gt;0,VLOOKUP(((L64/H64)*100),calc!$B$11:$D$16,3,TRUE)*P64*calc!$J$5,"N/A")</f>
        <v>N/A</v>
      </c>
      <c r="AD64" s="166" t="str">
        <f>IF(I64&gt;0,VLOOKUP(((M64/I64)*100),calc!$B$11:$D$16,3,TRUE)*Q64*calc!$J$6,"N/A")</f>
        <v>N/A</v>
      </c>
      <c r="AE64" s="166" t="str">
        <f>IF(J64&gt;0,VLOOKUP(((N64/J64)*100),calc!$B$11:$D$16,3,TRUE)*R64*calc!$J$7,"N/A")</f>
        <v>N/A</v>
      </c>
      <c r="AF64" s="117"/>
      <c r="AG64" s="190" t="str">
        <f>IF((SUM(pism_b_BAT!O64:R64))&gt;0,COUNTIF(pism_b_BAT!AB64:AE64,0),"0")</f>
        <v>0</v>
      </c>
      <c r="AH64" s="190">
        <f>SUM(IF(S64=0,O64*calc!$J$4,0),IF(T64=0,P64*calc!$J$5,0),IF(U64=0,Q64*calc!$J$6,0),IF(V64=0,R64*calc!$J$7,0))</f>
        <v>0</v>
      </c>
    </row>
    <row r="65" spans="1:34" s="1" customFormat="1" ht="25.5" hidden="1" customHeight="1" thickBot="1" x14ac:dyDescent="0.35">
      <c r="A65" s="49" t="s">
        <v>72</v>
      </c>
      <c r="B65" s="144" t="str">
        <f>IF(E65="","",'Celkový poplatek'!$D$2)</f>
        <v/>
      </c>
      <c r="C65" s="145" t="str">
        <f>IF(E65="","",'Celkový poplatek'!$E$2)</f>
        <v/>
      </c>
      <c r="D65" s="220"/>
      <c r="E65" s="221"/>
      <c r="F65" s="122" t="str">
        <f>IF(E65="","",'Celkový poplatek'!$C$2)</f>
        <v/>
      </c>
      <c r="G65" s="229"/>
      <c r="H65" s="230"/>
      <c r="I65" s="230"/>
      <c r="J65" s="231"/>
      <c r="K65" s="232"/>
      <c r="L65" s="230"/>
      <c r="M65" s="230"/>
      <c r="N65" s="233"/>
      <c r="O65" s="232"/>
      <c r="P65" s="230"/>
      <c r="Q65" s="230"/>
      <c r="R65" s="233"/>
      <c r="S65" s="243">
        <f t="shared" si="5"/>
        <v>0</v>
      </c>
      <c r="T65" s="244">
        <f t="shared" si="1"/>
        <v>0</v>
      </c>
      <c r="U65" s="244">
        <f t="shared" si="2"/>
        <v>0</v>
      </c>
      <c r="V65" s="245">
        <f t="shared" si="3"/>
        <v>0</v>
      </c>
      <c r="W65" s="246">
        <f t="shared" si="4"/>
        <v>0</v>
      </c>
      <c r="X65" s="14">
        <f>IF(G65&gt;0,AB65,O65*calc!$J$4)</f>
        <v>0</v>
      </c>
      <c r="Y65" s="14">
        <f>IF(H65&gt;0,AC65,P65*calc!$J$5)</f>
        <v>0</v>
      </c>
      <c r="Z65" s="14">
        <f>IF(I65&gt;0,AD65,Q65*calc!$J$6)</f>
        <v>0</v>
      </c>
      <c r="AA65" s="14">
        <f>IF(J65&gt;0,AE65,R65*calc!$J$7)</f>
        <v>0</v>
      </c>
      <c r="AB65" s="166" t="str">
        <f>IF(G65&gt;0,VLOOKUP(((K65/G65)*100),calc!$B$11:$D$16,3,TRUE)*O65*calc!$J$4,"N/A")</f>
        <v>N/A</v>
      </c>
      <c r="AC65" s="166" t="str">
        <f>IF(H65&gt;0,VLOOKUP(((L65/H65)*100),calc!$B$11:$D$16,3,TRUE)*P65*calc!$J$5,"N/A")</f>
        <v>N/A</v>
      </c>
      <c r="AD65" s="166" t="str">
        <f>IF(I65&gt;0,VLOOKUP(((M65/I65)*100),calc!$B$11:$D$16,3,TRUE)*Q65*calc!$J$6,"N/A")</f>
        <v>N/A</v>
      </c>
      <c r="AE65" s="166" t="str">
        <f>IF(J65&gt;0,VLOOKUP(((N65/J65)*100),calc!$B$11:$D$16,3,TRUE)*R65*calc!$J$7,"N/A")</f>
        <v>N/A</v>
      </c>
      <c r="AF65" s="117"/>
      <c r="AG65" s="190" t="str">
        <f>IF((SUM(pism_b_BAT!O65:R65))&gt;0,COUNTIF(pism_b_BAT!AB65:AE65,0),"0")</f>
        <v>0</v>
      </c>
      <c r="AH65" s="190">
        <f>SUM(IF(S65=0,O65*calc!$J$4,0),IF(T65=0,P65*calc!$J$5,0),IF(U65=0,Q65*calc!$J$6,0),IF(V65=0,R65*calc!$J$7,0))</f>
        <v>0</v>
      </c>
    </row>
    <row r="66" spans="1:34" s="1" customFormat="1" ht="25.5" hidden="1" customHeight="1" thickBot="1" x14ac:dyDescent="0.35">
      <c r="A66" s="49" t="s">
        <v>73</v>
      </c>
      <c r="B66" s="144" t="str">
        <f>IF(E66="","",'Celkový poplatek'!$D$2)</f>
        <v/>
      </c>
      <c r="C66" s="145" t="str">
        <f>IF(E66="","",'Celkový poplatek'!$E$2)</f>
        <v/>
      </c>
      <c r="D66" s="220"/>
      <c r="E66" s="221"/>
      <c r="F66" s="122" t="str">
        <f>IF(E66="","",'Celkový poplatek'!$C$2)</f>
        <v/>
      </c>
      <c r="G66" s="229"/>
      <c r="H66" s="230"/>
      <c r="I66" s="230"/>
      <c r="J66" s="231"/>
      <c r="K66" s="232"/>
      <c r="L66" s="230"/>
      <c r="M66" s="230"/>
      <c r="N66" s="233"/>
      <c r="O66" s="232"/>
      <c r="P66" s="230"/>
      <c r="Q66" s="230"/>
      <c r="R66" s="233"/>
      <c r="S66" s="243">
        <f t="shared" si="5"/>
        <v>0</v>
      </c>
      <c r="T66" s="244">
        <f t="shared" si="1"/>
        <v>0</v>
      </c>
      <c r="U66" s="244">
        <f t="shared" si="2"/>
        <v>0</v>
      </c>
      <c r="V66" s="245">
        <f t="shared" si="3"/>
        <v>0</v>
      </c>
      <c r="W66" s="246">
        <f t="shared" si="4"/>
        <v>0</v>
      </c>
      <c r="X66" s="14">
        <f>IF(G66&gt;0,AB66,O66*calc!$J$4)</f>
        <v>0</v>
      </c>
      <c r="Y66" s="14">
        <f>IF(H66&gt;0,AC66,P66*calc!$J$5)</f>
        <v>0</v>
      </c>
      <c r="Z66" s="14">
        <f>IF(I66&gt;0,AD66,Q66*calc!$J$6)</f>
        <v>0</v>
      </c>
      <c r="AA66" s="14">
        <f>IF(J66&gt;0,AE66,R66*calc!$J$7)</f>
        <v>0</v>
      </c>
      <c r="AB66" s="166" t="str">
        <f>IF(G66&gt;0,VLOOKUP(((K66/G66)*100),calc!$B$11:$D$16,3,TRUE)*O66*calc!$J$4,"N/A")</f>
        <v>N/A</v>
      </c>
      <c r="AC66" s="166" t="str">
        <f>IF(H66&gt;0,VLOOKUP(((L66/H66)*100),calc!$B$11:$D$16,3,TRUE)*P66*calc!$J$5,"N/A")</f>
        <v>N/A</v>
      </c>
      <c r="AD66" s="166" t="str">
        <f>IF(I66&gt;0,VLOOKUP(((M66/I66)*100),calc!$B$11:$D$16,3,TRUE)*Q66*calc!$J$6,"N/A")</f>
        <v>N/A</v>
      </c>
      <c r="AE66" s="166" t="str">
        <f>IF(J66&gt;0,VLOOKUP(((N66/J66)*100),calc!$B$11:$D$16,3,TRUE)*R66*calc!$J$7,"N/A")</f>
        <v>N/A</v>
      </c>
      <c r="AF66" s="117"/>
      <c r="AG66" s="190" t="str">
        <f>IF((SUM(pism_b_BAT!O66:R66))&gt;0,COUNTIF(pism_b_BAT!AB66:AE66,0),"0")</f>
        <v>0</v>
      </c>
      <c r="AH66" s="190">
        <f>SUM(IF(S66=0,O66*calc!$J$4,0),IF(T66=0,P66*calc!$J$5,0),IF(U66=0,Q66*calc!$J$6,0),IF(V66=0,R66*calc!$J$7,0))</f>
        <v>0</v>
      </c>
    </row>
    <row r="67" spans="1:34" s="1" customFormat="1" ht="25.5" hidden="1" customHeight="1" thickBot="1" x14ac:dyDescent="0.35">
      <c r="A67" s="49" t="s">
        <v>74</v>
      </c>
      <c r="B67" s="144" t="str">
        <f>IF(E67="","",'Celkový poplatek'!$D$2)</f>
        <v/>
      </c>
      <c r="C67" s="145" t="str">
        <f>IF(E67="","",'Celkový poplatek'!$E$2)</f>
        <v/>
      </c>
      <c r="D67" s="220"/>
      <c r="E67" s="221"/>
      <c r="F67" s="122" t="str">
        <f>IF(E67="","",'Celkový poplatek'!$C$2)</f>
        <v/>
      </c>
      <c r="G67" s="229"/>
      <c r="H67" s="230"/>
      <c r="I67" s="230"/>
      <c r="J67" s="231"/>
      <c r="K67" s="232"/>
      <c r="L67" s="230"/>
      <c r="M67" s="230"/>
      <c r="N67" s="233"/>
      <c r="O67" s="232"/>
      <c r="P67" s="230"/>
      <c r="Q67" s="230"/>
      <c r="R67" s="233"/>
      <c r="S67" s="243">
        <f t="shared" si="5"/>
        <v>0</v>
      </c>
      <c r="T67" s="244">
        <f t="shared" si="1"/>
        <v>0</v>
      </c>
      <c r="U67" s="244">
        <f t="shared" si="2"/>
        <v>0</v>
      </c>
      <c r="V67" s="245">
        <f t="shared" si="3"/>
        <v>0</v>
      </c>
      <c r="W67" s="246">
        <f t="shared" si="4"/>
        <v>0</v>
      </c>
      <c r="X67" s="14">
        <f>IF(G67&gt;0,AB67,O67*calc!$J$4)</f>
        <v>0</v>
      </c>
      <c r="Y67" s="14">
        <f>IF(H67&gt;0,AC67,P67*calc!$J$5)</f>
        <v>0</v>
      </c>
      <c r="Z67" s="14">
        <f>IF(I67&gt;0,AD67,Q67*calc!$J$6)</f>
        <v>0</v>
      </c>
      <c r="AA67" s="14">
        <f>IF(J67&gt;0,AE67,R67*calc!$J$7)</f>
        <v>0</v>
      </c>
      <c r="AB67" s="166" t="str">
        <f>IF(G67&gt;0,VLOOKUP(((K67/G67)*100),calc!$B$11:$D$16,3,TRUE)*O67*calc!$J$4,"N/A")</f>
        <v>N/A</v>
      </c>
      <c r="AC67" s="166" t="str">
        <f>IF(H67&gt;0,VLOOKUP(((L67/H67)*100),calc!$B$11:$D$16,3,TRUE)*P67*calc!$J$5,"N/A")</f>
        <v>N/A</v>
      </c>
      <c r="AD67" s="166" t="str">
        <f>IF(I67&gt;0,VLOOKUP(((M67/I67)*100),calc!$B$11:$D$16,3,TRUE)*Q67*calc!$J$6,"N/A")</f>
        <v>N/A</v>
      </c>
      <c r="AE67" s="166" t="str">
        <f>IF(J67&gt;0,VLOOKUP(((N67/J67)*100),calc!$B$11:$D$16,3,TRUE)*R67*calc!$J$7,"N/A")</f>
        <v>N/A</v>
      </c>
      <c r="AF67" s="117"/>
      <c r="AG67" s="190" t="str">
        <f>IF((SUM(pism_b_BAT!O67:R67))&gt;0,COUNTIF(pism_b_BAT!AB67:AE67,0),"0")</f>
        <v>0</v>
      </c>
      <c r="AH67" s="190">
        <f>SUM(IF(S67=0,O67*calc!$J$4,0),IF(T67=0,P67*calc!$J$5,0),IF(U67=0,Q67*calc!$J$6,0),IF(V67=0,R67*calc!$J$7,0))</f>
        <v>0</v>
      </c>
    </row>
    <row r="68" spans="1:34" s="1" customFormat="1" ht="25.5" hidden="1" customHeight="1" thickBot="1" x14ac:dyDescent="0.35">
      <c r="A68" s="49" t="s">
        <v>75</v>
      </c>
      <c r="B68" s="144" t="str">
        <f>IF(E68="","",'Celkový poplatek'!$D$2)</f>
        <v/>
      </c>
      <c r="C68" s="145" t="str">
        <f>IF(E68="","",'Celkový poplatek'!$E$2)</f>
        <v/>
      </c>
      <c r="D68" s="220"/>
      <c r="E68" s="221"/>
      <c r="F68" s="122" t="str">
        <f>IF(E68="","",'Celkový poplatek'!$C$2)</f>
        <v/>
      </c>
      <c r="G68" s="229"/>
      <c r="H68" s="230"/>
      <c r="I68" s="230"/>
      <c r="J68" s="231"/>
      <c r="K68" s="232"/>
      <c r="L68" s="230"/>
      <c r="M68" s="230"/>
      <c r="N68" s="233"/>
      <c r="O68" s="232"/>
      <c r="P68" s="230"/>
      <c r="Q68" s="230"/>
      <c r="R68" s="233"/>
      <c r="S68" s="243">
        <f t="shared" si="5"/>
        <v>0</v>
      </c>
      <c r="T68" s="244">
        <f t="shared" si="1"/>
        <v>0</v>
      </c>
      <c r="U68" s="244">
        <f t="shared" si="2"/>
        <v>0</v>
      </c>
      <c r="V68" s="245">
        <f t="shared" si="3"/>
        <v>0</v>
      </c>
      <c r="W68" s="246">
        <f t="shared" si="4"/>
        <v>0</v>
      </c>
      <c r="X68" s="14">
        <f>IF(G68&gt;0,AB68,O68*calc!$J$4)</f>
        <v>0</v>
      </c>
      <c r="Y68" s="14">
        <f>IF(H68&gt;0,AC68,P68*calc!$J$5)</f>
        <v>0</v>
      </c>
      <c r="Z68" s="14">
        <f>IF(I68&gt;0,AD68,Q68*calc!$J$6)</f>
        <v>0</v>
      </c>
      <c r="AA68" s="14">
        <f>IF(J68&gt;0,AE68,R68*calc!$J$7)</f>
        <v>0</v>
      </c>
      <c r="AB68" s="166" t="str">
        <f>IF(G68&gt;0,VLOOKUP(((K68/G68)*100),calc!$B$11:$D$16,3,TRUE)*O68*calc!$J$4,"N/A")</f>
        <v>N/A</v>
      </c>
      <c r="AC68" s="166" t="str">
        <f>IF(H68&gt;0,VLOOKUP(((L68/H68)*100),calc!$B$11:$D$16,3,TRUE)*P68*calc!$J$5,"N/A")</f>
        <v>N/A</v>
      </c>
      <c r="AD68" s="166" t="str">
        <f>IF(I68&gt;0,VLOOKUP(((M68/I68)*100),calc!$B$11:$D$16,3,TRUE)*Q68*calc!$J$6,"N/A")</f>
        <v>N/A</v>
      </c>
      <c r="AE68" s="166" t="str">
        <f>IF(J68&gt;0,VLOOKUP(((N68/J68)*100),calc!$B$11:$D$16,3,TRUE)*R68*calc!$J$7,"N/A")</f>
        <v>N/A</v>
      </c>
      <c r="AF68" s="117"/>
      <c r="AG68" s="190" t="str">
        <f>IF((SUM(pism_b_BAT!O68:R68))&gt;0,COUNTIF(pism_b_BAT!AB68:AE68,0),"0")</f>
        <v>0</v>
      </c>
      <c r="AH68" s="190">
        <f>SUM(IF(S68=0,O68*calc!$J$4,0),IF(T68=0,P68*calc!$J$5,0),IF(U68=0,Q68*calc!$J$6,0),IF(V68=0,R68*calc!$J$7,0))</f>
        <v>0</v>
      </c>
    </row>
    <row r="69" spans="1:34" s="1" customFormat="1" ht="25.5" hidden="1" customHeight="1" thickBot="1" x14ac:dyDescent="0.35">
      <c r="A69" s="49" t="s">
        <v>76</v>
      </c>
      <c r="B69" s="144" t="str">
        <f>IF(E69="","",'Celkový poplatek'!$D$2)</f>
        <v/>
      </c>
      <c r="C69" s="145" t="str">
        <f>IF(E69="","",'Celkový poplatek'!$E$2)</f>
        <v/>
      </c>
      <c r="D69" s="220"/>
      <c r="E69" s="221"/>
      <c r="F69" s="122" t="str">
        <f>IF(E69="","",'Celkový poplatek'!$C$2)</f>
        <v/>
      </c>
      <c r="G69" s="229"/>
      <c r="H69" s="230"/>
      <c r="I69" s="230"/>
      <c r="J69" s="231"/>
      <c r="K69" s="232"/>
      <c r="L69" s="230"/>
      <c r="M69" s="230"/>
      <c r="N69" s="233"/>
      <c r="O69" s="232"/>
      <c r="P69" s="230"/>
      <c r="Q69" s="230"/>
      <c r="R69" s="233"/>
      <c r="S69" s="243">
        <f t="shared" ref="S69:S101" si="6">IF(G69&gt;0,AB69,X69)</f>
        <v>0</v>
      </c>
      <c r="T69" s="244">
        <f t="shared" ref="T69:T101" si="7">IF(H69&gt;0,AC69,Y69)</f>
        <v>0</v>
      </c>
      <c r="U69" s="244">
        <f t="shared" ref="U69:U101" si="8">IF(I69&gt;0,AD69,Z69)</f>
        <v>0</v>
      </c>
      <c r="V69" s="245">
        <f t="shared" ref="V69:V101" si="9">IF(J69&gt;0,AE69,AA69)</f>
        <v>0</v>
      </c>
      <c r="W69" s="246">
        <f t="shared" ref="W69:W101" si="10">+X69+Y69+Z69+AA69</f>
        <v>0</v>
      </c>
      <c r="X69" s="14">
        <f>IF(G69&gt;0,AB69,O69*calc!$J$4)</f>
        <v>0</v>
      </c>
      <c r="Y69" s="14">
        <f>IF(H69&gt;0,AC69,P69*calc!$J$5)</f>
        <v>0</v>
      </c>
      <c r="Z69" s="14">
        <f>IF(I69&gt;0,AD69,Q69*calc!$J$6)</f>
        <v>0</v>
      </c>
      <c r="AA69" s="14">
        <f>IF(J69&gt;0,AE69,R69*calc!$J$7)</f>
        <v>0</v>
      </c>
      <c r="AB69" s="166" t="str">
        <f>IF(G69&gt;0,VLOOKUP(((K69/G69)*100),calc!$B$11:$D$16,3,TRUE)*O69*calc!$J$4,"N/A")</f>
        <v>N/A</v>
      </c>
      <c r="AC69" s="166" t="str">
        <f>IF(H69&gt;0,VLOOKUP(((L69/H69)*100),calc!$B$11:$D$16,3,TRUE)*P69*calc!$J$5,"N/A")</f>
        <v>N/A</v>
      </c>
      <c r="AD69" s="166" t="str">
        <f>IF(I69&gt;0,VLOOKUP(((M69/I69)*100),calc!$B$11:$D$16,3,TRUE)*Q69*calc!$J$6,"N/A")</f>
        <v>N/A</v>
      </c>
      <c r="AE69" s="166" t="str">
        <f>IF(J69&gt;0,VLOOKUP(((N69/J69)*100),calc!$B$11:$D$16,3,TRUE)*R69*calc!$J$7,"N/A")</f>
        <v>N/A</v>
      </c>
      <c r="AF69" s="117"/>
      <c r="AG69" s="190" t="str">
        <f>IF((SUM(pism_b_BAT!O69:R69))&gt;0,COUNTIF(pism_b_BAT!AB69:AE69,0),"0")</f>
        <v>0</v>
      </c>
      <c r="AH69" s="190">
        <f>SUM(IF(S69=0,O69*calc!$J$4,0),IF(T69=0,P69*calc!$J$5,0),IF(U69=0,Q69*calc!$J$6,0),IF(V69=0,R69*calc!$J$7,0))</f>
        <v>0</v>
      </c>
    </row>
    <row r="70" spans="1:34" s="1" customFormat="1" ht="25.5" hidden="1" customHeight="1" thickBot="1" x14ac:dyDescent="0.35">
      <c r="A70" s="49" t="s">
        <v>77</v>
      </c>
      <c r="B70" s="144" t="str">
        <f>IF(E70="","",'Celkový poplatek'!$D$2)</f>
        <v/>
      </c>
      <c r="C70" s="145" t="str">
        <f>IF(E70="","",'Celkový poplatek'!$E$2)</f>
        <v/>
      </c>
      <c r="D70" s="220"/>
      <c r="E70" s="221"/>
      <c r="F70" s="122" t="str">
        <f>IF(E70="","",'Celkový poplatek'!$C$2)</f>
        <v/>
      </c>
      <c r="G70" s="229"/>
      <c r="H70" s="230"/>
      <c r="I70" s="230"/>
      <c r="J70" s="231"/>
      <c r="K70" s="232"/>
      <c r="L70" s="230"/>
      <c r="M70" s="230"/>
      <c r="N70" s="233"/>
      <c r="O70" s="232"/>
      <c r="P70" s="230"/>
      <c r="Q70" s="230"/>
      <c r="R70" s="233"/>
      <c r="S70" s="243">
        <f t="shared" si="6"/>
        <v>0</v>
      </c>
      <c r="T70" s="244">
        <f t="shared" si="7"/>
        <v>0</v>
      </c>
      <c r="U70" s="244">
        <f t="shared" si="8"/>
        <v>0</v>
      </c>
      <c r="V70" s="245">
        <f t="shared" si="9"/>
        <v>0</v>
      </c>
      <c r="W70" s="246">
        <f t="shared" si="10"/>
        <v>0</v>
      </c>
      <c r="X70" s="14">
        <f>IF(G70&gt;0,AB70,O70*calc!$J$4)</f>
        <v>0</v>
      </c>
      <c r="Y70" s="14">
        <f>IF(H70&gt;0,AC70,P70*calc!$J$5)</f>
        <v>0</v>
      </c>
      <c r="Z70" s="14">
        <f>IF(I70&gt;0,AD70,Q70*calc!$J$6)</f>
        <v>0</v>
      </c>
      <c r="AA70" s="14">
        <f>IF(J70&gt;0,AE70,R70*calc!$J$7)</f>
        <v>0</v>
      </c>
      <c r="AB70" s="166" t="str">
        <f>IF(G70&gt;0,VLOOKUP(((K70/G70)*100),calc!$B$11:$D$16,3,TRUE)*O70*calc!$J$4,"N/A")</f>
        <v>N/A</v>
      </c>
      <c r="AC70" s="166" t="str">
        <f>IF(H70&gt;0,VLOOKUP(((L70/H70)*100),calc!$B$11:$D$16,3,TRUE)*P70*calc!$J$5,"N/A")</f>
        <v>N/A</v>
      </c>
      <c r="AD70" s="166" t="str">
        <f>IF(I70&gt;0,VLOOKUP(((M70/I70)*100),calc!$B$11:$D$16,3,TRUE)*Q70*calc!$J$6,"N/A")</f>
        <v>N/A</v>
      </c>
      <c r="AE70" s="166" t="str">
        <f>IF(J70&gt;0,VLOOKUP(((N70/J70)*100),calc!$B$11:$D$16,3,TRUE)*R70*calc!$J$7,"N/A")</f>
        <v>N/A</v>
      </c>
      <c r="AF70" s="117"/>
      <c r="AG70" s="190" t="str">
        <f>IF((SUM(pism_b_BAT!O70:R70))&gt;0,COUNTIF(pism_b_BAT!AB70:AE70,0),"0")</f>
        <v>0</v>
      </c>
      <c r="AH70" s="190">
        <f>SUM(IF(S70=0,O70*calc!$J$4,0),IF(T70=0,P70*calc!$J$5,0),IF(U70=0,Q70*calc!$J$6,0),IF(V70=0,R70*calc!$J$7,0))</f>
        <v>0</v>
      </c>
    </row>
    <row r="71" spans="1:34" s="1" customFormat="1" ht="25.5" hidden="1" customHeight="1" thickBot="1" x14ac:dyDescent="0.35">
      <c r="A71" s="49" t="s">
        <v>78</v>
      </c>
      <c r="B71" s="144" t="str">
        <f>IF(E71="","",'Celkový poplatek'!$D$2)</f>
        <v/>
      </c>
      <c r="C71" s="145" t="str">
        <f>IF(E71="","",'Celkový poplatek'!$E$2)</f>
        <v/>
      </c>
      <c r="D71" s="220"/>
      <c r="E71" s="221"/>
      <c r="F71" s="122" t="str">
        <f>IF(E71="","",'Celkový poplatek'!$C$2)</f>
        <v/>
      </c>
      <c r="G71" s="229"/>
      <c r="H71" s="230"/>
      <c r="I71" s="230"/>
      <c r="J71" s="231"/>
      <c r="K71" s="232"/>
      <c r="L71" s="230"/>
      <c r="M71" s="230"/>
      <c r="N71" s="233"/>
      <c r="O71" s="232"/>
      <c r="P71" s="230"/>
      <c r="Q71" s="230"/>
      <c r="R71" s="233"/>
      <c r="S71" s="243">
        <f t="shared" si="6"/>
        <v>0</v>
      </c>
      <c r="T71" s="244">
        <f t="shared" si="7"/>
        <v>0</v>
      </c>
      <c r="U71" s="244">
        <f t="shared" si="8"/>
        <v>0</v>
      </c>
      <c r="V71" s="245">
        <f t="shared" si="9"/>
        <v>0</v>
      </c>
      <c r="W71" s="246">
        <f t="shared" si="10"/>
        <v>0</v>
      </c>
      <c r="X71" s="14">
        <f>IF(G71&gt;0,AB71,O71*calc!$J$4)</f>
        <v>0</v>
      </c>
      <c r="Y71" s="14">
        <f>IF(H71&gt;0,AC71,P71*calc!$J$5)</f>
        <v>0</v>
      </c>
      <c r="Z71" s="14">
        <f>IF(I71&gt;0,AD71,Q71*calc!$J$6)</f>
        <v>0</v>
      </c>
      <c r="AA71" s="14">
        <f>IF(J71&gt;0,AE71,R71*calc!$J$7)</f>
        <v>0</v>
      </c>
      <c r="AB71" s="166" t="str">
        <f>IF(G71&gt;0,VLOOKUP(((K71/G71)*100),calc!$B$11:$D$16,3,TRUE)*O71*calc!$J$4,"N/A")</f>
        <v>N/A</v>
      </c>
      <c r="AC71" s="166" t="str">
        <f>IF(H71&gt;0,VLOOKUP(((L71/H71)*100),calc!$B$11:$D$16,3,TRUE)*P71*calc!$J$5,"N/A")</f>
        <v>N/A</v>
      </c>
      <c r="AD71" s="166" t="str">
        <f>IF(I71&gt;0,VLOOKUP(((M71/I71)*100),calc!$B$11:$D$16,3,TRUE)*Q71*calc!$J$6,"N/A")</f>
        <v>N/A</v>
      </c>
      <c r="AE71" s="166" t="str">
        <f>IF(J71&gt;0,VLOOKUP(((N71/J71)*100),calc!$B$11:$D$16,3,TRUE)*R71*calc!$J$7,"N/A")</f>
        <v>N/A</v>
      </c>
      <c r="AF71" s="117"/>
      <c r="AG71" s="190" t="str">
        <f>IF((SUM(pism_b_BAT!O71:R71))&gt;0,COUNTIF(pism_b_BAT!AB71:AE71,0),"0")</f>
        <v>0</v>
      </c>
      <c r="AH71" s="190">
        <f>SUM(IF(S71=0,O71*calc!$J$4,0),IF(T71=0,P71*calc!$J$5,0),IF(U71=0,Q71*calc!$J$6,0),IF(V71=0,R71*calc!$J$7,0))</f>
        <v>0</v>
      </c>
    </row>
    <row r="72" spans="1:34" s="1" customFormat="1" ht="25.5" hidden="1" customHeight="1" thickBot="1" x14ac:dyDescent="0.35">
      <c r="A72" s="49" t="s">
        <v>79</v>
      </c>
      <c r="B72" s="144" t="str">
        <f>IF(E72="","",'Celkový poplatek'!$D$2)</f>
        <v/>
      </c>
      <c r="C72" s="145" t="str">
        <f>IF(E72="","",'Celkový poplatek'!$E$2)</f>
        <v/>
      </c>
      <c r="D72" s="220"/>
      <c r="E72" s="221"/>
      <c r="F72" s="122" t="str">
        <f>IF(E72="","",'Celkový poplatek'!$C$2)</f>
        <v/>
      </c>
      <c r="G72" s="229"/>
      <c r="H72" s="230"/>
      <c r="I72" s="230"/>
      <c r="J72" s="231"/>
      <c r="K72" s="232"/>
      <c r="L72" s="230"/>
      <c r="M72" s="230"/>
      <c r="N72" s="233"/>
      <c r="O72" s="232"/>
      <c r="P72" s="230"/>
      <c r="Q72" s="230"/>
      <c r="R72" s="233"/>
      <c r="S72" s="243">
        <f t="shared" si="6"/>
        <v>0</v>
      </c>
      <c r="T72" s="244">
        <f t="shared" si="7"/>
        <v>0</v>
      </c>
      <c r="U72" s="244">
        <f t="shared" si="8"/>
        <v>0</v>
      </c>
      <c r="V72" s="245">
        <f t="shared" si="9"/>
        <v>0</v>
      </c>
      <c r="W72" s="246">
        <f t="shared" si="10"/>
        <v>0</v>
      </c>
      <c r="X72" s="14">
        <f>IF(G72&gt;0,AB72,O72*calc!$J$4)</f>
        <v>0</v>
      </c>
      <c r="Y72" s="14">
        <f>IF(H72&gt;0,AC72,P72*calc!$J$5)</f>
        <v>0</v>
      </c>
      <c r="Z72" s="14">
        <f>IF(I72&gt;0,AD72,Q72*calc!$J$6)</f>
        <v>0</v>
      </c>
      <c r="AA72" s="14">
        <f>IF(J72&gt;0,AE72,R72*calc!$J$7)</f>
        <v>0</v>
      </c>
      <c r="AB72" s="166" t="str">
        <f>IF(G72&gt;0,VLOOKUP(((K72/G72)*100),calc!$B$11:$D$16,3,TRUE)*O72*calc!$J$4,"N/A")</f>
        <v>N/A</v>
      </c>
      <c r="AC72" s="166" t="str">
        <f>IF(H72&gt;0,VLOOKUP(((L72/H72)*100),calc!$B$11:$D$16,3,TRUE)*P72*calc!$J$5,"N/A")</f>
        <v>N/A</v>
      </c>
      <c r="AD72" s="166" t="str">
        <f>IF(I72&gt;0,VLOOKUP(((M72/I72)*100),calc!$B$11:$D$16,3,TRUE)*Q72*calc!$J$6,"N/A")</f>
        <v>N/A</v>
      </c>
      <c r="AE72" s="166" t="str">
        <f>IF(J72&gt;0,VLOOKUP(((N72/J72)*100),calc!$B$11:$D$16,3,TRUE)*R72*calc!$J$7,"N/A")</f>
        <v>N/A</v>
      </c>
      <c r="AF72" s="117"/>
      <c r="AG72" s="190" t="str">
        <f>IF((SUM(pism_b_BAT!O72:R72))&gt;0,COUNTIF(pism_b_BAT!AB72:AE72,0),"0")</f>
        <v>0</v>
      </c>
      <c r="AH72" s="190">
        <f>SUM(IF(S72=0,O72*calc!$J$4,0),IF(T72=0,P72*calc!$J$5,0),IF(U72=0,Q72*calc!$J$6,0),IF(V72=0,R72*calc!$J$7,0))</f>
        <v>0</v>
      </c>
    </row>
    <row r="73" spans="1:34" s="1" customFormat="1" ht="25.5" hidden="1" customHeight="1" thickBot="1" x14ac:dyDescent="0.35">
      <c r="A73" s="49" t="s">
        <v>80</v>
      </c>
      <c r="B73" s="144" t="str">
        <f>IF(E73="","",'Celkový poplatek'!$D$2)</f>
        <v/>
      </c>
      <c r="C73" s="145" t="str">
        <f>IF(E73="","",'Celkový poplatek'!$E$2)</f>
        <v/>
      </c>
      <c r="D73" s="220"/>
      <c r="E73" s="221"/>
      <c r="F73" s="122" t="str">
        <f>IF(E73="","",'Celkový poplatek'!$C$2)</f>
        <v/>
      </c>
      <c r="G73" s="229"/>
      <c r="H73" s="230"/>
      <c r="I73" s="230"/>
      <c r="J73" s="231"/>
      <c r="K73" s="232"/>
      <c r="L73" s="230"/>
      <c r="M73" s="230"/>
      <c r="N73" s="233"/>
      <c r="O73" s="232"/>
      <c r="P73" s="230"/>
      <c r="Q73" s="230"/>
      <c r="R73" s="233"/>
      <c r="S73" s="243">
        <f t="shared" si="6"/>
        <v>0</v>
      </c>
      <c r="T73" s="244">
        <f t="shared" si="7"/>
        <v>0</v>
      </c>
      <c r="U73" s="244">
        <f t="shared" si="8"/>
        <v>0</v>
      </c>
      <c r="V73" s="245">
        <f t="shared" si="9"/>
        <v>0</v>
      </c>
      <c r="W73" s="246">
        <f t="shared" si="10"/>
        <v>0</v>
      </c>
      <c r="X73" s="14">
        <f>IF(G73&gt;0,AB73,O73*calc!$J$4)</f>
        <v>0</v>
      </c>
      <c r="Y73" s="14">
        <f>IF(H73&gt;0,AC73,P73*calc!$J$5)</f>
        <v>0</v>
      </c>
      <c r="Z73" s="14">
        <f>IF(I73&gt;0,AD73,Q73*calc!$J$6)</f>
        <v>0</v>
      </c>
      <c r="AA73" s="14">
        <f>IF(J73&gt;0,AE73,R73*calc!$J$7)</f>
        <v>0</v>
      </c>
      <c r="AB73" s="166" t="str">
        <f>IF(G73&gt;0,VLOOKUP(((K73/G73)*100),calc!$B$11:$D$16,3,TRUE)*O73*calc!$J$4,"N/A")</f>
        <v>N/A</v>
      </c>
      <c r="AC73" s="166" t="str">
        <f>IF(H73&gt;0,VLOOKUP(((L73/H73)*100),calc!$B$11:$D$16,3,TRUE)*P73*calc!$J$5,"N/A")</f>
        <v>N/A</v>
      </c>
      <c r="AD73" s="166" t="str">
        <f>IF(I73&gt;0,VLOOKUP(((M73/I73)*100),calc!$B$11:$D$16,3,TRUE)*Q73*calc!$J$6,"N/A")</f>
        <v>N/A</v>
      </c>
      <c r="AE73" s="166" t="str">
        <f>IF(J73&gt;0,VLOOKUP(((N73/J73)*100),calc!$B$11:$D$16,3,TRUE)*R73*calc!$J$7,"N/A")</f>
        <v>N/A</v>
      </c>
      <c r="AF73" s="117"/>
      <c r="AG73" s="190" t="str">
        <f>IF((SUM(pism_b_BAT!O73:R73))&gt;0,COUNTIF(pism_b_BAT!AB73:AE73,0),"0")</f>
        <v>0</v>
      </c>
      <c r="AH73" s="190">
        <f>SUM(IF(S73=0,O73*calc!$J$4,0),IF(T73=0,P73*calc!$J$5,0),IF(U73=0,Q73*calc!$J$6,0),IF(V73=0,R73*calc!$J$7,0))</f>
        <v>0</v>
      </c>
    </row>
    <row r="74" spans="1:34" s="1" customFormat="1" ht="25.5" hidden="1" customHeight="1" thickBot="1" x14ac:dyDescent="0.35">
      <c r="A74" s="49" t="s">
        <v>81</v>
      </c>
      <c r="B74" s="144" t="str">
        <f>IF(E74="","",'Celkový poplatek'!$D$2)</f>
        <v/>
      </c>
      <c r="C74" s="145" t="str">
        <f>IF(E74="","",'Celkový poplatek'!$E$2)</f>
        <v/>
      </c>
      <c r="D74" s="220"/>
      <c r="E74" s="221"/>
      <c r="F74" s="122" t="str">
        <f>IF(E74="","",'Celkový poplatek'!$C$2)</f>
        <v/>
      </c>
      <c r="G74" s="229"/>
      <c r="H74" s="230"/>
      <c r="I74" s="230"/>
      <c r="J74" s="231"/>
      <c r="K74" s="232"/>
      <c r="L74" s="230"/>
      <c r="M74" s="230"/>
      <c r="N74" s="233"/>
      <c r="O74" s="232"/>
      <c r="P74" s="230"/>
      <c r="Q74" s="230"/>
      <c r="R74" s="233"/>
      <c r="S74" s="243">
        <f t="shared" si="6"/>
        <v>0</v>
      </c>
      <c r="T74" s="244">
        <f t="shared" si="7"/>
        <v>0</v>
      </c>
      <c r="U74" s="244">
        <f t="shared" si="8"/>
        <v>0</v>
      </c>
      <c r="V74" s="245">
        <f t="shared" si="9"/>
        <v>0</v>
      </c>
      <c r="W74" s="246">
        <f t="shared" si="10"/>
        <v>0</v>
      </c>
      <c r="X74" s="14">
        <f>IF(G74&gt;0,AB74,O74*calc!$J$4)</f>
        <v>0</v>
      </c>
      <c r="Y74" s="14">
        <f>IF(H74&gt;0,AC74,P74*calc!$J$5)</f>
        <v>0</v>
      </c>
      <c r="Z74" s="14">
        <f>IF(I74&gt;0,AD74,Q74*calc!$J$6)</f>
        <v>0</v>
      </c>
      <c r="AA74" s="14">
        <f>IF(J74&gt;0,AE74,R74*calc!$J$7)</f>
        <v>0</v>
      </c>
      <c r="AB74" s="166" t="str">
        <f>IF(G74&gt;0,VLOOKUP(((K74/G74)*100),calc!$B$11:$D$16,3,TRUE)*O74*calc!$J$4,"N/A")</f>
        <v>N/A</v>
      </c>
      <c r="AC74" s="166" t="str">
        <f>IF(H74&gt;0,VLOOKUP(((L74/H74)*100),calc!$B$11:$D$16,3,TRUE)*P74*calc!$J$5,"N/A")</f>
        <v>N/A</v>
      </c>
      <c r="AD74" s="166" t="str">
        <f>IF(I74&gt;0,VLOOKUP(((M74/I74)*100),calc!$B$11:$D$16,3,TRUE)*Q74*calc!$J$6,"N/A")</f>
        <v>N/A</v>
      </c>
      <c r="AE74" s="166" t="str">
        <f>IF(J74&gt;0,VLOOKUP(((N74/J74)*100),calc!$B$11:$D$16,3,TRUE)*R74*calc!$J$7,"N/A")</f>
        <v>N/A</v>
      </c>
      <c r="AF74" s="117"/>
      <c r="AG74" s="190" t="str">
        <f>IF((SUM(pism_b_BAT!O74:R74))&gt;0,COUNTIF(pism_b_BAT!AB74:AE74,0),"0")</f>
        <v>0</v>
      </c>
      <c r="AH74" s="190">
        <f>SUM(IF(S74=0,O74*calc!$J$4,0),IF(T74=0,P74*calc!$J$5,0),IF(U74=0,Q74*calc!$J$6,0),IF(V74=0,R74*calc!$J$7,0))</f>
        <v>0</v>
      </c>
    </row>
    <row r="75" spans="1:34" s="1" customFormat="1" ht="25.5" hidden="1" customHeight="1" thickBot="1" x14ac:dyDescent="0.35">
      <c r="A75" s="49" t="s">
        <v>82</v>
      </c>
      <c r="B75" s="144" t="str">
        <f>IF(E75="","",'Celkový poplatek'!$D$2)</f>
        <v/>
      </c>
      <c r="C75" s="145" t="str">
        <f>IF(E75="","",'Celkový poplatek'!$E$2)</f>
        <v/>
      </c>
      <c r="D75" s="220"/>
      <c r="E75" s="221"/>
      <c r="F75" s="122" t="str">
        <f>IF(E75="","",'Celkový poplatek'!$C$2)</f>
        <v/>
      </c>
      <c r="G75" s="229"/>
      <c r="H75" s="230"/>
      <c r="I75" s="230"/>
      <c r="J75" s="231"/>
      <c r="K75" s="232"/>
      <c r="L75" s="230"/>
      <c r="M75" s="230"/>
      <c r="N75" s="233"/>
      <c r="O75" s="232"/>
      <c r="P75" s="230"/>
      <c r="Q75" s="230"/>
      <c r="R75" s="233"/>
      <c r="S75" s="243">
        <f t="shared" si="6"/>
        <v>0</v>
      </c>
      <c r="T75" s="244">
        <f t="shared" si="7"/>
        <v>0</v>
      </c>
      <c r="U75" s="244">
        <f t="shared" si="8"/>
        <v>0</v>
      </c>
      <c r="V75" s="245">
        <f t="shared" si="9"/>
        <v>0</v>
      </c>
      <c r="W75" s="246">
        <f t="shared" si="10"/>
        <v>0</v>
      </c>
      <c r="X75" s="14">
        <f>IF(G75&gt;0,AB75,O75*calc!$J$4)</f>
        <v>0</v>
      </c>
      <c r="Y75" s="14">
        <f>IF(H75&gt;0,AC75,P75*calc!$J$5)</f>
        <v>0</v>
      </c>
      <c r="Z75" s="14">
        <f>IF(I75&gt;0,AD75,Q75*calc!$J$6)</f>
        <v>0</v>
      </c>
      <c r="AA75" s="14">
        <f>IF(J75&gt;0,AE75,R75*calc!$J$7)</f>
        <v>0</v>
      </c>
      <c r="AB75" s="166" t="str">
        <f>IF(G75&gt;0,VLOOKUP(((K75/G75)*100),calc!$B$11:$D$16,3,TRUE)*O75*calc!$J$4,"N/A")</f>
        <v>N/A</v>
      </c>
      <c r="AC75" s="166" t="str">
        <f>IF(H75&gt;0,VLOOKUP(((L75/H75)*100),calc!$B$11:$D$16,3,TRUE)*P75*calc!$J$5,"N/A")</f>
        <v>N/A</v>
      </c>
      <c r="AD75" s="166" t="str">
        <f>IF(I75&gt;0,VLOOKUP(((M75/I75)*100),calc!$B$11:$D$16,3,TRUE)*Q75*calc!$J$6,"N/A")</f>
        <v>N/A</v>
      </c>
      <c r="AE75" s="166" t="str">
        <f>IF(J75&gt;0,VLOOKUP(((N75/J75)*100),calc!$B$11:$D$16,3,TRUE)*R75*calc!$J$7,"N/A")</f>
        <v>N/A</v>
      </c>
      <c r="AF75" s="117"/>
      <c r="AG75" s="190" t="str">
        <f>IF((SUM(pism_b_BAT!O75:R75))&gt;0,COUNTIF(pism_b_BAT!AB75:AE75,0),"0")</f>
        <v>0</v>
      </c>
      <c r="AH75" s="190">
        <f>SUM(IF(S75=0,O75*calc!$J$4,0),IF(T75=0,P75*calc!$J$5,0),IF(U75=0,Q75*calc!$J$6,0),IF(V75=0,R75*calc!$J$7,0))</f>
        <v>0</v>
      </c>
    </row>
    <row r="76" spans="1:34" s="1" customFormat="1" ht="25.5" hidden="1" customHeight="1" thickBot="1" x14ac:dyDescent="0.35">
      <c r="A76" s="49" t="s">
        <v>83</v>
      </c>
      <c r="B76" s="144" t="str">
        <f>IF(E76="","",'Celkový poplatek'!$D$2)</f>
        <v/>
      </c>
      <c r="C76" s="145" t="str">
        <f>IF(E76="","",'Celkový poplatek'!$E$2)</f>
        <v/>
      </c>
      <c r="D76" s="220"/>
      <c r="E76" s="221"/>
      <c r="F76" s="122" t="str">
        <f>IF(E76="","",'Celkový poplatek'!$C$2)</f>
        <v/>
      </c>
      <c r="G76" s="229"/>
      <c r="H76" s="230"/>
      <c r="I76" s="230"/>
      <c r="J76" s="231"/>
      <c r="K76" s="232"/>
      <c r="L76" s="230"/>
      <c r="M76" s="230"/>
      <c r="N76" s="233"/>
      <c r="O76" s="232"/>
      <c r="P76" s="230"/>
      <c r="Q76" s="230"/>
      <c r="R76" s="233"/>
      <c r="S76" s="243">
        <f t="shared" si="6"/>
        <v>0</v>
      </c>
      <c r="T76" s="244">
        <f t="shared" si="7"/>
        <v>0</v>
      </c>
      <c r="U76" s="244">
        <f t="shared" si="8"/>
        <v>0</v>
      </c>
      <c r="V76" s="245">
        <f t="shared" si="9"/>
        <v>0</v>
      </c>
      <c r="W76" s="246">
        <f t="shared" si="10"/>
        <v>0</v>
      </c>
      <c r="X76" s="14">
        <f>IF(G76&gt;0,AB76,O76*calc!$J$4)</f>
        <v>0</v>
      </c>
      <c r="Y76" s="14">
        <f>IF(H76&gt;0,AC76,P76*calc!$J$5)</f>
        <v>0</v>
      </c>
      <c r="Z76" s="14">
        <f>IF(I76&gt;0,AD76,Q76*calc!$J$6)</f>
        <v>0</v>
      </c>
      <c r="AA76" s="14">
        <f>IF(J76&gt;0,AE76,R76*calc!$J$7)</f>
        <v>0</v>
      </c>
      <c r="AB76" s="166" t="str">
        <f>IF(G76&gt;0,VLOOKUP(((K76/G76)*100),calc!$B$11:$D$16,3,TRUE)*O76*calc!$J$4,"N/A")</f>
        <v>N/A</v>
      </c>
      <c r="AC76" s="166" t="str">
        <f>IF(H76&gt;0,VLOOKUP(((L76/H76)*100),calc!$B$11:$D$16,3,TRUE)*P76*calc!$J$5,"N/A")</f>
        <v>N/A</v>
      </c>
      <c r="AD76" s="166" t="str">
        <f>IF(I76&gt;0,VLOOKUP(((M76/I76)*100),calc!$B$11:$D$16,3,TRUE)*Q76*calc!$J$6,"N/A")</f>
        <v>N/A</v>
      </c>
      <c r="AE76" s="166" t="str">
        <f>IF(J76&gt;0,VLOOKUP(((N76/J76)*100),calc!$B$11:$D$16,3,TRUE)*R76*calc!$J$7,"N/A")</f>
        <v>N/A</v>
      </c>
      <c r="AF76" s="117"/>
      <c r="AG76" s="190" t="str">
        <f>IF((SUM(pism_b_BAT!O76:R76))&gt;0,COUNTIF(pism_b_BAT!AB76:AE76,0),"0")</f>
        <v>0</v>
      </c>
      <c r="AH76" s="190">
        <f>SUM(IF(S76=0,O76*calc!$J$4,0),IF(T76=0,P76*calc!$J$5,0),IF(U76=0,Q76*calc!$J$6,0),IF(V76=0,R76*calc!$J$7,0))</f>
        <v>0</v>
      </c>
    </row>
    <row r="77" spans="1:34" s="1" customFormat="1" ht="25.5" hidden="1" customHeight="1" thickBot="1" x14ac:dyDescent="0.35">
      <c r="A77" s="49" t="s">
        <v>84</v>
      </c>
      <c r="B77" s="144" t="str">
        <f>IF(E77="","",'Celkový poplatek'!$D$2)</f>
        <v/>
      </c>
      <c r="C77" s="145" t="str">
        <f>IF(E77="","",'Celkový poplatek'!$E$2)</f>
        <v/>
      </c>
      <c r="D77" s="220"/>
      <c r="E77" s="221"/>
      <c r="F77" s="122" t="str">
        <f>IF(E77="","",'Celkový poplatek'!$C$2)</f>
        <v/>
      </c>
      <c r="G77" s="229"/>
      <c r="H77" s="230"/>
      <c r="I77" s="230"/>
      <c r="J77" s="231"/>
      <c r="K77" s="232"/>
      <c r="L77" s="230"/>
      <c r="M77" s="230"/>
      <c r="N77" s="233"/>
      <c r="O77" s="232"/>
      <c r="P77" s="230"/>
      <c r="Q77" s="230"/>
      <c r="R77" s="233"/>
      <c r="S77" s="243">
        <f t="shared" si="6"/>
        <v>0</v>
      </c>
      <c r="T77" s="244">
        <f t="shared" si="7"/>
        <v>0</v>
      </c>
      <c r="U77" s="244">
        <f t="shared" si="8"/>
        <v>0</v>
      </c>
      <c r="V77" s="245">
        <f t="shared" si="9"/>
        <v>0</v>
      </c>
      <c r="W77" s="246">
        <f t="shared" si="10"/>
        <v>0</v>
      </c>
      <c r="X77" s="14">
        <f>IF(G77&gt;0,AB77,O77*calc!$J$4)</f>
        <v>0</v>
      </c>
      <c r="Y77" s="14">
        <f>IF(H77&gt;0,AC77,P77*calc!$J$5)</f>
        <v>0</v>
      </c>
      <c r="Z77" s="14">
        <f>IF(I77&gt;0,AD77,Q77*calc!$J$6)</f>
        <v>0</v>
      </c>
      <c r="AA77" s="14">
        <f>IF(J77&gt;0,AE77,R77*calc!$J$7)</f>
        <v>0</v>
      </c>
      <c r="AB77" s="166" t="str">
        <f>IF(G77&gt;0,VLOOKUP(((K77/G77)*100),calc!$B$11:$D$16,3,TRUE)*O77*calc!$J$4,"N/A")</f>
        <v>N/A</v>
      </c>
      <c r="AC77" s="166" t="str">
        <f>IF(H77&gt;0,VLOOKUP(((L77/H77)*100),calc!$B$11:$D$16,3,TRUE)*P77*calc!$J$5,"N/A")</f>
        <v>N/A</v>
      </c>
      <c r="AD77" s="166" t="str">
        <f>IF(I77&gt;0,VLOOKUP(((M77/I77)*100),calc!$B$11:$D$16,3,TRUE)*Q77*calc!$J$6,"N/A")</f>
        <v>N/A</v>
      </c>
      <c r="AE77" s="166" t="str">
        <f>IF(J77&gt;0,VLOOKUP(((N77/J77)*100),calc!$B$11:$D$16,3,TRUE)*R77*calc!$J$7,"N/A")</f>
        <v>N/A</v>
      </c>
      <c r="AF77" s="117"/>
      <c r="AG77" s="190" t="str">
        <f>IF((SUM(pism_b_BAT!O77:R77))&gt;0,COUNTIF(pism_b_BAT!AB77:AE77,0),"0")</f>
        <v>0</v>
      </c>
      <c r="AH77" s="190">
        <f>SUM(IF(S77=0,O77*calc!$J$4,0),IF(T77=0,P77*calc!$J$5,0),IF(U77=0,Q77*calc!$J$6,0),IF(V77=0,R77*calc!$J$7,0))</f>
        <v>0</v>
      </c>
    </row>
    <row r="78" spans="1:34" s="1" customFormat="1" ht="25.5" hidden="1" customHeight="1" thickBot="1" x14ac:dyDescent="0.35">
      <c r="A78" s="49" t="s">
        <v>85</v>
      </c>
      <c r="B78" s="144" t="str">
        <f>IF(E78="","",'Celkový poplatek'!$D$2)</f>
        <v/>
      </c>
      <c r="C78" s="145" t="str">
        <f>IF(E78="","",'Celkový poplatek'!$E$2)</f>
        <v/>
      </c>
      <c r="D78" s="220"/>
      <c r="E78" s="221"/>
      <c r="F78" s="122" t="str">
        <f>IF(E78="","",'Celkový poplatek'!$C$2)</f>
        <v/>
      </c>
      <c r="G78" s="229"/>
      <c r="H78" s="230"/>
      <c r="I78" s="230"/>
      <c r="J78" s="231"/>
      <c r="K78" s="232"/>
      <c r="L78" s="230"/>
      <c r="M78" s="230"/>
      <c r="N78" s="233"/>
      <c r="O78" s="232"/>
      <c r="P78" s="230"/>
      <c r="Q78" s="230"/>
      <c r="R78" s="233"/>
      <c r="S78" s="243">
        <f t="shared" si="6"/>
        <v>0</v>
      </c>
      <c r="T78" s="244">
        <f t="shared" si="7"/>
        <v>0</v>
      </c>
      <c r="U78" s="244">
        <f t="shared" si="8"/>
        <v>0</v>
      </c>
      <c r="V78" s="245">
        <f t="shared" si="9"/>
        <v>0</v>
      </c>
      <c r="W78" s="246">
        <f t="shared" si="10"/>
        <v>0</v>
      </c>
      <c r="X78" s="14">
        <f>IF(G78&gt;0,AB78,O78*calc!$J$4)</f>
        <v>0</v>
      </c>
      <c r="Y78" s="14">
        <f>IF(H78&gt;0,AC78,P78*calc!$J$5)</f>
        <v>0</v>
      </c>
      <c r="Z78" s="14">
        <f>IF(I78&gt;0,AD78,Q78*calc!$J$6)</f>
        <v>0</v>
      </c>
      <c r="AA78" s="14">
        <f>IF(J78&gt;0,AE78,R78*calc!$J$7)</f>
        <v>0</v>
      </c>
      <c r="AB78" s="166" t="str">
        <f>IF(G78&gt;0,VLOOKUP(((K78/G78)*100),calc!$B$11:$D$16,3,TRUE)*O78*calc!$J$4,"N/A")</f>
        <v>N/A</v>
      </c>
      <c r="AC78" s="166" t="str">
        <f>IF(H78&gt;0,VLOOKUP(((L78/H78)*100),calc!$B$11:$D$16,3,TRUE)*P78*calc!$J$5,"N/A")</f>
        <v>N/A</v>
      </c>
      <c r="AD78" s="166" t="str">
        <f>IF(I78&gt;0,VLOOKUP(((M78/I78)*100),calc!$B$11:$D$16,3,TRUE)*Q78*calc!$J$6,"N/A")</f>
        <v>N/A</v>
      </c>
      <c r="AE78" s="166" t="str">
        <f>IF(J78&gt;0,VLOOKUP(((N78/J78)*100),calc!$B$11:$D$16,3,TRUE)*R78*calc!$J$7,"N/A")</f>
        <v>N/A</v>
      </c>
      <c r="AF78" s="117"/>
      <c r="AG78" s="190" t="str">
        <f>IF((SUM(pism_b_BAT!O78:R78))&gt;0,COUNTIF(pism_b_BAT!AB78:AE78,0),"0")</f>
        <v>0</v>
      </c>
      <c r="AH78" s="190">
        <f>SUM(IF(S78=0,O78*calc!$J$4,0),IF(T78=0,P78*calc!$J$5,0),IF(U78=0,Q78*calc!$J$6,0),IF(V78=0,R78*calc!$J$7,0))</f>
        <v>0</v>
      </c>
    </row>
    <row r="79" spans="1:34" s="1" customFormat="1" ht="25.5" hidden="1" customHeight="1" thickBot="1" x14ac:dyDescent="0.35">
      <c r="A79" s="49" t="s">
        <v>86</v>
      </c>
      <c r="B79" s="144" t="str">
        <f>IF(E79="","",'Celkový poplatek'!$D$2)</f>
        <v/>
      </c>
      <c r="C79" s="145" t="str">
        <f>IF(E79="","",'Celkový poplatek'!$E$2)</f>
        <v/>
      </c>
      <c r="D79" s="220"/>
      <c r="E79" s="221"/>
      <c r="F79" s="122" t="str">
        <f>IF(E79="","",'Celkový poplatek'!$C$2)</f>
        <v/>
      </c>
      <c r="G79" s="229"/>
      <c r="H79" s="230"/>
      <c r="I79" s="230"/>
      <c r="J79" s="231"/>
      <c r="K79" s="232"/>
      <c r="L79" s="230"/>
      <c r="M79" s="230"/>
      <c r="N79" s="233"/>
      <c r="O79" s="232"/>
      <c r="P79" s="230"/>
      <c r="Q79" s="230"/>
      <c r="R79" s="233"/>
      <c r="S79" s="243">
        <f t="shared" si="6"/>
        <v>0</v>
      </c>
      <c r="T79" s="244">
        <f t="shared" si="7"/>
        <v>0</v>
      </c>
      <c r="U79" s="244">
        <f t="shared" si="8"/>
        <v>0</v>
      </c>
      <c r="V79" s="245">
        <f t="shared" si="9"/>
        <v>0</v>
      </c>
      <c r="W79" s="246">
        <f t="shared" si="10"/>
        <v>0</v>
      </c>
      <c r="X79" s="14">
        <f>IF(G79&gt;0,AB79,O79*calc!$J$4)</f>
        <v>0</v>
      </c>
      <c r="Y79" s="14">
        <f>IF(H79&gt;0,AC79,P79*calc!$J$5)</f>
        <v>0</v>
      </c>
      <c r="Z79" s="14">
        <f>IF(I79&gt;0,AD79,Q79*calc!$J$6)</f>
        <v>0</v>
      </c>
      <c r="AA79" s="14">
        <f>IF(J79&gt;0,AE79,R79*calc!$J$7)</f>
        <v>0</v>
      </c>
      <c r="AB79" s="166" t="str">
        <f>IF(G79&gt;0,VLOOKUP(((K79/G79)*100),calc!$B$11:$D$16,3,TRUE)*O79*calc!$J$4,"N/A")</f>
        <v>N/A</v>
      </c>
      <c r="AC79" s="166" t="str">
        <f>IF(H79&gt;0,VLOOKUP(((L79/H79)*100),calc!$B$11:$D$16,3,TRUE)*P79*calc!$J$5,"N/A")</f>
        <v>N/A</v>
      </c>
      <c r="AD79" s="166" t="str">
        <f>IF(I79&gt;0,VLOOKUP(((M79/I79)*100),calc!$B$11:$D$16,3,TRUE)*Q79*calc!$J$6,"N/A")</f>
        <v>N/A</v>
      </c>
      <c r="AE79" s="166" t="str">
        <f>IF(J79&gt;0,VLOOKUP(((N79/J79)*100),calc!$B$11:$D$16,3,TRUE)*R79*calc!$J$7,"N/A")</f>
        <v>N/A</v>
      </c>
      <c r="AF79" s="117"/>
      <c r="AG79" s="190" t="str">
        <f>IF((SUM(pism_b_BAT!O79:R79))&gt;0,COUNTIF(pism_b_BAT!AB79:AE79,0),"0")</f>
        <v>0</v>
      </c>
      <c r="AH79" s="190">
        <f>SUM(IF(S79=0,O79*calc!$J$4,0),IF(T79=0,P79*calc!$J$5,0),IF(U79=0,Q79*calc!$J$6,0),IF(V79=0,R79*calc!$J$7,0))</f>
        <v>0</v>
      </c>
    </row>
    <row r="80" spans="1:34" s="1" customFormat="1" ht="25.5" hidden="1" customHeight="1" thickBot="1" x14ac:dyDescent="0.35">
      <c r="A80" s="49" t="s">
        <v>87</v>
      </c>
      <c r="B80" s="144" t="str">
        <f>IF(E80="","",'Celkový poplatek'!$D$2)</f>
        <v/>
      </c>
      <c r="C80" s="145" t="str">
        <f>IF(E80="","",'Celkový poplatek'!$E$2)</f>
        <v/>
      </c>
      <c r="D80" s="220"/>
      <c r="E80" s="221"/>
      <c r="F80" s="122" t="str">
        <f>IF(E80="","",'Celkový poplatek'!$C$2)</f>
        <v/>
      </c>
      <c r="G80" s="229"/>
      <c r="H80" s="230"/>
      <c r="I80" s="230"/>
      <c r="J80" s="231"/>
      <c r="K80" s="232"/>
      <c r="L80" s="230"/>
      <c r="M80" s="230"/>
      <c r="N80" s="233"/>
      <c r="O80" s="232"/>
      <c r="P80" s="230"/>
      <c r="Q80" s="230"/>
      <c r="R80" s="233"/>
      <c r="S80" s="243">
        <f t="shared" si="6"/>
        <v>0</v>
      </c>
      <c r="T80" s="244">
        <f t="shared" si="7"/>
        <v>0</v>
      </c>
      <c r="U80" s="244">
        <f t="shared" si="8"/>
        <v>0</v>
      </c>
      <c r="V80" s="245">
        <f t="shared" si="9"/>
        <v>0</v>
      </c>
      <c r="W80" s="246">
        <f t="shared" si="10"/>
        <v>0</v>
      </c>
      <c r="X80" s="14">
        <f>IF(G80&gt;0,AB80,O80*calc!$J$4)</f>
        <v>0</v>
      </c>
      <c r="Y80" s="14">
        <f>IF(H80&gt;0,AC80,P80*calc!$J$5)</f>
        <v>0</v>
      </c>
      <c r="Z80" s="14">
        <f>IF(I80&gt;0,AD80,Q80*calc!$J$6)</f>
        <v>0</v>
      </c>
      <c r="AA80" s="14">
        <f>IF(J80&gt;0,AE80,R80*calc!$J$7)</f>
        <v>0</v>
      </c>
      <c r="AB80" s="166" t="str">
        <f>IF(G80&gt;0,VLOOKUP(((K80/G80)*100),calc!$B$11:$D$16,3,TRUE)*O80*calc!$J$4,"N/A")</f>
        <v>N/A</v>
      </c>
      <c r="AC80" s="166" t="str">
        <f>IF(H80&gt;0,VLOOKUP(((L80/H80)*100),calc!$B$11:$D$16,3,TRUE)*P80*calc!$J$5,"N/A")</f>
        <v>N/A</v>
      </c>
      <c r="AD80" s="166" t="str">
        <f>IF(I80&gt;0,VLOOKUP(((M80/I80)*100),calc!$B$11:$D$16,3,TRUE)*Q80*calc!$J$6,"N/A")</f>
        <v>N/A</v>
      </c>
      <c r="AE80" s="166" t="str">
        <f>IF(J80&gt;0,VLOOKUP(((N80/J80)*100),calc!$B$11:$D$16,3,TRUE)*R80*calc!$J$7,"N/A")</f>
        <v>N/A</v>
      </c>
      <c r="AF80" s="117"/>
      <c r="AG80" s="190" t="str">
        <f>IF((SUM(pism_b_BAT!O80:R80))&gt;0,COUNTIF(pism_b_BAT!AB80:AE80,0),"0")</f>
        <v>0</v>
      </c>
      <c r="AH80" s="190">
        <f>SUM(IF(S80=0,O80*calc!$J$4,0),IF(T80=0,P80*calc!$J$5,0),IF(U80=0,Q80*calc!$J$6,0),IF(V80=0,R80*calc!$J$7,0))</f>
        <v>0</v>
      </c>
    </row>
    <row r="81" spans="1:34" s="1" customFormat="1" ht="25.5" hidden="1" customHeight="1" thickBot="1" x14ac:dyDescent="0.35">
      <c r="A81" s="49" t="s">
        <v>88</v>
      </c>
      <c r="B81" s="144" t="str">
        <f>IF(E81="","",'Celkový poplatek'!$D$2)</f>
        <v/>
      </c>
      <c r="C81" s="145" t="str">
        <f>IF(E81="","",'Celkový poplatek'!$E$2)</f>
        <v/>
      </c>
      <c r="D81" s="220"/>
      <c r="E81" s="221"/>
      <c r="F81" s="122" t="str">
        <f>IF(E81="","",'Celkový poplatek'!$C$2)</f>
        <v/>
      </c>
      <c r="G81" s="229"/>
      <c r="H81" s="230"/>
      <c r="I81" s="230"/>
      <c r="J81" s="231"/>
      <c r="K81" s="232"/>
      <c r="L81" s="230"/>
      <c r="M81" s="230"/>
      <c r="N81" s="233"/>
      <c r="O81" s="232"/>
      <c r="P81" s="230"/>
      <c r="Q81" s="230"/>
      <c r="R81" s="233"/>
      <c r="S81" s="243">
        <f t="shared" si="6"/>
        <v>0</v>
      </c>
      <c r="T81" s="244">
        <f t="shared" si="7"/>
        <v>0</v>
      </c>
      <c r="U81" s="244">
        <f t="shared" si="8"/>
        <v>0</v>
      </c>
      <c r="V81" s="245">
        <f t="shared" si="9"/>
        <v>0</v>
      </c>
      <c r="W81" s="246">
        <f t="shared" si="10"/>
        <v>0</v>
      </c>
      <c r="X81" s="14">
        <f>IF(G81&gt;0,AB81,O81*calc!$J$4)</f>
        <v>0</v>
      </c>
      <c r="Y81" s="14">
        <f>IF(H81&gt;0,AC81,P81*calc!$J$5)</f>
        <v>0</v>
      </c>
      <c r="Z81" s="14">
        <f>IF(I81&gt;0,AD81,Q81*calc!$J$6)</f>
        <v>0</v>
      </c>
      <c r="AA81" s="14">
        <f>IF(J81&gt;0,AE81,R81*calc!$J$7)</f>
        <v>0</v>
      </c>
      <c r="AB81" s="166" t="str">
        <f>IF(G81&gt;0,VLOOKUP(((K81/G81)*100),calc!$B$11:$D$16,3,TRUE)*O81*calc!$J$4,"N/A")</f>
        <v>N/A</v>
      </c>
      <c r="AC81" s="166" t="str">
        <f>IF(H81&gt;0,VLOOKUP(((L81/H81)*100),calc!$B$11:$D$16,3,TRUE)*P81*calc!$J$5,"N/A")</f>
        <v>N/A</v>
      </c>
      <c r="AD81" s="166" t="str">
        <f>IF(I81&gt;0,VLOOKUP(((M81/I81)*100),calc!$B$11:$D$16,3,TRUE)*Q81*calc!$J$6,"N/A")</f>
        <v>N/A</v>
      </c>
      <c r="AE81" s="166" t="str">
        <f>IF(J81&gt;0,VLOOKUP(((N81/J81)*100),calc!$B$11:$D$16,3,TRUE)*R81*calc!$J$7,"N/A")</f>
        <v>N/A</v>
      </c>
      <c r="AF81" s="117"/>
      <c r="AG81" s="190" t="str">
        <f>IF((SUM(pism_b_BAT!O81:R81))&gt;0,COUNTIF(pism_b_BAT!AB81:AE81,0),"0")</f>
        <v>0</v>
      </c>
      <c r="AH81" s="190">
        <f>SUM(IF(S81=0,O81*calc!$J$4,0),IF(T81=0,P81*calc!$J$5,0),IF(U81=0,Q81*calc!$J$6,0),IF(V81=0,R81*calc!$J$7,0))</f>
        <v>0</v>
      </c>
    </row>
    <row r="82" spans="1:34" s="1" customFormat="1" ht="25.5" hidden="1" customHeight="1" thickBot="1" x14ac:dyDescent="0.35">
      <c r="A82" s="49" t="s">
        <v>89</v>
      </c>
      <c r="B82" s="144" t="str">
        <f>IF(E82="","",'Celkový poplatek'!$D$2)</f>
        <v/>
      </c>
      <c r="C82" s="145" t="str">
        <f>IF(E82="","",'Celkový poplatek'!$E$2)</f>
        <v/>
      </c>
      <c r="D82" s="220"/>
      <c r="E82" s="221"/>
      <c r="F82" s="122" t="str">
        <f>IF(E82="","",'Celkový poplatek'!$C$2)</f>
        <v/>
      </c>
      <c r="G82" s="229"/>
      <c r="H82" s="230"/>
      <c r="I82" s="230"/>
      <c r="J82" s="231"/>
      <c r="K82" s="232"/>
      <c r="L82" s="230"/>
      <c r="M82" s="230"/>
      <c r="N82" s="233"/>
      <c r="O82" s="232"/>
      <c r="P82" s="230"/>
      <c r="Q82" s="230"/>
      <c r="R82" s="233"/>
      <c r="S82" s="243">
        <f t="shared" si="6"/>
        <v>0</v>
      </c>
      <c r="T82" s="244">
        <f t="shared" si="7"/>
        <v>0</v>
      </c>
      <c r="U82" s="244">
        <f t="shared" si="8"/>
        <v>0</v>
      </c>
      <c r="V82" s="245">
        <f t="shared" si="9"/>
        <v>0</v>
      </c>
      <c r="W82" s="246">
        <f t="shared" si="10"/>
        <v>0</v>
      </c>
      <c r="X82" s="14">
        <f>IF(G82&gt;0,AB82,O82*calc!$J$4)</f>
        <v>0</v>
      </c>
      <c r="Y82" s="14">
        <f>IF(H82&gt;0,AC82,P82*calc!$J$5)</f>
        <v>0</v>
      </c>
      <c r="Z82" s="14">
        <f>IF(I82&gt;0,AD82,Q82*calc!$J$6)</f>
        <v>0</v>
      </c>
      <c r="AA82" s="14">
        <f>IF(J82&gt;0,AE82,R82*calc!$J$7)</f>
        <v>0</v>
      </c>
      <c r="AB82" s="166" t="str">
        <f>IF(G82&gt;0,VLOOKUP(((K82/G82)*100),calc!$B$11:$D$16,3,TRUE)*O82*calc!$J$4,"N/A")</f>
        <v>N/A</v>
      </c>
      <c r="AC82" s="166" t="str">
        <f>IF(H82&gt;0,VLOOKUP(((L82/H82)*100),calc!$B$11:$D$16,3,TRUE)*P82*calc!$J$5,"N/A")</f>
        <v>N/A</v>
      </c>
      <c r="AD82" s="166" t="str">
        <f>IF(I82&gt;0,VLOOKUP(((M82/I82)*100),calc!$B$11:$D$16,3,TRUE)*Q82*calc!$J$6,"N/A")</f>
        <v>N/A</v>
      </c>
      <c r="AE82" s="166" t="str">
        <f>IF(J82&gt;0,VLOOKUP(((N82/J82)*100),calc!$B$11:$D$16,3,TRUE)*R82*calc!$J$7,"N/A")</f>
        <v>N/A</v>
      </c>
      <c r="AF82" s="117"/>
      <c r="AG82" s="190" t="str">
        <f>IF((SUM(pism_b_BAT!O82:R82))&gt;0,COUNTIF(pism_b_BAT!AB82:AE82,0),"0")</f>
        <v>0</v>
      </c>
      <c r="AH82" s="190">
        <f>SUM(IF(S82=0,O82*calc!$J$4,0),IF(T82=0,P82*calc!$J$5,0),IF(U82=0,Q82*calc!$J$6,0),IF(V82=0,R82*calc!$J$7,0))</f>
        <v>0</v>
      </c>
    </row>
    <row r="83" spans="1:34" s="1" customFormat="1" ht="25.5" hidden="1" customHeight="1" thickBot="1" x14ac:dyDescent="0.35">
      <c r="A83" s="49" t="s">
        <v>90</v>
      </c>
      <c r="B83" s="144" t="str">
        <f>IF(E83="","",'Celkový poplatek'!$D$2)</f>
        <v/>
      </c>
      <c r="C83" s="145" t="str">
        <f>IF(E83="","",'Celkový poplatek'!$E$2)</f>
        <v/>
      </c>
      <c r="D83" s="220"/>
      <c r="E83" s="221"/>
      <c r="F83" s="122" t="str">
        <f>IF(E83="","",'Celkový poplatek'!$C$2)</f>
        <v/>
      </c>
      <c r="G83" s="229"/>
      <c r="H83" s="230"/>
      <c r="I83" s="230"/>
      <c r="J83" s="231"/>
      <c r="K83" s="232"/>
      <c r="L83" s="230"/>
      <c r="M83" s="230"/>
      <c r="N83" s="233"/>
      <c r="O83" s="232"/>
      <c r="P83" s="230"/>
      <c r="Q83" s="230"/>
      <c r="R83" s="233"/>
      <c r="S83" s="243">
        <f t="shared" si="6"/>
        <v>0</v>
      </c>
      <c r="T83" s="244">
        <f t="shared" si="7"/>
        <v>0</v>
      </c>
      <c r="U83" s="244">
        <f t="shared" si="8"/>
        <v>0</v>
      </c>
      <c r="V83" s="245">
        <f t="shared" si="9"/>
        <v>0</v>
      </c>
      <c r="W83" s="246">
        <f t="shared" si="10"/>
        <v>0</v>
      </c>
      <c r="X83" s="14">
        <f>IF(G83&gt;0,AB83,O83*calc!$J$4)</f>
        <v>0</v>
      </c>
      <c r="Y83" s="14">
        <f>IF(H83&gt;0,AC83,P83*calc!$J$5)</f>
        <v>0</v>
      </c>
      <c r="Z83" s="14">
        <f>IF(I83&gt;0,AD83,Q83*calc!$J$6)</f>
        <v>0</v>
      </c>
      <c r="AA83" s="14">
        <f>IF(J83&gt;0,AE83,R83*calc!$J$7)</f>
        <v>0</v>
      </c>
      <c r="AB83" s="166" t="str">
        <f>IF(G83&gt;0,VLOOKUP(((K83/G83)*100),calc!$B$11:$D$16,3,TRUE)*O83*calc!$J$4,"N/A")</f>
        <v>N/A</v>
      </c>
      <c r="AC83" s="166" t="str">
        <f>IF(H83&gt;0,VLOOKUP(((L83/H83)*100),calc!$B$11:$D$16,3,TRUE)*P83*calc!$J$5,"N/A")</f>
        <v>N/A</v>
      </c>
      <c r="AD83" s="166" t="str">
        <f>IF(I83&gt;0,VLOOKUP(((M83/I83)*100),calc!$B$11:$D$16,3,TRUE)*Q83*calc!$J$6,"N/A")</f>
        <v>N/A</v>
      </c>
      <c r="AE83" s="166" t="str">
        <f>IF(J83&gt;0,VLOOKUP(((N83/J83)*100),calc!$B$11:$D$16,3,TRUE)*R83*calc!$J$7,"N/A")</f>
        <v>N/A</v>
      </c>
      <c r="AF83" s="117"/>
      <c r="AG83" s="190" t="str">
        <f>IF((SUM(pism_b_BAT!O83:R83))&gt;0,COUNTIF(pism_b_BAT!AB83:AE83,0),"0")</f>
        <v>0</v>
      </c>
      <c r="AH83" s="190">
        <f>SUM(IF(S83=0,O83*calc!$J$4,0),IF(T83=0,P83*calc!$J$5,0),IF(U83=0,Q83*calc!$J$6,0),IF(V83=0,R83*calc!$J$7,0))</f>
        <v>0</v>
      </c>
    </row>
    <row r="84" spans="1:34" s="1" customFormat="1" ht="25.5" hidden="1" customHeight="1" thickBot="1" x14ac:dyDescent="0.35">
      <c r="A84" s="49" t="s">
        <v>91</v>
      </c>
      <c r="B84" s="144" t="str">
        <f>IF(E84="","",'Celkový poplatek'!$D$2)</f>
        <v/>
      </c>
      <c r="C84" s="145" t="str">
        <f>IF(E84="","",'Celkový poplatek'!$E$2)</f>
        <v/>
      </c>
      <c r="D84" s="220"/>
      <c r="E84" s="221"/>
      <c r="F84" s="122" t="str">
        <f>IF(E84="","",'Celkový poplatek'!$C$2)</f>
        <v/>
      </c>
      <c r="G84" s="229"/>
      <c r="H84" s="230"/>
      <c r="I84" s="230"/>
      <c r="J84" s="231"/>
      <c r="K84" s="232"/>
      <c r="L84" s="230"/>
      <c r="M84" s="230"/>
      <c r="N84" s="233"/>
      <c r="O84" s="232"/>
      <c r="P84" s="230"/>
      <c r="Q84" s="230"/>
      <c r="R84" s="233"/>
      <c r="S84" s="243">
        <f t="shared" si="6"/>
        <v>0</v>
      </c>
      <c r="T84" s="244">
        <f t="shared" si="7"/>
        <v>0</v>
      </c>
      <c r="U84" s="244">
        <f t="shared" si="8"/>
        <v>0</v>
      </c>
      <c r="V84" s="245">
        <f t="shared" si="9"/>
        <v>0</v>
      </c>
      <c r="W84" s="246">
        <f t="shared" si="10"/>
        <v>0</v>
      </c>
      <c r="X84" s="14">
        <f>IF(G84&gt;0,AB84,O84*calc!$J$4)</f>
        <v>0</v>
      </c>
      <c r="Y84" s="14">
        <f>IF(H84&gt;0,AC84,P84*calc!$J$5)</f>
        <v>0</v>
      </c>
      <c r="Z84" s="14">
        <f>IF(I84&gt;0,AD84,Q84*calc!$J$6)</f>
        <v>0</v>
      </c>
      <c r="AA84" s="14">
        <f>IF(J84&gt;0,AE84,R84*calc!$J$7)</f>
        <v>0</v>
      </c>
      <c r="AB84" s="166" t="str">
        <f>IF(G84&gt;0,VLOOKUP(((K84/G84)*100),calc!$B$11:$D$16,3,TRUE)*O84*calc!$J$4,"N/A")</f>
        <v>N/A</v>
      </c>
      <c r="AC84" s="166" t="str">
        <f>IF(H84&gt;0,VLOOKUP(((L84/H84)*100),calc!$B$11:$D$16,3,TRUE)*P84*calc!$J$5,"N/A")</f>
        <v>N/A</v>
      </c>
      <c r="AD84" s="166" t="str">
        <f>IF(I84&gt;0,VLOOKUP(((M84/I84)*100),calc!$B$11:$D$16,3,TRUE)*Q84*calc!$J$6,"N/A")</f>
        <v>N/A</v>
      </c>
      <c r="AE84" s="166" t="str">
        <f>IF(J84&gt;0,VLOOKUP(((N84/J84)*100),calc!$B$11:$D$16,3,TRUE)*R84*calc!$J$7,"N/A")</f>
        <v>N/A</v>
      </c>
      <c r="AF84" s="117"/>
      <c r="AG84" s="190" t="str">
        <f>IF((SUM(pism_b_BAT!O84:R84))&gt;0,COUNTIF(pism_b_BAT!AB84:AE84,0),"0")</f>
        <v>0</v>
      </c>
      <c r="AH84" s="190">
        <f>SUM(IF(S84=0,O84*calc!$J$4,0),IF(T84=0,P84*calc!$J$5,0),IF(U84=0,Q84*calc!$J$6,0),IF(V84=0,R84*calc!$J$7,0))</f>
        <v>0</v>
      </c>
    </row>
    <row r="85" spans="1:34" s="1" customFormat="1" ht="25.5" hidden="1" customHeight="1" thickBot="1" x14ac:dyDescent="0.35">
      <c r="A85" s="49" t="s">
        <v>92</v>
      </c>
      <c r="B85" s="144" t="str">
        <f>IF(E85="","",'Celkový poplatek'!$D$2)</f>
        <v/>
      </c>
      <c r="C85" s="145" t="str">
        <f>IF(E85="","",'Celkový poplatek'!$E$2)</f>
        <v/>
      </c>
      <c r="D85" s="220"/>
      <c r="E85" s="221"/>
      <c r="F85" s="122" t="str">
        <f>IF(E85="","",'Celkový poplatek'!$C$2)</f>
        <v/>
      </c>
      <c r="G85" s="229"/>
      <c r="H85" s="230"/>
      <c r="I85" s="230"/>
      <c r="J85" s="231"/>
      <c r="K85" s="232"/>
      <c r="L85" s="230"/>
      <c r="M85" s="230"/>
      <c r="N85" s="233"/>
      <c r="O85" s="232"/>
      <c r="P85" s="230"/>
      <c r="Q85" s="230"/>
      <c r="R85" s="233"/>
      <c r="S85" s="243">
        <f t="shared" si="6"/>
        <v>0</v>
      </c>
      <c r="T85" s="244">
        <f t="shared" si="7"/>
        <v>0</v>
      </c>
      <c r="U85" s="244">
        <f t="shared" si="8"/>
        <v>0</v>
      </c>
      <c r="V85" s="245">
        <f t="shared" si="9"/>
        <v>0</v>
      </c>
      <c r="W85" s="246">
        <f t="shared" si="10"/>
        <v>0</v>
      </c>
      <c r="X85" s="14">
        <f>IF(G85&gt;0,AB85,O85*calc!$J$4)</f>
        <v>0</v>
      </c>
      <c r="Y85" s="14">
        <f>IF(H85&gt;0,AC85,P85*calc!$J$5)</f>
        <v>0</v>
      </c>
      <c r="Z85" s="14">
        <f>IF(I85&gt;0,AD85,Q85*calc!$J$6)</f>
        <v>0</v>
      </c>
      <c r="AA85" s="14">
        <f>IF(J85&gt;0,AE85,R85*calc!$J$7)</f>
        <v>0</v>
      </c>
      <c r="AB85" s="166" t="str">
        <f>IF(G85&gt;0,VLOOKUP(((K85/G85)*100),calc!$B$11:$D$16,3,TRUE)*O85*calc!$J$4,"N/A")</f>
        <v>N/A</v>
      </c>
      <c r="AC85" s="166" t="str">
        <f>IF(H85&gt;0,VLOOKUP(((L85/H85)*100),calc!$B$11:$D$16,3,TRUE)*P85*calc!$J$5,"N/A")</f>
        <v>N/A</v>
      </c>
      <c r="AD85" s="166" t="str">
        <f>IF(I85&gt;0,VLOOKUP(((M85/I85)*100),calc!$B$11:$D$16,3,TRUE)*Q85*calc!$J$6,"N/A")</f>
        <v>N/A</v>
      </c>
      <c r="AE85" s="166" t="str">
        <f>IF(J85&gt;0,VLOOKUP(((N85/J85)*100),calc!$B$11:$D$16,3,TRUE)*R85*calc!$J$7,"N/A")</f>
        <v>N/A</v>
      </c>
      <c r="AF85" s="117"/>
      <c r="AG85" s="190" t="str">
        <f>IF((SUM(pism_b_BAT!O85:R85))&gt;0,COUNTIF(pism_b_BAT!AB85:AE85,0),"0")</f>
        <v>0</v>
      </c>
      <c r="AH85" s="190">
        <f>SUM(IF(S85=0,O85*calc!$J$4,0),IF(T85=0,P85*calc!$J$5,0),IF(U85=0,Q85*calc!$J$6,0),IF(V85=0,R85*calc!$J$7,0))</f>
        <v>0</v>
      </c>
    </row>
    <row r="86" spans="1:34" s="1" customFormat="1" ht="25.5" hidden="1" customHeight="1" thickBot="1" x14ac:dyDescent="0.35">
      <c r="A86" s="49" t="s">
        <v>93</v>
      </c>
      <c r="B86" s="144" t="str">
        <f>IF(E86="","",'Celkový poplatek'!$D$2)</f>
        <v/>
      </c>
      <c r="C86" s="145" t="str">
        <f>IF(E86="","",'Celkový poplatek'!$E$2)</f>
        <v/>
      </c>
      <c r="D86" s="220"/>
      <c r="E86" s="221"/>
      <c r="F86" s="122" t="str">
        <f>IF(E86="","",'Celkový poplatek'!$C$2)</f>
        <v/>
      </c>
      <c r="G86" s="229"/>
      <c r="H86" s="230"/>
      <c r="I86" s="230"/>
      <c r="J86" s="231"/>
      <c r="K86" s="232"/>
      <c r="L86" s="230"/>
      <c r="M86" s="230"/>
      <c r="N86" s="233"/>
      <c r="O86" s="232"/>
      <c r="P86" s="230"/>
      <c r="Q86" s="230"/>
      <c r="R86" s="233"/>
      <c r="S86" s="243">
        <f t="shared" si="6"/>
        <v>0</v>
      </c>
      <c r="T86" s="244">
        <f t="shared" si="7"/>
        <v>0</v>
      </c>
      <c r="U86" s="244">
        <f t="shared" si="8"/>
        <v>0</v>
      </c>
      <c r="V86" s="245">
        <f t="shared" si="9"/>
        <v>0</v>
      </c>
      <c r="W86" s="246">
        <f t="shared" si="10"/>
        <v>0</v>
      </c>
      <c r="X86" s="14">
        <f>IF(G86&gt;0,AB86,O86*calc!$J$4)</f>
        <v>0</v>
      </c>
      <c r="Y86" s="14">
        <f>IF(H86&gt;0,AC86,P86*calc!$J$5)</f>
        <v>0</v>
      </c>
      <c r="Z86" s="14">
        <f>IF(I86&gt;0,AD86,Q86*calc!$J$6)</f>
        <v>0</v>
      </c>
      <c r="AA86" s="14">
        <f>IF(J86&gt;0,AE86,R86*calc!$J$7)</f>
        <v>0</v>
      </c>
      <c r="AB86" s="166" t="str">
        <f>IF(G86&gt;0,VLOOKUP(((K86/G86)*100),calc!$B$11:$D$16,3,TRUE)*O86*calc!$J$4,"N/A")</f>
        <v>N/A</v>
      </c>
      <c r="AC86" s="166" t="str">
        <f>IF(H86&gt;0,VLOOKUP(((L86/H86)*100),calc!$B$11:$D$16,3,TRUE)*P86*calc!$J$5,"N/A")</f>
        <v>N/A</v>
      </c>
      <c r="AD86" s="166" t="str">
        <f>IF(I86&gt;0,VLOOKUP(((M86/I86)*100),calc!$B$11:$D$16,3,TRUE)*Q86*calc!$J$6,"N/A")</f>
        <v>N/A</v>
      </c>
      <c r="AE86" s="166" t="str">
        <f>IF(J86&gt;0,VLOOKUP(((N86/J86)*100),calc!$B$11:$D$16,3,TRUE)*R86*calc!$J$7,"N/A")</f>
        <v>N/A</v>
      </c>
      <c r="AF86" s="117"/>
      <c r="AG86" s="190" t="str">
        <f>IF((SUM(pism_b_BAT!O86:R86))&gt;0,COUNTIF(pism_b_BAT!AB86:AE86,0),"0")</f>
        <v>0</v>
      </c>
      <c r="AH86" s="190">
        <f>SUM(IF(S86=0,O86*calc!$J$4,0),IF(T86=0,P86*calc!$J$5,0),IF(U86=0,Q86*calc!$J$6,0),IF(V86=0,R86*calc!$J$7,0))</f>
        <v>0</v>
      </c>
    </row>
    <row r="87" spans="1:34" s="1" customFormat="1" ht="25.5" hidden="1" customHeight="1" thickBot="1" x14ac:dyDescent="0.35">
      <c r="A87" s="49" t="s">
        <v>94</v>
      </c>
      <c r="B87" s="144" t="str">
        <f>IF(E87="","",'Celkový poplatek'!$D$2)</f>
        <v/>
      </c>
      <c r="C87" s="145" t="str">
        <f>IF(E87="","",'Celkový poplatek'!$E$2)</f>
        <v/>
      </c>
      <c r="D87" s="220"/>
      <c r="E87" s="221"/>
      <c r="F87" s="122" t="str">
        <f>IF(E87="","",'Celkový poplatek'!$C$2)</f>
        <v/>
      </c>
      <c r="G87" s="229"/>
      <c r="H87" s="230"/>
      <c r="I87" s="230"/>
      <c r="J87" s="231"/>
      <c r="K87" s="232"/>
      <c r="L87" s="230"/>
      <c r="M87" s="230"/>
      <c r="N87" s="233"/>
      <c r="O87" s="232"/>
      <c r="P87" s="230"/>
      <c r="Q87" s="230"/>
      <c r="R87" s="233"/>
      <c r="S87" s="243">
        <f t="shared" si="6"/>
        <v>0</v>
      </c>
      <c r="T87" s="244">
        <f t="shared" si="7"/>
        <v>0</v>
      </c>
      <c r="U87" s="244">
        <f t="shared" si="8"/>
        <v>0</v>
      </c>
      <c r="V87" s="245">
        <f t="shared" si="9"/>
        <v>0</v>
      </c>
      <c r="W87" s="246">
        <f t="shared" si="10"/>
        <v>0</v>
      </c>
      <c r="X87" s="14">
        <f>IF(G87&gt;0,AB87,O87*calc!$J$4)</f>
        <v>0</v>
      </c>
      <c r="Y87" s="14">
        <f>IF(H87&gt;0,AC87,P87*calc!$J$5)</f>
        <v>0</v>
      </c>
      <c r="Z87" s="14">
        <f>IF(I87&gt;0,AD87,Q87*calc!$J$6)</f>
        <v>0</v>
      </c>
      <c r="AA87" s="14">
        <f>IF(J87&gt;0,AE87,R87*calc!$J$7)</f>
        <v>0</v>
      </c>
      <c r="AB87" s="166" t="str">
        <f>IF(G87&gt;0,VLOOKUP(((K87/G87)*100),calc!$B$11:$D$16,3,TRUE)*O87*calc!$J$4,"N/A")</f>
        <v>N/A</v>
      </c>
      <c r="AC87" s="166" t="str">
        <f>IF(H87&gt;0,VLOOKUP(((L87/H87)*100),calc!$B$11:$D$16,3,TRUE)*P87*calc!$J$5,"N/A")</f>
        <v>N/A</v>
      </c>
      <c r="AD87" s="166" t="str">
        <f>IF(I87&gt;0,VLOOKUP(((M87/I87)*100),calc!$B$11:$D$16,3,TRUE)*Q87*calc!$J$6,"N/A")</f>
        <v>N/A</v>
      </c>
      <c r="AE87" s="166" t="str">
        <f>IF(J87&gt;0,VLOOKUP(((N87/J87)*100),calc!$B$11:$D$16,3,TRUE)*R87*calc!$J$7,"N/A")</f>
        <v>N/A</v>
      </c>
      <c r="AF87" s="117"/>
      <c r="AG87" s="190" t="str">
        <f>IF((SUM(pism_b_BAT!O87:R87))&gt;0,COUNTIF(pism_b_BAT!AB87:AE87,0),"0")</f>
        <v>0</v>
      </c>
      <c r="AH87" s="190">
        <f>SUM(IF(S87=0,O87*calc!$J$4,0),IF(T87=0,P87*calc!$J$5,0),IF(U87=0,Q87*calc!$J$6,0),IF(V87=0,R87*calc!$J$7,0))</f>
        <v>0</v>
      </c>
    </row>
    <row r="88" spans="1:34" s="1" customFormat="1" ht="25.5" hidden="1" customHeight="1" thickBot="1" x14ac:dyDescent="0.35">
      <c r="A88" s="49" t="s">
        <v>95</v>
      </c>
      <c r="B88" s="144" t="str">
        <f>IF(E88="","",'Celkový poplatek'!$D$2)</f>
        <v/>
      </c>
      <c r="C88" s="145" t="str">
        <f>IF(E88="","",'Celkový poplatek'!$E$2)</f>
        <v/>
      </c>
      <c r="D88" s="220"/>
      <c r="E88" s="221"/>
      <c r="F88" s="122" t="str">
        <f>IF(E88="","",'Celkový poplatek'!$C$2)</f>
        <v/>
      </c>
      <c r="G88" s="229"/>
      <c r="H88" s="230"/>
      <c r="I88" s="230"/>
      <c r="J88" s="231"/>
      <c r="K88" s="232"/>
      <c r="L88" s="230"/>
      <c r="M88" s="230"/>
      <c r="N88" s="233"/>
      <c r="O88" s="232"/>
      <c r="P88" s="230"/>
      <c r="Q88" s="230"/>
      <c r="R88" s="233"/>
      <c r="S88" s="243">
        <f t="shared" si="6"/>
        <v>0</v>
      </c>
      <c r="T88" s="244">
        <f t="shared" si="7"/>
        <v>0</v>
      </c>
      <c r="U88" s="244">
        <f t="shared" si="8"/>
        <v>0</v>
      </c>
      <c r="V88" s="245">
        <f t="shared" si="9"/>
        <v>0</v>
      </c>
      <c r="W88" s="246">
        <f t="shared" si="10"/>
        <v>0</v>
      </c>
      <c r="X88" s="14">
        <f>IF(G88&gt;0,AB88,O88*calc!$J$4)</f>
        <v>0</v>
      </c>
      <c r="Y88" s="14">
        <f>IF(H88&gt;0,AC88,P88*calc!$J$5)</f>
        <v>0</v>
      </c>
      <c r="Z88" s="14">
        <f>IF(I88&gt;0,AD88,Q88*calc!$J$6)</f>
        <v>0</v>
      </c>
      <c r="AA88" s="14">
        <f>IF(J88&gt;0,AE88,R88*calc!$J$7)</f>
        <v>0</v>
      </c>
      <c r="AB88" s="166" t="str">
        <f>IF(G88&gt;0,VLOOKUP(((K88/G88)*100),calc!$B$11:$D$16,3,TRUE)*O88*calc!$J$4,"N/A")</f>
        <v>N/A</v>
      </c>
      <c r="AC88" s="166" t="str">
        <f>IF(H88&gt;0,VLOOKUP(((L88/H88)*100),calc!$B$11:$D$16,3,TRUE)*P88*calc!$J$5,"N/A")</f>
        <v>N/A</v>
      </c>
      <c r="AD88" s="166" t="str">
        <f>IF(I88&gt;0,VLOOKUP(((M88/I88)*100),calc!$B$11:$D$16,3,TRUE)*Q88*calc!$J$6,"N/A")</f>
        <v>N/A</v>
      </c>
      <c r="AE88" s="166" t="str">
        <f>IF(J88&gt;0,VLOOKUP(((N88/J88)*100),calc!$B$11:$D$16,3,TRUE)*R88*calc!$J$7,"N/A")</f>
        <v>N/A</v>
      </c>
      <c r="AF88" s="117"/>
      <c r="AG88" s="190" t="str">
        <f>IF((SUM(pism_b_BAT!O88:R88))&gt;0,COUNTIF(pism_b_BAT!AB88:AE88,0),"0")</f>
        <v>0</v>
      </c>
      <c r="AH88" s="190">
        <f>SUM(IF(S88=0,O88*calc!$J$4,0),IF(T88=0,P88*calc!$J$5,0),IF(U88=0,Q88*calc!$J$6,0),IF(V88=0,R88*calc!$J$7,0))</f>
        <v>0</v>
      </c>
    </row>
    <row r="89" spans="1:34" s="1" customFormat="1" ht="25.5" hidden="1" customHeight="1" thickBot="1" x14ac:dyDescent="0.35">
      <c r="A89" s="49" t="s">
        <v>96</v>
      </c>
      <c r="B89" s="144" t="str">
        <f>IF(E89="","",'Celkový poplatek'!$D$2)</f>
        <v/>
      </c>
      <c r="C89" s="145" t="str">
        <f>IF(E89="","",'Celkový poplatek'!$E$2)</f>
        <v/>
      </c>
      <c r="D89" s="220"/>
      <c r="E89" s="221"/>
      <c r="F89" s="122" t="str">
        <f>IF(E89="","",'Celkový poplatek'!$C$2)</f>
        <v/>
      </c>
      <c r="G89" s="229"/>
      <c r="H89" s="230"/>
      <c r="I89" s="230"/>
      <c r="J89" s="231"/>
      <c r="K89" s="232"/>
      <c r="L89" s="230"/>
      <c r="M89" s="230"/>
      <c r="N89" s="233"/>
      <c r="O89" s="232"/>
      <c r="P89" s="230"/>
      <c r="Q89" s="230"/>
      <c r="R89" s="233"/>
      <c r="S89" s="243">
        <f t="shared" si="6"/>
        <v>0</v>
      </c>
      <c r="T89" s="244">
        <f t="shared" si="7"/>
        <v>0</v>
      </c>
      <c r="U89" s="244">
        <f t="shared" si="8"/>
        <v>0</v>
      </c>
      <c r="V89" s="245">
        <f t="shared" si="9"/>
        <v>0</v>
      </c>
      <c r="W89" s="246">
        <f t="shared" si="10"/>
        <v>0</v>
      </c>
      <c r="X89" s="14">
        <f>IF(G89&gt;0,AB89,O89*calc!$J$4)</f>
        <v>0</v>
      </c>
      <c r="Y89" s="14">
        <f>IF(H89&gt;0,AC89,P89*calc!$J$5)</f>
        <v>0</v>
      </c>
      <c r="Z89" s="14">
        <f>IF(I89&gt;0,AD89,Q89*calc!$J$6)</f>
        <v>0</v>
      </c>
      <c r="AA89" s="14">
        <f>IF(J89&gt;0,AE89,R89*calc!$J$7)</f>
        <v>0</v>
      </c>
      <c r="AB89" s="166" t="str">
        <f>IF(G89&gt;0,VLOOKUP(((K89/G89)*100),calc!$B$11:$D$16,3,TRUE)*O89*calc!$J$4,"N/A")</f>
        <v>N/A</v>
      </c>
      <c r="AC89" s="166" t="str">
        <f>IF(H89&gt;0,VLOOKUP(((L89/H89)*100),calc!$B$11:$D$16,3,TRUE)*P89*calc!$J$5,"N/A")</f>
        <v>N/A</v>
      </c>
      <c r="AD89" s="166" t="str">
        <f>IF(I89&gt;0,VLOOKUP(((M89/I89)*100),calc!$B$11:$D$16,3,TRUE)*Q89*calc!$J$6,"N/A")</f>
        <v>N/A</v>
      </c>
      <c r="AE89" s="166" t="str">
        <f>IF(J89&gt;0,VLOOKUP(((N89/J89)*100),calc!$B$11:$D$16,3,TRUE)*R89*calc!$J$7,"N/A")</f>
        <v>N/A</v>
      </c>
      <c r="AF89" s="117"/>
      <c r="AG89" s="190" t="str">
        <f>IF((SUM(pism_b_BAT!O89:R89))&gt;0,COUNTIF(pism_b_BAT!AB89:AE89,0),"0")</f>
        <v>0</v>
      </c>
      <c r="AH89" s="190">
        <f>SUM(IF(S89=0,O89*calc!$J$4,0),IF(T89=0,P89*calc!$J$5,0),IF(U89=0,Q89*calc!$J$6,0),IF(V89=0,R89*calc!$J$7,0))</f>
        <v>0</v>
      </c>
    </row>
    <row r="90" spans="1:34" s="1" customFormat="1" ht="25.5" hidden="1" customHeight="1" thickBot="1" x14ac:dyDescent="0.35">
      <c r="A90" s="49" t="s">
        <v>97</v>
      </c>
      <c r="B90" s="144" t="str">
        <f>IF(E90="","",'Celkový poplatek'!$D$2)</f>
        <v/>
      </c>
      <c r="C90" s="145" t="str">
        <f>IF(E90="","",'Celkový poplatek'!$E$2)</f>
        <v/>
      </c>
      <c r="D90" s="220"/>
      <c r="E90" s="221"/>
      <c r="F90" s="122" t="str">
        <f>IF(E90="","",'Celkový poplatek'!$C$2)</f>
        <v/>
      </c>
      <c r="G90" s="229"/>
      <c r="H90" s="230"/>
      <c r="I90" s="230"/>
      <c r="J90" s="231"/>
      <c r="K90" s="232"/>
      <c r="L90" s="230"/>
      <c r="M90" s="230"/>
      <c r="N90" s="233"/>
      <c r="O90" s="232"/>
      <c r="P90" s="230"/>
      <c r="Q90" s="230"/>
      <c r="R90" s="233"/>
      <c r="S90" s="243">
        <f t="shared" si="6"/>
        <v>0</v>
      </c>
      <c r="T90" s="244">
        <f t="shared" si="7"/>
        <v>0</v>
      </c>
      <c r="U90" s="244">
        <f t="shared" si="8"/>
        <v>0</v>
      </c>
      <c r="V90" s="245">
        <f t="shared" si="9"/>
        <v>0</v>
      </c>
      <c r="W90" s="246">
        <f t="shared" si="10"/>
        <v>0</v>
      </c>
      <c r="X90" s="14">
        <f>IF(G90&gt;0,AB90,O90*calc!$J$4)</f>
        <v>0</v>
      </c>
      <c r="Y90" s="14">
        <f>IF(H90&gt;0,AC90,P90*calc!$J$5)</f>
        <v>0</v>
      </c>
      <c r="Z90" s="14">
        <f>IF(I90&gt;0,AD90,Q90*calc!$J$6)</f>
        <v>0</v>
      </c>
      <c r="AA90" s="14">
        <f>IF(J90&gt;0,AE90,R90*calc!$J$7)</f>
        <v>0</v>
      </c>
      <c r="AB90" s="166" t="str">
        <f>IF(G90&gt;0,VLOOKUP(((K90/G90)*100),calc!$B$11:$D$16,3,TRUE)*O90*calc!$J$4,"N/A")</f>
        <v>N/A</v>
      </c>
      <c r="AC90" s="166" t="str">
        <f>IF(H90&gt;0,VLOOKUP(((L90/H90)*100),calc!$B$11:$D$16,3,TRUE)*P90*calc!$J$5,"N/A")</f>
        <v>N/A</v>
      </c>
      <c r="AD90" s="166" t="str">
        <f>IF(I90&gt;0,VLOOKUP(((M90/I90)*100),calc!$B$11:$D$16,3,TRUE)*Q90*calc!$J$6,"N/A")</f>
        <v>N/A</v>
      </c>
      <c r="AE90" s="166" t="str">
        <f>IF(J90&gt;0,VLOOKUP(((N90/J90)*100),calc!$B$11:$D$16,3,TRUE)*R90*calc!$J$7,"N/A")</f>
        <v>N/A</v>
      </c>
      <c r="AF90" s="117"/>
      <c r="AG90" s="190" t="str">
        <f>IF((SUM(pism_b_BAT!O90:R90))&gt;0,COUNTIF(pism_b_BAT!AB90:AE90,0),"0")</f>
        <v>0</v>
      </c>
      <c r="AH90" s="190">
        <f>SUM(IF(S90=0,O90*calc!$J$4,0),IF(T90=0,P90*calc!$J$5,0),IF(U90=0,Q90*calc!$J$6,0),IF(V90=0,R90*calc!$J$7,0))</f>
        <v>0</v>
      </c>
    </row>
    <row r="91" spans="1:34" s="1" customFormat="1" ht="25.5" hidden="1" customHeight="1" thickBot="1" x14ac:dyDescent="0.35">
      <c r="A91" s="49" t="s">
        <v>98</v>
      </c>
      <c r="B91" s="144" t="str">
        <f>IF(E91="","",'Celkový poplatek'!$D$2)</f>
        <v/>
      </c>
      <c r="C91" s="145" t="str">
        <f>IF(E91="","",'Celkový poplatek'!$E$2)</f>
        <v/>
      </c>
      <c r="D91" s="220"/>
      <c r="E91" s="221"/>
      <c r="F91" s="122" t="str">
        <f>IF(E91="","",'Celkový poplatek'!$C$2)</f>
        <v/>
      </c>
      <c r="G91" s="229"/>
      <c r="H91" s="230"/>
      <c r="I91" s="230"/>
      <c r="J91" s="231"/>
      <c r="K91" s="232"/>
      <c r="L91" s="230"/>
      <c r="M91" s="230"/>
      <c r="N91" s="233"/>
      <c r="O91" s="232"/>
      <c r="P91" s="230"/>
      <c r="Q91" s="230"/>
      <c r="R91" s="233"/>
      <c r="S91" s="243">
        <f t="shared" si="6"/>
        <v>0</v>
      </c>
      <c r="T91" s="244">
        <f t="shared" si="7"/>
        <v>0</v>
      </c>
      <c r="U91" s="244">
        <f t="shared" si="8"/>
        <v>0</v>
      </c>
      <c r="V91" s="245">
        <f t="shared" si="9"/>
        <v>0</v>
      </c>
      <c r="W91" s="246">
        <f t="shared" si="10"/>
        <v>0</v>
      </c>
      <c r="X91" s="14">
        <f>IF(G91&gt;0,AB91,O91*calc!$J$4)</f>
        <v>0</v>
      </c>
      <c r="Y91" s="14">
        <f>IF(H91&gt;0,AC91,P91*calc!$J$5)</f>
        <v>0</v>
      </c>
      <c r="Z91" s="14">
        <f>IF(I91&gt;0,AD91,Q91*calc!$J$6)</f>
        <v>0</v>
      </c>
      <c r="AA91" s="14">
        <f>IF(J91&gt;0,AE91,R91*calc!$J$7)</f>
        <v>0</v>
      </c>
      <c r="AB91" s="166" t="str">
        <f>IF(G91&gt;0,VLOOKUP(((K91/G91)*100),calc!$B$11:$D$16,3,TRUE)*O91*calc!$J$4,"N/A")</f>
        <v>N/A</v>
      </c>
      <c r="AC91" s="166" t="str">
        <f>IF(H91&gt;0,VLOOKUP(((L91/H91)*100),calc!$B$11:$D$16,3,TRUE)*P91*calc!$J$5,"N/A")</f>
        <v>N/A</v>
      </c>
      <c r="AD91" s="166" t="str">
        <f>IF(I91&gt;0,VLOOKUP(((M91/I91)*100),calc!$B$11:$D$16,3,TRUE)*Q91*calc!$J$6,"N/A")</f>
        <v>N/A</v>
      </c>
      <c r="AE91" s="166" t="str">
        <f>IF(J91&gt;0,VLOOKUP(((N91/J91)*100),calc!$B$11:$D$16,3,TRUE)*R91*calc!$J$7,"N/A")</f>
        <v>N/A</v>
      </c>
      <c r="AF91" s="117"/>
      <c r="AG91" s="190" t="str">
        <f>IF((SUM(pism_b_BAT!O91:R91))&gt;0,COUNTIF(pism_b_BAT!AB91:AE91,0),"0")</f>
        <v>0</v>
      </c>
      <c r="AH91" s="190">
        <f>SUM(IF(S91=0,O91*calc!$J$4,0),IF(T91=0,P91*calc!$J$5,0),IF(U91=0,Q91*calc!$J$6,0),IF(V91=0,R91*calc!$J$7,0))</f>
        <v>0</v>
      </c>
    </row>
    <row r="92" spans="1:34" s="1" customFormat="1" ht="25.5" hidden="1" customHeight="1" thickBot="1" x14ac:dyDescent="0.35">
      <c r="A92" s="49" t="s">
        <v>99</v>
      </c>
      <c r="B92" s="144" t="str">
        <f>IF(E92="","",'Celkový poplatek'!$D$2)</f>
        <v/>
      </c>
      <c r="C92" s="145" t="str">
        <f>IF(E92="","",'Celkový poplatek'!$E$2)</f>
        <v/>
      </c>
      <c r="D92" s="220"/>
      <c r="E92" s="221"/>
      <c r="F92" s="122" t="str">
        <f>IF(E92="","",'Celkový poplatek'!$C$2)</f>
        <v/>
      </c>
      <c r="G92" s="229"/>
      <c r="H92" s="230"/>
      <c r="I92" s="230"/>
      <c r="J92" s="231"/>
      <c r="K92" s="232"/>
      <c r="L92" s="230"/>
      <c r="M92" s="230"/>
      <c r="N92" s="233"/>
      <c r="O92" s="232"/>
      <c r="P92" s="230"/>
      <c r="Q92" s="230"/>
      <c r="R92" s="233"/>
      <c r="S92" s="243">
        <f t="shared" si="6"/>
        <v>0</v>
      </c>
      <c r="T92" s="244">
        <f t="shared" si="7"/>
        <v>0</v>
      </c>
      <c r="U92" s="244">
        <f t="shared" si="8"/>
        <v>0</v>
      </c>
      <c r="V92" s="245">
        <f t="shared" si="9"/>
        <v>0</v>
      </c>
      <c r="W92" s="246">
        <f t="shared" si="10"/>
        <v>0</v>
      </c>
      <c r="X92" s="14">
        <f>IF(G92&gt;0,AB92,O92*calc!$J$4)</f>
        <v>0</v>
      </c>
      <c r="Y92" s="14">
        <f>IF(H92&gt;0,AC92,P92*calc!$J$5)</f>
        <v>0</v>
      </c>
      <c r="Z92" s="14">
        <f>IF(I92&gt;0,AD92,Q92*calc!$J$6)</f>
        <v>0</v>
      </c>
      <c r="AA92" s="14">
        <f>IF(J92&gt;0,AE92,R92*calc!$J$7)</f>
        <v>0</v>
      </c>
      <c r="AB92" s="166" t="str">
        <f>IF(G92&gt;0,VLOOKUP(((K92/G92)*100),calc!$B$11:$D$16,3,TRUE)*O92*calc!$J$4,"N/A")</f>
        <v>N/A</v>
      </c>
      <c r="AC92" s="166" t="str">
        <f>IF(H92&gt;0,VLOOKUP(((L92/H92)*100),calc!$B$11:$D$16,3,TRUE)*P92*calc!$J$5,"N/A")</f>
        <v>N/A</v>
      </c>
      <c r="AD92" s="166" t="str">
        <f>IF(I92&gt;0,VLOOKUP(((M92/I92)*100),calc!$B$11:$D$16,3,TRUE)*Q92*calc!$J$6,"N/A")</f>
        <v>N/A</v>
      </c>
      <c r="AE92" s="166" t="str">
        <f>IF(J92&gt;0,VLOOKUP(((N92/J92)*100),calc!$B$11:$D$16,3,TRUE)*R92*calc!$J$7,"N/A")</f>
        <v>N/A</v>
      </c>
      <c r="AF92" s="117"/>
      <c r="AG92" s="190" t="str">
        <f>IF((SUM(pism_b_BAT!O92:R92))&gt;0,COUNTIF(pism_b_BAT!AB92:AE92,0),"0")</f>
        <v>0</v>
      </c>
      <c r="AH92" s="190">
        <f>SUM(IF(S92=0,O92*calc!$J$4,0),IF(T92=0,P92*calc!$J$5,0),IF(U92=0,Q92*calc!$J$6,0),IF(V92=0,R92*calc!$J$7,0))</f>
        <v>0</v>
      </c>
    </row>
    <row r="93" spans="1:34" s="1" customFormat="1" ht="25.5" hidden="1" customHeight="1" thickBot="1" x14ac:dyDescent="0.35">
      <c r="A93" s="49" t="s">
        <v>100</v>
      </c>
      <c r="B93" s="144" t="str">
        <f>IF(E93="","",'Celkový poplatek'!$D$2)</f>
        <v/>
      </c>
      <c r="C93" s="145" t="str">
        <f>IF(E93="","",'Celkový poplatek'!$E$2)</f>
        <v/>
      </c>
      <c r="D93" s="220"/>
      <c r="E93" s="221"/>
      <c r="F93" s="122" t="str">
        <f>IF(E93="","",'Celkový poplatek'!$C$2)</f>
        <v/>
      </c>
      <c r="G93" s="229"/>
      <c r="H93" s="230"/>
      <c r="I93" s="230"/>
      <c r="J93" s="231"/>
      <c r="K93" s="232"/>
      <c r="L93" s="230"/>
      <c r="M93" s="230"/>
      <c r="N93" s="233"/>
      <c r="O93" s="232"/>
      <c r="P93" s="230"/>
      <c r="Q93" s="230"/>
      <c r="R93" s="233"/>
      <c r="S93" s="243">
        <f t="shared" si="6"/>
        <v>0</v>
      </c>
      <c r="T93" s="244">
        <f t="shared" si="7"/>
        <v>0</v>
      </c>
      <c r="U93" s="244">
        <f t="shared" si="8"/>
        <v>0</v>
      </c>
      <c r="V93" s="245">
        <f t="shared" si="9"/>
        <v>0</v>
      </c>
      <c r="W93" s="246">
        <f t="shared" si="10"/>
        <v>0</v>
      </c>
      <c r="X93" s="14">
        <f>IF(G93&gt;0,AB93,O93*calc!$J$4)</f>
        <v>0</v>
      </c>
      <c r="Y93" s="14">
        <f>IF(H93&gt;0,AC93,P93*calc!$J$5)</f>
        <v>0</v>
      </c>
      <c r="Z93" s="14">
        <f>IF(I93&gt;0,AD93,Q93*calc!$J$6)</f>
        <v>0</v>
      </c>
      <c r="AA93" s="14">
        <f>IF(J93&gt;0,AE93,R93*calc!$J$7)</f>
        <v>0</v>
      </c>
      <c r="AB93" s="166" t="str">
        <f>IF(G93&gt;0,VLOOKUP(((K93/G93)*100),calc!$B$11:$D$16,3,TRUE)*O93*calc!$J$4,"N/A")</f>
        <v>N/A</v>
      </c>
      <c r="AC93" s="166" t="str">
        <f>IF(H93&gt;0,VLOOKUP(((L93/H93)*100),calc!$B$11:$D$16,3,TRUE)*P93*calc!$J$5,"N/A")</f>
        <v>N/A</v>
      </c>
      <c r="AD93" s="166" t="str">
        <f>IF(I93&gt;0,VLOOKUP(((M93/I93)*100),calc!$B$11:$D$16,3,TRUE)*Q93*calc!$J$6,"N/A")</f>
        <v>N/A</v>
      </c>
      <c r="AE93" s="166" t="str">
        <f>IF(J93&gt;0,VLOOKUP(((N93/J93)*100),calc!$B$11:$D$16,3,TRUE)*R93*calc!$J$7,"N/A")</f>
        <v>N/A</v>
      </c>
      <c r="AF93" s="117"/>
      <c r="AG93" s="190" t="str">
        <f>IF((SUM(pism_b_BAT!O93:R93))&gt;0,COUNTIF(pism_b_BAT!AB93:AE93,0),"0")</f>
        <v>0</v>
      </c>
      <c r="AH93" s="190">
        <f>SUM(IF(S93=0,O93*calc!$J$4,0),IF(T93=0,P93*calc!$J$5,0),IF(U93=0,Q93*calc!$J$6,0),IF(V93=0,R93*calc!$J$7,0))</f>
        <v>0</v>
      </c>
    </row>
    <row r="94" spans="1:34" s="1" customFormat="1" ht="25.5" hidden="1" customHeight="1" thickBot="1" x14ac:dyDescent="0.35">
      <c r="A94" s="49" t="s">
        <v>101</v>
      </c>
      <c r="B94" s="144" t="str">
        <f>IF(E94="","",'Celkový poplatek'!$D$2)</f>
        <v/>
      </c>
      <c r="C94" s="145" t="str">
        <f>IF(E94="","",'Celkový poplatek'!$E$2)</f>
        <v/>
      </c>
      <c r="D94" s="220"/>
      <c r="E94" s="221"/>
      <c r="F94" s="122" t="str">
        <f>IF(E94="","",'Celkový poplatek'!$C$2)</f>
        <v/>
      </c>
      <c r="G94" s="229"/>
      <c r="H94" s="230"/>
      <c r="I94" s="230"/>
      <c r="J94" s="231"/>
      <c r="K94" s="232"/>
      <c r="L94" s="230"/>
      <c r="M94" s="230"/>
      <c r="N94" s="233"/>
      <c r="O94" s="232"/>
      <c r="P94" s="230"/>
      <c r="Q94" s="230"/>
      <c r="R94" s="233"/>
      <c r="S94" s="243">
        <f t="shared" si="6"/>
        <v>0</v>
      </c>
      <c r="T94" s="244">
        <f t="shared" si="7"/>
        <v>0</v>
      </c>
      <c r="U94" s="244">
        <f t="shared" si="8"/>
        <v>0</v>
      </c>
      <c r="V94" s="245">
        <f t="shared" si="9"/>
        <v>0</v>
      </c>
      <c r="W94" s="246">
        <f t="shared" si="10"/>
        <v>0</v>
      </c>
      <c r="X94" s="14">
        <f>IF(G94&gt;0,AB94,O94*calc!$J$4)</f>
        <v>0</v>
      </c>
      <c r="Y94" s="14">
        <f>IF(H94&gt;0,AC94,P94*calc!$J$5)</f>
        <v>0</v>
      </c>
      <c r="Z94" s="14">
        <f>IF(I94&gt;0,AD94,Q94*calc!$J$6)</f>
        <v>0</v>
      </c>
      <c r="AA94" s="14">
        <f>IF(J94&gt;0,AE94,R94*calc!$J$7)</f>
        <v>0</v>
      </c>
      <c r="AB94" s="166" t="str">
        <f>IF(G94&gt;0,VLOOKUP(((K94/G94)*100),calc!$B$11:$D$16,3,TRUE)*O94*calc!$J$4,"N/A")</f>
        <v>N/A</v>
      </c>
      <c r="AC94" s="166" t="str">
        <f>IF(H94&gt;0,VLOOKUP(((L94/H94)*100),calc!$B$11:$D$16,3,TRUE)*P94*calc!$J$5,"N/A")</f>
        <v>N/A</v>
      </c>
      <c r="AD94" s="166" t="str">
        <f>IF(I94&gt;0,VLOOKUP(((M94/I94)*100),calc!$B$11:$D$16,3,TRUE)*Q94*calc!$J$6,"N/A")</f>
        <v>N/A</v>
      </c>
      <c r="AE94" s="166" t="str">
        <f>IF(J94&gt;0,VLOOKUP(((N94/J94)*100),calc!$B$11:$D$16,3,TRUE)*R94*calc!$J$7,"N/A")</f>
        <v>N/A</v>
      </c>
      <c r="AF94" s="117"/>
      <c r="AG94" s="190" t="str">
        <f>IF((SUM(pism_b_BAT!O94:R94))&gt;0,COUNTIF(pism_b_BAT!AB94:AE94,0),"0")</f>
        <v>0</v>
      </c>
      <c r="AH94" s="190">
        <f>SUM(IF(S94=0,O94*calc!$J$4,0),IF(T94=0,P94*calc!$J$5,0),IF(U94=0,Q94*calc!$J$6,0),IF(V94=0,R94*calc!$J$7,0))</f>
        <v>0</v>
      </c>
    </row>
    <row r="95" spans="1:34" s="1" customFormat="1" ht="25.5" hidden="1" customHeight="1" thickBot="1" x14ac:dyDescent="0.35">
      <c r="A95" s="49" t="s">
        <v>102</v>
      </c>
      <c r="B95" s="144" t="str">
        <f>IF(E95="","",'Celkový poplatek'!$D$2)</f>
        <v/>
      </c>
      <c r="C95" s="145" t="str">
        <f>IF(E95="","",'Celkový poplatek'!$E$2)</f>
        <v/>
      </c>
      <c r="D95" s="220"/>
      <c r="E95" s="221"/>
      <c r="F95" s="122" t="str">
        <f>IF(E95="","",'Celkový poplatek'!$C$2)</f>
        <v/>
      </c>
      <c r="G95" s="229"/>
      <c r="H95" s="230"/>
      <c r="I95" s="230"/>
      <c r="J95" s="231"/>
      <c r="K95" s="232"/>
      <c r="L95" s="230"/>
      <c r="M95" s="230"/>
      <c r="N95" s="233"/>
      <c r="O95" s="232"/>
      <c r="P95" s="230"/>
      <c r="Q95" s="230"/>
      <c r="R95" s="233"/>
      <c r="S95" s="243">
        <f t="shared" si="6"/>
        <v>0</v>
      </c>
      <c r="T95" s="244">
        <f t="shared" si="7"/>
        <v>0</v>
      </c>
      <c r="U95" s="244">
        <f t="shared" si="8"/>
        <v>0</v>
      </c>
      <c r="V95" s="245">
        <f t="shared" si="9"/>
        <v>0</v>
      </c>
      <c r="W95" s="246">
        <f t="shared" si="10"/>
        <v>0</v>
      </c>
      <c r="X95" s="14">
        <f>IF(G95&gt;0,AB95,O95*calc!$J$4)</f>
        <v>0</v>
      </c>
      <c r="Y95" s="14">
        <f>IF(H95&gt;0,AC95,P95*calc!$J$5)</f>
        <v>0</v>
      </c>
      <c r="Z95" s="14">
        <f>IF(I95&gt;0,AD95,Q95*calc!$J$6)</f>
        <v>0</v>
      </c>
      <c r="AA95" s="14">
        <f>IF(J95&gt;0,AE95,R95*calc!$J$7)</f>
        <v>0</v>
      </c>
      <c r="AB95" s="166" t="str">
        <f>IF(G95&gt;0,VLOOKUP(((K95/G95)*100),calc!$B$11:$D$16,3,TRUE)*O95*calc!$J$4,"N/A")</f>
        <v>N/A</v>
      </c>
      <c r="AC95" s="166" t="str">
        <f>IF(H95&gt;0,VLOOKUP(((L95/H95)*100),calc!$B$11:$D$16,3,TRUE)*P95*calc!$J$5,"N/A")</f>
        <v>N/A</v>
      </c>
      <c r="AD95" s="166" t="str">
        <f>IF(I95&gt;0,VLOOKUP(((M95/I95)*100),calc!$B$11:$D$16,3,TRUE)*Q95*calc!$J$6,"N/A")</f>
        <v>N/A</v>
      </c>
      <c r="AE95" s="166" t="str">
        <f>IF(J95&gt;0,VLOOKUP(((N95/J95)*100),calc!$B$11:$D$16,3,TRUE)*R95*calc!$J$7,"N/A")</f>
        <v>N/A</v>
      </c>
      <c r="AF95" s="117"/>
      <c r="AG95" s="190" t="str">
        <f>IF((SUM(pism_b_BAT!O95:R95))&gt;0,COUNTIF(pism_b_BAT!AB95:AE95,0),"0")</f>
        <v>0</v>
      </c>
      <c r="AH95" s="190">
        <f>SUM(IF(S95=0,O95*calc!$J$4,0),IF(T95=0,P95*calc!$J$5,0),IF(U95=0,Q95*calc!$J$6,0),IF(V95=0,R95*calc!$J$7,0))</f>
        <v>0</v>
      </c>
    </row>
    <row r="96" spans="1:34" s="1" customFormat="1" ht="25.5" hidden="1" customHeight="1" thickBot="1" x14ac:dyDescent="0.35">
      <c r="A96" s="49" t="s">
        <v>103</v>
      </c>
      <c r="B96" s="144" t="str">
        <f>IF(E96="","",'Celkový poplatek'!$D$2)</f>
        <v/>
      </c>
      <c r="C96" s="145" t="str">
        <f>IF(E96="","",'Celkový poplatek'!$E$2)</f>
        <v/>
      </c>
      <c r="D96" s="220"/>
      <c r="E96" s="221"/>
      <c r="F96" s="122" t="str">
        <f>IF(E96="","",'Celkový poplatek'!$C$2)</f>
        <v/>
      </c>
      <c r="G96" s="229"/>
      <c r="H96" s="230"/>
      <c r="I96" s="230"/>
      <c r="J96" s="231"/>
      <c r="K96" s="232"/>
      <c r="L96" s="230"/>
      <c r="M96" s="230"/>
      <c r="N96" s="233"/>
      <c r="O96" s="232"/>
      <c r="P96" s="230"/>
      <c r="Q96" s="230"/>
      <c r="R96" s="233"/>
      <c r="S96" s="243">
        <f t="shared" si="6"/>
        <v>0</v>
      </c>
      <c r="T96" s="244">
        <f t="shared" si="7"/>
        <v>0</v>
      </c>
      <c r="U96" s="244">
        <f t="shared" si="8"/>
        <v>0</v>
      </c>
      <c r="V96" s="245">
        <f t="shared" si="9"/>
        <v>0</v>
      </c>
      <c r="W96" s="246">
        <f t="shared" si="10"/>
        <v>0</v>
      </c>
      <c r="X96" s="14">
        <f>IF(G96&gt;0,AB96,O96*calc!$J$4)</f>
        <v>0</v>
      </c>
      <c r="Y96" s="14">
        <f>IF(H96&gt;0,AC96,P96*calc!$J$5)</f>
        <v>0</v>
      </c>
      <c r="Z96" s="14">
        <f>IF(I96&gt;0,AD96,Q96*calc!$J$6)</f>
        <v>0</v>
      </c>
      <c r="AA96" s="14">
        <f>IF(J96&gt;0,AE96,R96*calc!$J$7)</f>
        <v>0</v>
      </c>
      <c r="AB96" s="166" t="str">
        <f>IF(G96&gt;0,VLOOKUP(((K96/G96)*100),calc!$B$11:$D$16,3,TRUE)*O96*calc!$J$4,"N/A")</f>
        <v>N/A</v>
      </c>
      <c r="AC96" s="166" t="str">
        <f>IF(H96&gt;0,VLOOKUP(((L96/H96)*100),calc!$B$11:$D$16,3,TRUE)*P96*calc!$J$5,"N/A")</f>
        <v>N/A</v>
      </c>
      <c r="AD96" s="166" t="str">
        <f>IF(I96&gt;0,VLOOKUP(((M96/I96)*100),calc!$B$11:$D$16,3,TRUE)*Q96*calc!$J$6,"N/A")</f>
        <v>N/A</v>
      </c>
      <c r="AE96" s="166" t="str">
        <f>IF(J96&gt;0,VLOOKUP(((N96/J96)*100),calc!$B$11:$D$16,3,TRUE)*R96*calc!$J$7,"N/A")</f>
        <v>N/A</v>
      </c>
      <c r="AF96" s="117"/>
      <c r="AG96" s="190" t="str">
        <f>IF((SUM(pism_b_BAT!O96:R96))&gt;0,COUNTIF(pism_b_BAT!AB96:AE96,0),"0")</f>
        <v>0</v>
      </c>
      <c r="AH96" s="190">
        <f>SUM(IF(S96=0,O96*calc!$J$4,0),IF(T96=0,P96*calc!$J$5,0),IF(U96=0,Q96*calc!$J$6,0),IF(V96=0,R96*calc!$J$7,0))</f>
        <v>0</v>
      </c>
    </row>
    <row r="97" spans="1:34" s="1" customFormat="1" ht="25.5" hidden="1" customHeight="1" thickBot="1" x14ac:dyDescent="0.35">
      <c r="A97" s="49" t="s">
        <v>104</v>
      </c>
      <c r="B97" s="144" t="str">
        <f>IF(E97="","",'Celkový poplatek'!$D$2)</f>
        <v/>
      </c>
      <c r="C97" s="145" t="str">
        <f>IF(E97="","",'Celkový poplatek'!$E$2)</f>
        <v/>
      </c>
      <c r="D97" s="220"/>
      <c r="E97" s="221"/>
      <c r="F97" s="122" t="str">
        <f>IF(E97="","",'Celkový poplatek'!$C$2)</f>
        <v/>
      </c>
      <c r="G97" s="229"/>
      <c r="H97" s="230"/>
      <c r="I97" s="230"/>
      <c r="J97" s="231"/>
      <c r="K97" s="232"/>
      <c r="L97" s="230"/>
      <c r="M97" s="230"/>
      <c r="N97" s="233"/>
      <c r="O97" s="232"/>
      <c r="P97" s="230"/>
      <c r="Q97" s="230"/>
      <c r="R97" s="233"/>
      <c r="S97" s="243">
        <f t="shared" si="6"/>
        <v>0</v>
      </c>
      <c r="T97" s="244">
        <f t="shared" si="7"/>
        <v>0</v>
      </c>
      <c r="U97" s="244">
        <f t="shared" si="8"/>
        <v>0</v>
      </c>
      <c r="V97" s="245">
        <f t="shared" si="9"/>
        <v>0</v>
      </c>
      <c r="W97" s="246">
        <f t="shared" si="10"/>
        <v>0</v>
      </c>
      <c r="X97" s="14">
        <f>IF(G97&gt;0,AB97,O97*calc!$J$4)</f>
        <v>0</v>
      </c>
      <c r="Y97" s="14">
        <f>IF(H97&gt;0,AC97,P97*calc!$J$5)</f>
        <v>0</v>
      </c>
      <c r="Z97" s="14">
        <f>IF(I97&gt;0,AD97,Q97*calc!$J$6)</f>
        <v>0</v>
      </c>
      <c r="AA97" s="14">
        <f>IF(J97&gt;0,AE97,R97*calc!$J$7)</f>
        <v>0</v>
      </c>
      <c r="AB97" s="166" t="str">
        <f>IF(G97&gt;0,VLOOKUP(((K97/G97)*100),calc!$B$11:$D$16,3,TRUE)*O97*calc!$J$4,"N/A")</f>
        <v>N/A</v>
      </c>
      <c r="AC97" s="166" t="str">
        <f>IF(H97&gt;0,VLOOKUP(((L97/H97)*100),calc!$B$11:$D$16,3,TRUE)*P97*calc!$J$5,"N/A")</f>
        <v>N/A</v>
      </c>
      <c r="AD97" s="166" t="str">
        <f>IF(I97&gt;0,VLOOKUP(((M97/I97)*100),calc!$B$11:$D$16,3,TRUE)*Q97*calc!$J$6,"N/A")</f>
        <v>N/A</v>
      </c>
      <c r="AE97" s="166" t="str">
        <f>IF(J97&gt;0,VLOOKUP(((N97/J97)*100),calc!$B$11:$D$16,3,TRUE)*R97*calc!$J$7,"N/A")</f>
        <v>N/A</v>
      </c>
      <c r="AF97" s="117"/>
      <c r="AG97" s="190" t="str">
        <f>IF((SUM(pism_b_BAT!O97:R97))&gt;0,COUNTIF(pism_b_BAT!AB97:AE97,0),"0")</f>
        <v>0</v>
      </c>
      <c r="AH97" s="190">
        <f>SUM(IF(S97=0,O97*calc!$J$4,0),IF(T97=0,P97*calc!$J$5,0),IF(U97=0,Q97*calc!$J$6,0),IF(V97=0,R97*calc!$J$7,0))</f>
        <v>0</v>
      </c>
    </row>
    <row r="98" spans="1:34" s="1" customFormat="1" ht="25.5" hidden="1" customHeight="1" thickBot="1" x14ac:dyDescent="0.35">
      <c r="A98" s="49" t="s">
        <v>105</v>
      </c>
      <c r="B98" s="144" t="str">
        <f>IF(E98="","",'Celkový poplatek'!$D$2)</f>
        <v/>
      </c>
      <c r="C98" s="145" t="str">
        <f>IF(E98="","",'Celkový poplatek'!$E$2)</f>
        <v/>
      </c>
      <c r="D98" s="220"/>
      <c r="E98" s="221"/>
      <c r="F98" s="122" t="str">
        <f>IF(E98="","",'Celkový poplatek'!$C$2)</f>
        <v/>
      </c>
      <c r="G98" s="229"/>
      <c r="H98" s="230"/>
      <c r="I98" s="230"/>
      <c r="J98" s="231"/>
      <c r="K98" s="232"/>
      <c r="L98" s="230"/>
      <c r="M98" s="230"/>
      <c r="N98" s="233"/>
      <c r="O98" s="232"/>
      <c r="P98" s="230"/>
      <c r="Q98" s="230"/>
      <c r="R98" s="233"/>
      <c r="S98" s="243">
        <f t="shared" si="6"/>
        <v>0</v>
      </c>
      <c r="T98" s="244">
        <f t="shared" si="7"/>
        <v>0</v>
      </c>
      <c r="U98" s="244">
        <f t="shared" si="8"/>
        <v>0</v>
      </c>
      <c r="V98" s="245">
        <f t="shared" si="9"/>
        <v>0</v>
      </c>
      <c r="W98" s="246">
        <f t="shared" si="10"/>
        <v>0</v>
      </c>
      <c r="X98" s="14">
        <f>IF(G98&gt;0,AB98,O98*calc!$J$4)</f>
        <v>0</v>
      </c>
      <c r="Y98" s="14">
        <f>IF(H98&gt;0,AC98,P98*calc!$J$5)</f>
        <v>0</v>
      </c>
      <c r="Z98" s="14">
        <f>IF(I98&gt;0,AD98,Q98*calc!$J$6)</f>
        <v>0</v>
      </c>
      <c r="AA98" s="14">
        <f>IF(J98&gt;0,AE98,R98*calc!$J$7)</f>
        <v>0</v>
      </c>
      <c r="AB98" s="166" t="str">
        <f>IF(G98&gt;0,VLOOKUP(((K98/G98)*100),calc!$B$11:$D$16,3,TRUE)*O98*calc!$J$4,"N/A")</f>
        <v>N/A</v>
      </c>
      <c r="AC98" s="166" t="str">
        <f>IF(H98&gt;0,VLOOKUP(((L98/H98)*100),calc!$B$11:$D$16,3,TRUE)*P98*calc!$J$5,"N/A")</f>
        <v>N/A</v>
      </c>
      <c r="AD98" s="166" t="str">
        <f>IF(I98&gt;0,VLOOKUP(((M98/I98)*100),calc!$B$11:$D$16,3,TRUE)*Q98*calc!$J$6,"N/A")</f>
        <v>N/A</v>
      </c>
      <c r="AE98" s="166" t="str">
        <f>IF(J98&gt;0,VLOOKUP(((N98/J98)*100),calc!$B$11:$D$16,3,TRUE)*R98*calc!$J$7,"N/A")</f>
        <v>N/A</v>
      </c>
      <c r="AF98" s="117"/>
      <c r="AG98" s="190" t="str">
        <f>IF((SUM(pism_b_BAT!O98:R98))&gt;0,COUNTIF(pism_b_BAT!AB98:AE98,0),"0")</f>
        <v>0</v>
      </c>
      <c r="AH98" s="190">
        <f>SUM(IF(S98=0,O98*calc!$J$4,0),IF(T98=0,P98*calc!$J$5,0),IF(U98=0,Q98*calc!$J$6,0),IF(V98=0,R98*calc!$J$7,0))</f>
        <v>0</v>
      </c>
    </row>
    <row r="99" spans="1:34" s="1" customFormat="1" ht="25.5" hidden="1" customHeight="1" thickBot="1" x14ac:dyDescent="0.35">
      <c r="A99" s="49" t="s">
        <v>106</v>
      </c>
      <c r="B99" s="144" t="str">
        <f>IF(E99="","",'Celkový poplatek'!$D$2)</f>
        <v/>
      </c>
      <c r="C99" s="145" t="str">
        <f>IF(E99="","",'Celkový poplatek'!$E$2)</f>
        <v/>
      </c>
      <c r="D99" s="220"/>
      <c r="E99" s="221"/>
      <c r="F99" s="122" t="str">
        <f>IF(E99="","",'Celkový poplatek'!$C$2)</f>
        <v/>
      </c>
      <c r="G99" s="229"/>
      <c r="H99" s="230"/>
      <c r="I99" s="230"/>
      <c r="J99" s="231"/>
      <c r="K99" s="232"/>
      <c r="L99" s="230"/>
      <c r="M99" s="230"/>
      <c r="N99" s="233"/>
      <c r="O99" s="232"/>
      <c r="P99" s="230"/>
      <c r="Q99" s="230"/>
      <c r="R99" s="233"/>
      <c r="S99" s="243">
        <f t="shared" si="6"/>
        <v>0</v>
      </c>
      <c r="T99" s="244">
        <f t="shared" si="7"/>
        <v>0</v>
      </c>
      <c r="U99" s="244">
        <f t="shared" si="8"/>
        <v>0</v>
      </c>
      <c r="V99" s="245">
        <f t="shared" si="9"/>
        <v>0</v>
      </c>
      <c r="W99" s="246">
        <f t="shared" si="10"/>
        <v>0</v>
      </c>
      <c r="X99" s="14">
        <f>IF(G99&gt;0,AB99,O99*calc!$J$4)</f>
        <v>0</v>
      </c>
      <c r="Y99" s="14">
        <f>IF(H99&gt;0,AC99,P99*calc!$J$5)</f>
        <v>0</v>
      </c>
      <c r="Z99" s="14">
        <f>IF(I99&gt;0,AD99,Q99*calc!$J$6)</f>
        <v>0</v>
      </c>
      <c r="AA99" s="14">
        <f>IF(J99&gt;0,AE99,R99*calc!$J$7)</f>
        <v>0</v>
      </c>
      <c r="AB99" s="166" t="str">
        <f>IF(G99&gt;0,VLOOKUP(((K99/G99)*100),calc!$B$11:$D$16,3,TRUE)*O99*calc!$J$4,"N/A")</f>
        <v>N/A</v>
      </c>
      <c r="AC99" s="166" t="str">
        <f>IF(H99&gt;0,VLOOKUP(((L99/H99)*100),calc!$B$11:$D$16,3,TRUE)*P99*calc!$J$5,"N/A")</f>
        <v>N/A</v>
      </c>
      <c r="AD99" s="166" t="str">
        <f>IF(I99&gt;0,VLOOKUP(((M99/I99)*100),calc!$B$11:$D$16,3,TRUE)*Q99*calc!$J$6,"N/A")</f>
        <v>N/A</v>
      </c>
      <c r="AE99" s="166" t="str">
        <f>IF(J99&gt;0,VLOOKUP(((N99/J99)*100),calc!$B$11:$D$16,3,TRUE)*R99*calc!$J$7,"N/A")</f>
        <v>N/A</v>
      </c>
      <c r="AF99" s="117"/>
      <c r="AG99" s="190" t="str">
        <f>IF((SUM(pism_b_BAT!O99:R99))&gt;0,COUNTIF(pism_b_BAT!AB99:AE99,0),"0")</f>
        <v>0</v>
      </c>
      <c r="AH99" s="190">
        <f>SUM(IF(S99=0,O99*calc!$J$4,0),IF(T99=0,P99*calc!$J$5,0),IF(U99=0,Q99*calc!$J$6,0),IF(V99=0,R99*calc!$J$7,0))</f>
        <v>0</v>
      </c>
    </row>
    <row r="100" spans="1:34" s="1" customFormat="1" ht="25.5" hidden="1" customHeight="1" thickBot="1" x14ac:dyDescent="0.35">
      <c r="A100" s="49" t="s">
        <v>107</v>
      </c>
      <c r="B100" s="144" t="str">
        <f>IF(E100="","",'Celkový poplatek'!$D$2)</f>
        <v/>
      </c>
      <c r="C100" s="145" t="str">
        <f>IF(E100="","",'Celkový poplatek'!$E$2)</f>
        <v/>
      </c>
      <c r="D100" s="220"/>
      <c r="E100" s="221"/>
      <c r="F100" s="122" t="str">
        <f>IF(E100="","",'Celkový poplatek'!$C$2)</f>
        <v/>
      </c>
      <c r="G100" s="229"/>
      <c r="H100" s="230"/>
      <c r="I100" s="230"/>
      <c r="J100" s="231"/>
      <c r="K100" s="232"/>
      <c r="L100" s="230"/>
      <c r="M100" s="230"/>
      <c r="N100" s="233"/>
      <c r="O100" s="232"/>
      <c r="P100" s="230"/>
      <c r="Q100" s="230"/>
      <c r="R100" s="233"/>
      <c r="S100" s="243">
        <f t="shared" si="6"/>
        <v>0</v>
      </c>
      <c r="T100" s="244">
        <f t="shared" si="7"/>
        <v>0</v>
      </c>
      <c r="U100" s="244">
        <f t="shared" si="8"/>
        <v>0</v>
      </c>
      <c r="V100" s="245">
        <f t="shared" si="9"/>
        <v>0</v>
      </c>
      <c r="W100" s="246">
        <f t="shared" si="10"/>
        <v>0</v>
      </c>
      <c r="X100" s="14">
        <f>IF(G100&gt;0,AB100,O100*calc!$J$4)</f>
        <v>0</v>
      </c>
      <c r="Y100" s="14">
        <f>IF(H100&gt;0,AC100,P100*calc!$J$5)</f>
        <v>0</v>
      </c>
      <c r="Z100" s="14">
        <f>IF(I100&gt;0,AD100,Q100*calc!$J$6)</f>
        <v>0</v>
      </c>
      <c r="AA100" s="14">
        <f>IF(J100&gt;0,AE100,R100*calc!$J$7)</f>
        <v>0</v>
      </c>
      <c r="AB100" s="166" t="str">
        <f>IF(G100&gt;0,VLOOKUP(((K100/G100)*100),calc!$B$11:$D$16,3,TRUE)*O100*calc!$J$4,"N/A")</f>
        <v>N/A</v>
      </c>
      <c r="AC100" s="166" t="str">
        <f>IF(H100&gt;0,VLOOKUP(((L100/H100)*100),calc!$B$11:$D$16,3,TRUE)*P100*calc!$J$5,"N/A")</f>
        <v>N/A</v>
      </c>
      <c r="AD100" s="166" t="str">
        <f>IF(I100&gt;0,VLOOKUP(((M100/I100)*100),calc!$B$11:$D$16,3,TRUE)*Q100*calc!$J$6,"N/A")</f>
        <v>N/A</v>
      </c>
      <c r="AE100" s="166" t="str">
        <f>IF(J100&gt;0,VLOOKUP(((N100/J100)*100),calc!$B$11:$D$16,3,TRUE)*R100*calc!$J$7,"N/A")</f>
        <v>N/A</v>
      </c>
      <c r="AF100" s="117"/>
      <c r="AG100" s="190" t="str">
        <f>IF((SUM(pism_b_BAT!O100:R100))&gt;0,COUNTIF(pism_b_BAT!AB100:AE100,0),"0")</f>
        <v>0</v>
      </c>
      <c r="AH100" s="190">
        <f>SUM(IF(S100=0,O100*calc!$J$4,0),IF(T100=0,P100*calc!$J$5,0),IF(U100=0,Q100*calc!$J$6,0),IF(V100=0,R100*calc!$J$7,0))</f>
        <v>0</v>
      </c>
    </row>
    <row r="101" spans="1:34" s="1" customFormat="1" ht="25.5" customHeight="1" thickBot="1" x14ac:dyDescent="0.35">
      <c r="A101" s="50" t="s">
        <v>108</v>
      </c>
      <c r="B101" s="146" t="str">
        <f>IF(E101="","",'Celkový poplatek'!$D$2)</f>
        <v/>
      </c>
      <c r="C101" s="147" t="str">
        <f>IF(E101="","",'Celkový poplatek'!$E$2)</f>
        <v/>
      </c>
      <c r="D101" s="222"/>
      <c r="E101" s="223"/>
      <c r="F101" s="139" t="str">
        <f>IF(E101="","",'Celkový poplatek'!$C$2)</f>
        <v/>
      </c>
      <c r="G101" s="234"/>
      <c r="H101" s="235"/>
      <c r="I101" s="235"/>
      <c r="J101" s="236"/>
      <c r="K101" s="237"/>
      <c r="L101" s="235"/>
      <c r="M101" s="235"/>
      <c r="N101" s="238"/>
      <c r="O101" s="237"/>
      <c r="P101" s="235"/>
      <c r="Q101" s="235"/>
      <c r="R101" s="238"/>
      <c r="S101" s="247">
        <f t="shared" si="6"/>
        <v>0</v>
      </c>
      <c r="T101" s="248">
        <f t="shared" si="7"/>
        <v>0</v>
      </c>
      <c r="U101" s="248">
        <f t="shared" si="8"/>
        <v>0</v>
      </c>
      <c r="V101" s="249">
        <f t="shared" si="9"/>
        <v>0</v>
      </c>
      <c r="W101" s="250">
        <f t="shared" si="10"/>
        <v>0</v>
      </c>
      <c r="X101" s="41">
        <f>IF(G101&gt;0,AB101,O101*calc!$J$4)</f>
        <v>0</v>
      </c>
      <c r="Y101" s="41">
        <f>IF(H101&gt;0,AC101,P101*calc!$J$5)</f>
        <v>0</v>
      </c>
      <c r="Z101" s="41">
        <f>IF(I101&gt;0,AD101,Q101*calc!$J$6)</f>
        <v>0</v>
      </c>
      <c r="AA101" s="41">
        <f>IF(J101&gt;0,AE101,R101*calc!$J$7)</f>
        <v>0</v>
      </c>
      <c r="AB101" s="41" t="str">
        <f>IF(G101&gt;0,VLOOKUP(((K101/G101)*100),calc!$B$11:$D$16,3,TRUE)*O101*calc!$J$4,"N/A")</f>
        <v>N/A</v>
      </c>
      <c r="AC101" s="41" t="str">
        <f>IF(H101&gt;0,VLOOKUP(((L101/H101)*100),calc!$B$11:$D$16,3,TRUE)*P101*calc!$J$5,"N/A")</f>
        <v>N/A</v>
      </c>
      <c r="AD101" s="41" t="str">
        <f>IF(I101&gt;0,VLOOKUP(((M101/I101)*100),calc!$B$11:$D$16,3,TRUE)*Q101*calc!$J$6,"N/A")</f>
        <v>N/A</v>
      </c>
      <c r="AE101" s="41" t="str">
        <f>IF(J101&gt;0,VLOOKUP(((N101/J101)*100),calc!$B$11:$D$16,3,TRUE)*R101*calc!$J$7,"N/A")</f>
        <v>N/A</v>
      </c>
      <c r="AF101" s="118"/>
      <c r="AG101" s="190" t="str">
        <f>IF((SUM(pism_b_BAT!O101:R101))&gt;0,COUNTIF(pism_b_BAT!AB101:AE101,0),"0")</f>
        <v>0</v>
      </c>
      <c r="AH101" s="190">
        <f>SUM(IF(S101=0,O101*calc!$J$4,0),IF(T101=0,P101*calc!$J$5,0),IF(U101=0,Q101*calc!$J$6,0),IF(V101=0,R101*calc!$J$7,0))</f>
        <v>0</v>
      </c>
    </row>
    <row r="102" spans="1:34" ht="15.6" thickTop="1" thickBot="1" x14ac:dyDescent="0.35">
      <c r="F102" s="2"/>
      <c r="AG102" s="266">
        <f>SUM(AG5:AG101)</f>
        <v>0</v>
      </c>
      <c r="AH102" s="266">
        <f>SUM(AH5:AH101)</f>
        <v>0</v>
      </c>
    </row>
    <row r="103" spans="1:34" ht="15" thickTop="1" x14ac:dyDescent="0.3"/>
    <row r="104" spans="1:34" ht="80.25" customHeight="1" x14ac:dyDescent="0.3">
      <c r="A104" s="283" t="s">
        <v>210</v>
      </c>
      <c r="B104" s="283"/>
      <c r="C104" s="283"/>
      <c r="D104" s="283"/>
      <c r="E104" s="283"/>
      <c r="F104" s="283"/>
      <c r="G104" s="283"/>
      <c r="H104" s="283"/>
      <c r="I104" s="283"/>
      <c r="J104" s="283"/>
      <c r="K104" s="283"/>
      <c r="L104" s="283"/>
      <c r="M104" s="283"/>
      <c r="N104" s="283"/>
      <c r="O104" s="258">
        <f>SUM(O5:O101)</f>
        <v>0</v>
      </c>
      <c r="P104" s="258">
        <f>SUM(P5:P101)</f>
        <v>0</v>
      </c>
      <c r="Q104" s="258">
        <f>SUM(Q5:Q101)</f>
        <v>0</v>
      </c>
      <c r="R104" s="258">
        <f>SUM(R5:R101)</f>
        <v>0</v>
      </c>
    </row>
    <row r="105" spans="1:34" ht="64.5" customHeight="1" x14ac:dyDescent="0.3">
      <c r="A105" s="283" t="s">
        <v>205</v>
      </c>
      <c r="B105" s="283"/>
      <c r="C105" s="283"/>
      <c r="D105" s="283"/>
      <c r="E105" s="283"/>
      <c r="F105" s="283"/>
      <c r="G105" s="283"/>
      <c r="H105" s="283"/>
      <c r="I105" s="283"/>
      <c r="J105" s="283"/>
      <c r="K105" s="283"/>
      <c r="L105" s="283"/>
      <c r="M105" s="283"/>
      <c r="N105" s="283"/>
      <c r="O105" s="283"/>
      <c r="P105" s="283"/>
      <c r="Q105" s="283"/>
      <c r="R105" s="283"/>
      <c r="S105" s="39">
        <f>SUM(S5:S101)</f>
        <v>0</v>
      </c>
      <c r="T105" s="39">
        <f t="shared" ref="T105:V105" si="11">SUM(T5:T101)</f>
        <v>0</v>
      </c>
      <c r="U105" s="39">
        <f t="shared" si="11"/>
        <v>0</v>
      </c>
      <c r="V105" s="39">
        <f t="shared" si="11"/>
        <v>0</v>
      </c>
      <c r="X105"/>
      <c r="Y105"/>
      <c r="Z105"/>
      <c r="AA105"/>
      <c r="AB105"/>
      <c r="AC105"/>
      <c r="AD105"/>
      <c r="AE105"/>
    </row>
  </sheetData>
  <mergeCells count="11">
    <mergeCell ref="A105:R105"/>
    <mergeCell ref="X2:AE2"/>
    <mergeCell ref="K2:N2"/>
    <mergeCell ref="B2:E2"/>
    <mergeCell ref="F2:F3"/>
    <mergeCell ref="G2:J2"/>
    <mergeCell ref="O2:R2"/>
    <mergeCell ref="S2:W2"/>
    <mergeCell ref="A104:N104"/>
    <mergeCell ref="X3:AA3"/>
    <mergeCell ref="AB3:AE3"/>
  </mergeCells>
  <conditionalFormatting sqref="B102:C102">
    <cfRule type="cellIs" dxfId="32" priority="28" operator="equal">
      <formula>0</formula>
    </cfRule>
  </conditionalFormatting>
  <conditionalFormatting sqref="F102">
    <cfRule type="cellIs" dxfId="31" priority="27" operator="equal">
      <formula>0</formula>
    </cfRule>
  </conditionalFormatting>
  <conditionalFormatting sqref="S5:V101">
    <cfRule type="expression" dxfId="30" priority="16">
      <formula>"když $P$3&gt;0"</formula>
    </cfRule>
  </conditionalFormatting>
  <conditionalFormatting sqref="S5:S101">
    <cfRule type="cellIs" dxfId="29" priority="15" operator="greaterThan">
      <formula>0</formula>
    </cfRule>
  </conditionalFormatting>
  <conditionalFormatting sqref="T5:V101">
    <cfRule type="cellIs" dxfId="28" priority="14" operator="greaterThan">
      <formula>0</formula>
    </cfRule>
  </conditionalFormatting>
  <conditionalFormatting sqref="S5">
    <cfRule type="cellIs" dxfId="27" priority="13" operator="greaterThan">
      <formula>0</formula>
    </cfRule>
  </conditionalFormatting>
  <conditionalFormatting sqref="F5:F101">
    <cfRule type="cellIs" dxfId="26" priority="11" operator="equal">
      <formula>0</formula>
    </cfRule>
  </conditionalFormatting>
  <conditionalFormatting sqref="F4">
    <cfRule type="cellIs" dxfId="25" priority="9" operator="equal">
      <formula>0</formula>
    </cfRule>
  </conditionalFormatting>
  <conditionalFormatting sqref="S4">
    <cfRule type="expression" dxfId="24" priority="8">
      <formula>S4&gt;0</formula>
    </cfRule>
  </conditionalFormatting>
  <conditionalFormatting sqref="T4">
    <cfRule type="expression" dxfId="23" priority="7">
      <formula>T4&gt;0</formula>
    </cfRule>
  </conditionalFormatting>
  <conditionalFormatting sqref="U4:V4">
    <cfRule type="expression" dxfId="22" priority="6">
      <formula>U4&gt;0</formula>
    </cfRule>
  </conditionalFormatting>
  <conditionalFormatting sqref="O104:R104">
    <cfRule type="cellIs" dxfId="21" priority="5" operator="equal">
      <formula>0</formula>
    </cfRule>
  </conditionalFormatting>
  <conditionalFormatting sqref="B4:C4">
    <cfRule type="cellIs" dxfId="20" priority="3" operator="equal">
      <formula>0</formula>
    </cfRule>
  </conditionalFormatting>
  <conditionalFormatting sqref="B6:C101">
    <cfRule type="cellIs" dxfId="19" priority="2" operator="equal">
      <formula>0</formula>
    </cfRule>
  </conditionalFormatting>
  <conditionalFormatting sqref="B5:C5">
    <cfRule type="cellIs" dxfId="18" priority="1" operator="equal">
      <formula>0</formula>
    </cfRule>
  </conditionalFormatting>
  <dataValidations disablePrompts="1" count="1">
    <dataValidation type="whole" showInputMessage="1" showErrorMessage="1" errorTitle="Neplatné zadání čísla zdroje" error="Musíte zadat číslo zdroje v rozsahu 1 až 999" promptTitle="Pořadové číslo zdroje" prompt="zadejte 1 až 999" sqref="D4">
      <formula1>1</formula1>
      <formula2>999</formula2>
    </dataValidation>
  </dataValidations>
  <pageMargins left="0.70866141732283472" right="0.70866141732283472" top="0.78740157480314965" bottom="0.78740157480314965" header="0.31496062992125984" footer="0.31496062992125984"/>
  <pageSetup paperSize="8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05"/>
  <sheetViews>
    <sheetView zoomScale="70" zoomScaleNormal="70" workbookViewId="0">
      <pane xSplit="18" ySplit="4" topLeftCell="S5" activePane="bottomRight" state="frozen"/>
      <selection pane="topRight"/>
      <selection pane="bottomLeft"/>
      <selection pane="bottomRight" activeCell="S5" sqref="S5"/>
    </sheetView>
  </sheetViews>
  <sheetFormatPr defaultColWidth="24.5546875" defaultRowHeight="14.4" x14ac:dyDescent="0.3"/>
  <cols>
    <col min="1" max="1" width="20.33203125" customWidth="1"/>
    <col min="2" max="3" width="15.88671875" customWidth="1"/>
    <col min="4" max="4" width="10.88671875" customWidth="1"/>
    <col min="5" max="5" width="24.5546875" customWidth="1"/>
    <col min="6" max="6" width="7.88671875" customWidth="1"/>
    <col min="7" max="10" width="11" customWidth="1"/>
    <col min="11" max="14" width="9.88671875" customWidth="1"/>
    <col min="15" max="18" width="11.6640625" customWidth="1"/>
    <col min="19" max="22" width="18" customWidth="1"/>
    <col min="23" max="23" width="14.6640625" customWidth="1"/>
    <col min="24" max="31" width="8.33203125" hidden="1" customWidth="1"/>
    <col min="32" max="32" width="54.109375" customWidth="1"/>
    <col min="33" max="33" width="19" style="33" hidden="1" customWidth="1"/>
    <col min="34" max="34" width="24.5546875" hidden="1" customWidth="1"/>
    <col min="35" max="35" width="9.5546875" customWidth="1"/>
    <col min="36" max="38" width="8" customWidth="1"/>
    <col min="39" max="39" width="9.5546875" customWidth="1"/>
  </cols>
  <sheetData>
    <row r="1" spans="1:34" ht="39" customHeight="1" thickBot="1" x14ac:dyDescent="0.35">
      <c r="A1" s="193" t="s">
        <v>207</v>
      </c>
    </row>
    <row r="2" spans="1:34" s="3" customFormat="1" ht="75" customHeight="1" thickTop="1" x14ac:dyDescent="0.3">
      <c r="A2" s="47" t="s">
        <v>10</v>
      </c>
      <c r="B2" s="287" t="s">
        <v>174</v>
      </c>
      <c r="C2" s="287"/>
      <c r="D2" s="287"/>
      <c r="E2" s="287"/>
      <c r="F2" s="287" t="s">
        <v>0</v>
      </c>
      <c r="G2" s="308" t="s">
        <v>208</v>
      </c>
      <c r="H2" s="309"/>
      <c r="I2" s="309"/>
      <c r="J2" s="310"/>
      <c r="K2" s="300" t="s">
        <v>180</v>
      </c>
      <c r="L2" s="301"/>
      <c r="M2" s="301"/>
      <c r="N2" s="302"/>
      <c r="O2" s="303" t="s">
        <v>204</v>
      </c>
      <c r="P2" s="303"/>
      <c r="Q2" s="303"/>
      <c r="R2" s="303"/>
      <c r="S2" s="304" t="s">
        <v>209</v>
      </c>
      <c r="T2" s="305"/>
      <c r="U2" s="305"/>
      <c r="V2" s="305"/>
      <c r="W2" s="306"/>
      <c r="X2" s="307" t="s">
        <v>109</v>
      </c>
      <c r="Y2" s="299"/>
      <c r="Z2" s="299"/>
      <c r="AA2" s="299"/>
      <c r="AB2" s="299"/>
      <c r="AC2" s="299"/>
      <c r="AD2" s="299"/>
      <c r="AE2" s="299"/>
      <c r="AF2" s="69" t="s">
        <v>213</v>
      </c>
      <c r="AG2" s="191" t="s">
        <v>184</v>
      </c>
      <c r="AH2" s="191" t="s">
        <v>184</v>
      </c>
    </row>
    <row r="3" spans="1:34" s="3" customFormat="1" ht="154.5" customHeight="1" thickBot="1" x14ac:dyDescent="0.35">
      <c r="A3" s="48" t="s">
        <v>11</v>
      </c>
      <c r="B3" s="35" t="s">
        <v>1</v>
      </c>
      <c r="C3" s="35" t="s">
        <v>2</v>
      </c>
      <c r="D3" s="35" t="s">
        <v>128</v>
      </c>
      <c r="E3" s="35" t="s">
        <v>9</v>
      </c>
      <c r="F3" s="293"/>
      <c r="G3" s="5" t="s">
        <v>119</v>
      </c>
      <c r="H3" s="6" t="s">
        <v>120</v>
      </c>
      <c r="I3" s="6" t="s">
        <v>121</v>
      </c>
      <c r="J3" s="7" t="s">
        <v>122</v>
      </c>
      <c r="K3" s="5" t="s">
        <v>119</v>
      </c>
      <c r="L3" s="6" t="s">
        <v>120</v>
      </c>
      <c r="M3" s="6" t="s">
        <v>121</v>
      </c>
      <c r="N3" s="7" t="s">
        <v>122</v>
      </c>
      <c r="O3" s="5" t="s">
        <v>3</v>
      </c>
      <c r="P3" s="6" t="s">
        <v>4</v>
      </c>
      <c r="Q3" s="6" t="s">
        <v>5</v>
      </c>
      <c r="R3" s="8" t="s">
        <v>6</v>
      </c>
      <c r="S3" s="9" t="s">
        <v>198</v>
      </c>
      <c r="T3" s="6" t="s">
        <v>199</v>
      </c>
      <c r="U3" s="6" t="s">
        <v>200</v>
      </c>
      <c r="V3" s="6" t="s">
        <v>201</v>
      </c>
      <c r="W3" s="73" t="s">
        <v>115</v>
      </c>
      <c r="X3" s="297" t="s">
        <v>113</v>
      </c>
      <c r="Y3" s="297"/>
      <c r="Z3" s="297"/>
      <c r="AA3" s="297"/>
      <c r="AB3" s="297" t="s">
        <v>112</v>
      </c>
      <c r="AC3" s="297"/>
      <c r="AD3" s="297"/>
      <c r="AE3" s="297"/>
      <c r="AF3" s="52" t="s">
        <v>214</v>
      </c>
      <c r="AG3" s="257" t="s">
        <v>226</v>
      </c>
      <c r="AH3" s="257" t="s">
        <v>227</v>
      </c>
    </row>
    <row r="4" spans="1:34" s="1" customFormat="1" ht="87.6" thickTop="1" thickBot="1" x14ac:dyDescent="0.35">
      <c r="A4" s="54" t="s">
        <v>156</v>
      </c>
      <c r="B4" s="140">
        <f>'Celkový poplatek'!D2</f>
        <v>0</v>
      </c>
      <c r="C4" s="141">
        <f>'Celkový poplatek'!E2</f>
        <v>0</v>
      </c>
      <c r="D4" s="55">
        <v>1</v>
      </c>
      <c r="E4" s="63" t="s">
        <v>116</v>
      </c>
      <c r="F4" s="71">
        <f>'Celkový poplatek'!$C$2</f>
        <v>2019</v>
      </c>
      <c r="G4" s="87">
        <v>1</v>
      </c>
      <c r="H4" s="88">
        <v>1</v>
      </c>
      <c r="I4" s="88">
        <v>1</v>
      </c>
      <c r="J4" s="89">
        <v>1</v>
      </c>
      <c r="K4" s="90">
        <v>0.8</v>
      </c>
      <c r="L4" s="88">
        <v>0.7</v>
      </c>
      <c r="M4" s="88">
        <v>0.6</v>
      </c>
      <c r="N4" s="91">
        <v>0.5</v>
      </c>
      <c r="O4" s="90">
        <v>1</v>
      </c>
      <c r="P4" s="88">
        <v>1</v>
      </c>
      <c r="Q4" s="88">
        <v>1</v>
      </c>
      <c r="R4" s="91">
        <v>1</v>
      </c>
      <c r="S4" s="23">
        <f>IF(G4&gt;0,AB4,X4)</f>
        <v>6300</v>
      </c>
      <c r="T4" s="24">
        <f t="shared" ref="T4:V4" si="0">IF(H4&gt;0,AC4,Y4)</f>
        <v>1400</v>
      </c>
      <c r="U4" s="24">
        <f t="shared" si="0"/>
        <v>560</v>
      </c>
      <c r="V4" s="67">
        <f t="shared" si="0"/>
        <v>1400</v>
      </c>
      <c r="W4" s="68">
        <f>+X4+Y4+Z4+AA4</f>
        <v>9660</v>
      </c>
      <c r="X4" s="10">
        <f>IF(G4&gt;0,AB4,O4*calc!$J$4)</f>
        <v>6300</v>
      </c>
      <c r="Y4" s="10">
        <f>IF(H4&gt;0,AC4,P4*calc!$J$5)</f>
        <v>1400</v>
      </c>
      <c r="Z4" s="10">
        <f>IF(I4&gt;0,AD4,Q4*calc!$J$6)</f>
        <v>560</v>
      </c>
      <c r="AA4" s="10">
        <f>IF(J4&gt;0,AE4,R4*calc!$J$7)</f>
        <v>1400</v>
      </c>
      <c r="AB4" s="72">
        <f>IF(G4&gt;0,VLOOKUP(((K4/G4)*100),calc!$B$11:$D$16,3,TRUE)*O4*calc!$J$4,"N/A")</f>
        <v>6300</v>
      </c>
      <c r="AC4" s="72">
        <f>IF(H4&gt;0,VLOOKUP(((L4/H4)*100),calc!$B$11:$D$16,3,TRUE)*P4*calc!$J$5,"N/A")</f>
        <v>1400</v>
      </c>
      <c r="AD4" s="72">
        <f>IF(I4&gt;0,VLOOKUP(((M4/I4)*100),calc!$B$11:$D$16,3,TRUE)*Q4*calc!$J$6,"N/A")</f>
        <v>560</v>
      </c>
      <c r="AE4" s="72">
        <f>IF(J4&gt;0,VLOOKUP(((N4/J4)*100),calc!$B$11:$D$16,3,TRUE)*R4*calc!$J$7,"N/A")</f>
        <v>1400</v>
      </c>
      <c r="AF4" s="74"/>
      <c r="AG4" s="3"/>
      <c r="AH4" s="3"/>
    </row>
    <row r="5" spans="1:34" s="1" customFormat="1" ht="30" customHeight="1" thickTop="1" thickBot="1" x14ac:dyDescent="0.35">
      <c r="A5" s="49" t="s">
        <v>12</v>
      </c>
      <c r="B5" s="142" t="str">
        <f>IF(E5="","",'Celkový poplatek'!$D$2)</f>
        <v/>
      </c>
      <c r="C5" s="143" t="str">
        <f>IF(E5="","",'Celkový poplatek'!$E$2)</f>
        <v/>
      </c>
      <c r="D5" s="251"/>
      <c r="E5" s="252"/>
      <c r="F5" s="64" t="str">
        <f>IF(E5="","",'Celkový poplatek'!$C$2)</f>
        <v/>
      </c>
      <c r="G5" s="224"/>
      <c r="H5" s="225"/>
      <c r="I5" s="225"/>
      <c r="J5" s="226"/>
      <c r="K5" s="227"/>
      <c r="L5" s="225"/>
      <c r="M5" s="225"/>
      <c r="N5" s="228"/>
      <c r="O5" s="227"/>
      <c r="P5" s="225"/>
      <c r="Q5" s="225"/>
      <c r="R5" s="228"/>
      <c r="S5" s="253">
        <f t="shared" ref="S5:S68" si="1">IF(G5&gt;0,AB5,X5)</f>
        <v>0</v>
      </c>
      <c r="T5" s="240">
        <f t="shared" ref="T5:T68" si="2">IF(H5&gt;0,AC5,Y5)</f>
        <v>0</v>
      </c>
      <c r="U5" s="240">
        <f t="shared" ref="U5:U68" si="3">IF(I5&gt;0,AD5,Z5)</f>
        <v>0</v>
      </c>
      <c r="V5" s="27">
        <f t="shared" ref="V5:V68" si="4">IF(J5&gt;0,AE5,AA5)</f>
        <v>0</v>
      </c>
      <c r="W5" s="242">
        <f>+X5+Y5+Z5+AA5</f>
        <v>0</v>
      </c>
      <c r="X5" s="14">
        <f>IF(G5&gt;0,AB5,O5*calc!$J$4)</f>
        <v>0</v>
      </c>
      <c r="Y5" s="14">
        <f>IF(H5&gt;0,AC5,P5*calc!$J$5)</f>
        <v>0</v>
      </c>
      <c r="Z5" s="14">
        <f>IF(I5&gt;0,AD5,Q5*calc!$J$6)</f>
        <v>0</v>
      </c>
      <c r="AA5" s="14">
        <f>IF(J5&gt;0,AE5,R5*calc!$J$7)</f>
        <v>0</v>
      </c>
      <c r="AB5" s="165" t="str">
        <f>IF(G5&gt;0,VLOOKUP(((K5/G5)*100),calc!$B$11:$D$16,3,TRUE)*O5*calc!$J$4,"N/A")</f>
        <v>N/A</v>
      </c>
      <c r="AC5" s="165" t="str">
        <f>IF(H5&gt;0,VLOOKUP(((L5/H5)*100),calc!$B$11:$D$16,3,TRUE)*P5*calc!$J$5,"N/A")</f>
        <v>N/A</v>
      </c>
      <c r="AD5" s="165" t="str">
        <f>IF(I5&gt;0,VLOOKUP(((M5/I5)*100),calc!$B$11:$D$16,3,TRUE)*Q5*calc!$J$6,"N/A")</f>
        <v>N/A</v>
      </c>
      <c r="AE5" s="165" t="str">
        <f>IF(J5&gt;0,VLOOKUP(((N5/J5)*100),calc!$B$11:$D$16,3,TRUE)*R5*calc!$J$7,"N/A")</f>
        <v>N/A</v>
      </c>
      <c r="AF5" s="119"/>
      <c r="AG5" s="190" t="str">
        <f>IF((SUM(pism_c_SEL!O5:R5))&gt;0,COUNTIF(pism_c_SEL!AB5:AE5,0),"0")</f>
        <v>0</v>
      </c>
      <c r="AH5" s="190">
        <f>SUM(IF(S5=0,O5*calc!$J$4,0),IF(T5=0,P5*calc!$J$5,0),IF(U5=0,Q5*calc!$J$6,0),IF(V5=0,R5*calc!$J$7,0))</f>
        <v>0</v>
      </c>
    </row>
    <row r="6" spans="1:34" s="1" customFormat="1" ht="30" customHeight="1" thickTop="1" thickBot="1" x14ac:dyDescent="0.35">
      <c r="A6" s="49" t="s">
        <v>13</v>
      </c>
      <c r="B6" s="144" t="str">
        <f>IF(E6="","",'Celkový poplatek'!$D$2)</f>
        <v/>
      </c>
      <c r="C6" s="145" t="str">
        <f>IF(E6="","",'Celkový poplatek'!$E$2)</f>
        <v/>
      </c>
      <c r="D6" s="218"/>
      <c r="E6" s="219"/>
      <c r="F6" s="64" t="str">
        <f>IF(E6="","",'Celkový poplatek'!$C$2)</f>
        <v/>
      </c>
      <c r="G6" s="229"/>
      <c r="H6" s="230"/>
      <c r="I6" s="230"/>
      <c r="J6" s="231"/>
      <c r="K6" s="232"/>
      <c r="L6" s="230"/>
      <c r="M6" s="230"/>
      <c r="N6" s="233"/>
      <c r="O6" s="232"/>
      <c r="P6" s="230"/>
      <c r="Q6" s="230"/>
      <c r="R6" s="233"/>
      <c r="S6" s="254">
        <f t="shared" si="1"/>
        <v>0</v>
      </c>
      <c r="T6" s="244">
        <f t="shared" si="2"/>
        <v>0</v>
      </c>
      <c r="U6" s="244">
        <f t="shared" si="3"/>
        <v>0</v>
      </c>
      <c r="V6" s="30">
        <f t="shared" si="4"/>
        <v>0</v>
      </c>
      <c r="W6" s="246">
        <f t="shared" ref="W6:W68" si="5">+X6+Y6+Z6+AA6</f>
        <v>0</v>
      </c>
      <c r="X6" s="14">
        <f>IF(G6&gt;0,AB6,O6*calc!$J$4)</f>
        <v>0</v>
      </c>
      <c r="Y6" s="14">
        <f>IF(H6&gt;0,AC6,P6*calc!$J$5)</f>
        <v>0</v>
      </c>
      <c r="Z6" s="14">
        <f>IF(I6&gt;0,AD6,Q6*calc!$J$6)</f>
        <v>0</v>
      </c>
      <c r="AA6" s="14">
        <f>IF(J6&gt;0,AE6,R6*calc!$J$7)</f>
        <v>0</v>
      </c>
      <c r="AB6" s="166" t="str">
        <f>IF(G6&gt;0,VLOOKUP(((K6/G6)*100),calc!$B$11:$D$16,3,TRUE)*O6*calc!$J$4,"N/A")</f>
        <v>N/A</v>
      </c>
      <c r="AC6" s="166" t="str">
        <f>IF(H6&gt;0,VLOOKUP(((L6/H6)*100),calc!$B$11:$D$16,3,TRUE)*P6*calc!$J$5,"N/A")</f>
        <v>N/A</v>
      </c>
      <c r="AD6" s="166" t="str">
        <f>IF(I6&gt;0,VLOOKUP(((M6/I6)*100),calc!$B$11:$D$16,3,TRUE)*Q6*calc!$J$6,"N/A")</f>
        <v>N/A</v>
      </c>
      <c r="AE6" s="166" t="str">
        <f>IF(J6&gt;0,VLOOKUP(((N6/J6)*100),calc!$B$11:$D$16,3,TRUE)*R6*calc!$J$7,"N/A")</f>
        <v>N/A</v>
      </c>
      <c r="AF6" s="120"/>
      <c r="AG6" s="190" t="str">
        <f>IF((SUM(pism_c_SEL!O6:R6))&gt;0,COUNTIF(pism_c_SEL!AB6:AE6,0),"0")</f>
        <v>0</v>
      </c>
      <c r="AH6" s="190">
        <f>SUM(IF(S6=0,O6*calc!$J$4,0),IF(T6=0,P6*calc!$J$5,0),IF(U6=0,Q6*calc!$J$6,0),IF(V6=0,R6*calc!$J$7,0))</f>
        <v>0</v>
      </c>
    </row>
    <row r="7" spans="1:34" s="1" customFormat="1" ht="30" customHeight="1" thickTop="1" thickBot="1" x14ac:dyDescent="0.35">
      <c r="A7" s="49" t="s">
        <v>14</v>
      </c>
      <c r="B7" s="144" t="str">
        <f>IF(E7="","",'Celkový poplatek'!$D$2)</f>
        <v/>
      </c>
      <c r="C7" s="145" t="str">
        <f>IF(E7="","",'Celkový poplatek'!$E$2)</f>
        <v/>
      </c>
      <c r="D7" s="220"/>
      <c r="E7" s="221"/>
      <c r="F7" s="64" t="str">
        <f>IF(E7="","",'Celkový poplatek'!$C$2)</f>
        <v/>
      </c>
      <c r="G7" s="229"/>
      <c r="H7" s="230"/>
      <c r="I7" s="230"/>
      <c r="J7" s="231"/>
      <c r="K7" s="232"/>
      <c r="L7" s="230"/>
      <c r="M7" s="230"/>
      <c r="N7" s="233"/>
      <c r="O7" s="232"/>
      <c r="P7" s="230"/>
      <c r="Q7" s="230"/>
      <c r="R7" s="233"/>
      <c r="S7" s="254">
        <f t="shared" si="1"/>
        <v>0</v>
      </c>
      <c r="T7" s="244">
        <f t="shared" si="2"/>
        <v>0</v>
      </c>
      <c r="U7" s="244">
        <f t="shared" si="3"/>
        <v>0</v>
      </c>
      <c r="V7" s="30">
        <f t="shared" si="4"/>
        <v>0</v>
      </c>
      <c r="W7" s="246">
        <f t="shared" si="5"/>
        <v>0</v>
      </c>
      <c r="X7" s="14">
        <f>IF(G7&gt;0,AB7,O7*calc!$J$4)</f>
        <v>0</v>
      </c>
      <c r="Y7" s="14">
        <f>IF(H7&gt;0,AC7,P7*calc!$J$5)</f>
        <v>0</v>
      </c>
      <c r="Z7" s="14">
        <f>IF(I7&gt;0,AD7,Q7*calc!$J$6)</f>
        <v>0</v>
      </c>
      <c r="AA7" s="14">
        <f>IF(J7&gt;0,AE7,R7*calc!$J$7)</f>
        <v>0</v>
      </c>
      <c r="AB7" s="166" t="str">
        <f>IF(G7&gt;0,VLOOKUP(((K7/G7)*100),calc!$B$11:$D$16,3,TRUE)*O7*calc!$J$4,"N/A")</f>
        <v>N/A</v>
      </c>
      <c r="AC7" s="166" t="str">
        <f>IF(H7&gt;0,VLOOKUP(((L7/H7)*100),calc!$B$11:$D$16,3,TRUE)*P7*calc!$J$5,"N/A")</f>
        <v>N/A</v>
      </c>
      <c r="AD7" s="166" t="str">
        <f>IF(I7&gt;0,VLOOKUP(((M7/I7)*100),calc!$B$11:$D$16,3,TRUE)*Q7*calc!$J$6,"N/A")</f>
        <v>N/A</v>
      </c>
      <c r="AE7" s="166" t="str">
        <f>IF(J7&gt;0,VLOOKUP(((N7/J7)*100),calc!$B$11:$D$16,3,TRUE)*R7*calc!$J$7,"N/A")</f>
        <v>N/A</v>
      </c>
      <c r="AF7" s="120"/>
      <c r="AG7" s="190" t="str">
        <f>IF((SUM(pism_c_SEL!O7:R7))&gt;0,COUNTIF(pism_c_SEL!AB7:AE7,0),"0")</f>
        <v>0</v>
      </c>
      <c r="AH7" s="190">
        <f>SUM(IF(S7=0,O7*calc!$J$4,0),IF(T7=0,P7*calc!$J$5,0),IF(U7=0,Q7*calc!$J$6,0),IF(V7=0,R7*calc!$J$7,0))</f>
        <v>0</v>
      </c>
    </row>
    <row r="8" spans="1:34" s="1" customFormat="1" ht="30" customHeight="1" thickTop="1" thickBot="1" x14ac:dyDescent="0.35">
      <c r="A8" s="49" t="s">
        <v>15</v>
      </c>
      <c r="B8" s="144" t="str">
        <f>IF(E8="","",'Celkový poplatek'!$D$2)</f>
        <v/>
      </c>
      <c r="C8" s="145" t="str">
        <f>IF(E8="","",'Celkový poplatek'!$E$2)</f>
        <v/>
      </c>
      <c r="D8" s="220"/>
      <c r="E8" s="221"/>
      <c r="F8" s="64" t="str">
        <f>IF(E8="","",'Celkový poplatek'!$C$2)</f>
        <v/>
      </c>
      <c r="G8" s="229"/>
      <c r="H8" s="230"/>
      <c r="I8" s="230"/>
      <c r="J8" s="231"/>
      <c r="K8" s="232"/>
      <c r="L8" s="230"/>
      <c r="M8" s="230"/>
      <c r="N8" s="233"/>
      <c r="O8" s="232"/>
      <c r="P8" s="230"/>
      <c r="Q8" s="230"/>
      <c r="R8" s="233"/>
      <c r="S8" s="254">
        <f t="shared" si="1"/>
        <v>0</v>
      </c>
      <c r="T8" s="244">
        <f t="shared" si="2"/>
        <v>0</v>
      </c>
      <c r="U8" s="244">
        <f t="shared" si="3"/>
        <v>0</v>
      </c>
      <c r="V8" s="30">
        <f t="shared" si="4"/>
        <v>0</v>
      </c>
      <c r="W8" s="246">
        <f t="shared" si="5"/>
        <v>0</v>
      </c>
      <c r="X8" s="14">
        <f>IF(G8&gt;0,AB8,O8*calc!$J$4)</f>
        <v>0</v>
      </c>
      <c r="Y8" s="14">
        <f>IF(H8&gt;0,AC8,P8*calc!$J$5)</f>
        <v>0</v>
      </c>
      <c r="Z8" s="14">
        <f>IF(I8&gt;0,AD8,Q8*calc!$J$6)</f>
        <v>0</v>
      </c>
      <c r="AA8" s="14">
        <f>IF(J8&gt;0,AE8,R8*calc!$J$7)</f>
        <v>0</v>
      </c>
      <c r="AB8" s="166" t="str">
        <f>IF(G8&gt;0,VLOOKUP(((K8/G8)*100),calc!$B$11:$D$16,3,TRUE)*O8*calc!$J$4,"N/A")</f>
        <v>N/A</v>
      </c>
      <c r="AC8" s="166" t="str">
        <f>IF(H8&gt;0,VLOOKUP(((L8/H8)*100),calc!$B$11:$D$16,3,TRUE)*P8*calc!$J$5,"N/A")</f>
        <v>N/A</v>
      </c>
      <c r="AD8" s="166" t="str">
        <f>IF(I8&gt;0,VLOOKUP(((M8/I8)*100),calc!$B$11:$D$16,3,TRUE)*Q8*calc!$J$6,"N/A")</f>
        <v>N/A</v>
      </c>
      <c r="AE8" s="166" t="str">
        <f>IF(J8&gt;0,VLOOKUP(((N8/J8)*100),calc!$B$11:$D$16,3,TRUE)*R8*calc!$J$7,"N/A")</f>
        <v>N/A</v>
      </c>
      <c r="AF8" s="120"/>
      <c r="AG8" s="190" t="str">
        <f>IF((SUM(pism_c_SEL!O8:R8))&gt;0,COUNTIF(pism_c_SEL!AB8:AE8,0),"0")</f>
        <v>0</v>
      </c>
      <c r="AH8" s="190">
        <f>SUM(IF(S8=0,O8*calc!$J$4,0),IF(T8=0,P8*calc!$J$5,0),IF(U8=0,Q8*calc!$J$6,0),IF(V8=0,R8*calc!$J$7,0))</f>
        <v>0</v>
      </c>
    </row>
    <row r="9" spans="1:34" s="1" customFormat="1" ht="30" customHeight="1" thickTop="1" thickBot="1" x14ac:dyDescent="0.35">
      <c r="A9" s="49" t="s">
        <v>16</v>
      </c>
      <c r="B9" s="144" t="str">
        <f>IF(E9="","",'Celkový poplatek'!$D$2)</f>
        <v/>
      </c>
      <c r="C9" s="145" t="str">
        <f>IF(E9="","",'Celkový poplatek'!$E$2)</f>
        <v/>
      </c>
      <c r="D9" s="220"/>
      <c r="E9" s="221"/>
      <c r="F9" s="64" t="str">
        <f>IF(E9="","",'Celkový poplatek'!$C$2)</f>
        <v/>
      </c>
      <c r="G9" s="229"/>
      <c r="H9" s="230"/>
      <c r="I9" s="230"/>
      <c r="J9" s="231"/>
      <c r="K9" s="232"/>
      <c r="L9" s="230"/>
      <c r="M9" s="230"/>
      <c r="N9" s="233"/>
      <c r="O9" s="232"/>
      <c r="P9" s="230"/>
      <c r="Q9" s="230"/>
      <c r="R9" s="233"/>
      <c r="S9" s="254">
        <f t="shared" si="1"/>
        <v>0</v>
      </c>
      <c r="T9" s="244">
        <f t="shared" si="2"/>
        <v>0</v>
      </c>
      <c r="U9" s="244">
        <f t="shared" si="3"/>
        <v>0</v>
      </c>
      <c r="V9" s="30">
        <f t="shared" si="4"/>
        <v>0</v>
      </c>
      <c r="W9" s="246">
        <f t="shared" si="5"/>
        <v>0</v>
      </c>
      <c r="X9" s="14">
        <f>IF(G9&gt;0,AB9,O9*calc!$J$4)</f>
        <v>0</v>
      </c>
      <c r="Y9" s="14">
        <f>IF(H9&gt;0,AC9,P9*calc!$J$5)</f>
        <v>0</v>
      </c>
      <c r="Z9" s="14">
        <f>IF(I9&gt;0,AD9,Q9*calc!$J$6)</f>
        <v>0</v>
      </c>
      <c r="AA9" s="14">
        <f>IF(J9&gt;0,AE9,R9*calc!$J$7)</f>
        <v>0</v>
      </c>
      <c r="AB9" s="166" t="str">
        <f>IF(G9&gt;0,VLOOKUP(((K9/G9)*100),calc!$B$11:$D$16,3,TRUE)*O9*calc!$J$4,"N/A")</f>
        <v>N/A</v>
      </c>
      <c r="AC9" s="166" t="str">
        <f>IF(H9&gt;0,VLOOKUP(((L9/H9)*100),calc!$B$11:$D$16,3,TRUE)*P9*calc!$J$5,"N/A")</f>
        <v>N/A</v>
      </c>
      <c r="AD9" s="166" t="str">
        <f>IF(I9&gt;0,VLOOKUP(((M9/I9)*100),calc!$B$11:$D$16,3,TRUE)*Q9*calc!$J$6,"N/A")</f>
        <v>N/A</v>
      </c>
      <c r="AE9" s="166" t="str">
        <f>IF(J9&gt;0,VLOOKUP(((N9/J9)*100),calc!$B$11:$D$16,3,TRUE)*R9*calc!$J$7,"N/A")</f>
        <v>N/A</v>
      </c>
      <c r="AF9" s="120"/>
      <c r="AG9" s="190" t="str">
        <f>IF((SUM(pism_c_SEL!O9:R9))&gt;0,COUNTIF(pism_c_SEL!AB9:AE9,0),"0")</f>
        <v>0</v>
      </c>
      <c r="AH9" s="190">
        <f>SUM(IF(S9=0,O9*calc!$J$4,0),IF(T9=0,P9*calc!$J$5,0),IF(U9=0,Q9*calc!$J$6,0),IF(V9=0,R9*calc!$J$7,0))</f>
        <v>0</v>
      </c>
    </row>
    <row r="10" spans="1:34" s="1" customFormat="1" ht="30" customHeight="1" thickTop="1" thickBot="1" x14ac:dyDescent="0.35">
      <c r="A10" s="49" t="s">
        <v>17</v>
      </c>
      <c r="B10" s="144" t="str">
        <f>IF(E10="","",'Celkový poplatek'!$D$2)</f>
        <v/>
      </c>
      <c r="C10" s="145" t="str">
        <f>IF(E10="","",'Celkový poplatek'!$E$2)</f>
        <v/>
      </c>
      <c r="D10" s="220"/>
      <c r="E10" s="221"/>
      <c r="F10" s="64" t="str">
        <f>IF(E10="","",'Celkový poplatek'!$C$2)</f>
        <v/>
      </c>
      <c r="G10" s="229"/>
      <c r="H10" s="230"/>
      <c r="I10" s="230"/>
      <c r="J10" s="231"/>
      <c r="K10" s="232"/>
      <c r="L10" s="230"/>
      <c r="M10" s="230"/>
      <c r="N10" s="233"/>
      <c r="O10" s="232"/>
      <c r="P10" s="230"/>
      <c r="Q10" s="230"/>
      <c r="R10" s="233"/>
      <c r="S10" s="254">
        <f t="shared" si="1"/>
        <v>0</v>
      </c>
      <c r="T10" s="244">
        <f t="shared" si="2"/>
        <v>0</v>
      </c>
      <c r="U10" s="244">
        <f t="shared" si="3"/>
        <v>0</v>
      </c>
      <c r="V10" s="30">
        <f t="shared" si="4"/>
        <v>0</v>
      </c>
      <c r="W10" s="246">
        <f t="shared" si="5"/>
        <v>0</v>
      </c>
      <c r="X10" s="14">
        <f>IF(G10&gt;0,AB10,O10*calc!$J$4)</f>
        <v>0</v>
      </c>
      <c r="Y10" s="14">
        <f>IF(H10&gt;0,AC10,P10*calc!$J$5)</f>
        <v>0</v>
      </c>
      <c r="Z10" s="14">
        <f>IF(I10&gt;0,AD10,Q10*calc!$J$6)</f>
        <v>0</v>
      </c>
      <c r="AA10" s="14">
        <f>IF(J10&gt;0,AE10,R10*calc!$J$7)</f>
        <v>0</v>
      </c>
      <c r="AB10" s="166" t="str">
        <f>IF(G10&gt;0,VLOOKUP(((K10/G10)*100),calc!$B$11:$D$16,3,TRUE)*O10*calc!$J$4,"N/A")</f>
        <v>N/A</v>
      </c>
      <c r="AC10" s="166" t="str">
        <f>IF(H10&gt;0,VLOOKUP(((L10/H10)*100),calc!$B$11:$D$16,3,TRUE)*P10*calc!$J$5,"N/A")</f>
        <v>N/A</v>
      </c>
      <c r="AD10" s="166" t="str">
        <f>IF(I10&gt;0,VLOOKUP(((M10/I10)*100),calc!$B$11:$D$16,3,TRUE)*Q10*calc!$J$6,"N/A")</f>
        <v>N/A</v>
      </c>
      <c r="AE10" s="166" t="str">
        <f>IF(J10&gt;0,VLOOKUP(((N10/J10)*100),calc!$B$11:$D$16,3,TRUE)*R10*calc!$J$7,"N/A")</f>
        <v>N/A</v>
      </c>
      <c r="AF10" s="120"/>
      <c r="AG10" s="190" t="str">
        <f>IF((SUM(pism_c_SEL!O10:R10))&gt;0,COUNTIF(pism_c_SEL!AB10:AE10,0),"0")</f>
        <v>0</v>
      </c>
      <c r="AH10" s="190">
        <f>SUM(IF(S10=0,O10*calc!$J$4,0),IF(T10=0,P10*calc!$J$5,0),IF(U10=0,Q10*calc!$J$6,0),IF(V10=0,R10*calc!$J$7,0))</f>
        <v>0</v>
      </c>
    </row>
    <row r="11" spans="1:34" s="1" customFormat="1" ht="30" customHeight="1" thickTop="1" thickBot="1" x14ac:dyDescent="0.35">
      <c r="A11" s="49" t="s">
        <v>18</v>
      </c>
      <c r="B11" s="144" t="str">
        <f>IF(E11="","",'Celkový poplatek'!$D$2)</f>
        <v/>
      </c>
      <c r="C11" s="145" t="str">
        <f>IF(E11="","",'Celkový poplatek'!$E$2)</f>
        <v/>
      </c>
      <c r="D11" s="220"/>
      <c r="E11" s="221"/>
      <c r="F11" s="64" t="str">
        <f>IF(E11="","",'Celkový poplatek'!$C$2)</f>
        <v/>
      </c>
      <c r="G11" s="229"/>
      <c r="H11" s="230"/>
      <c r="I11" s="230"/>
      <c r="J11" s="231"/>
      <c r="K11" s="232"/>
      <c r="L11" s="230"/>
      <c r="M11" s="230"/>
      <c r="N11" s="233"/>
      <c r="O11" s="232"/>
      <c r="P11" s="230"/>
      <c r="Q11" s="230"/>
      <c r="R11" s="233"/>
      <c r="S11" s="254">
        <f t="shared" si="1"/>
        <v>0</v>
      </c>
      <c r="T11" s="244">
        <f t="shared" si="2"/>
        <v>0</v>
      </c>
      <c r="U11" s="244">
        <f t="shared" si="3"/>
        <v>0</v>
      </c>
      <c r="V11" s="30">
        <f t="shared" si="4"/>
        <v>0</v>
      </c>
      <c r="W11" s="246">
        <f t="shared" si="5"/>
        <v>0</v>
      </c>
      <c r="X11" s="14">
        <f>IF(G11&gt;0,AB11,O11*calc!$J$4)</f>
        <v>0</v>
      </c>
      <c r="Y11" s="14">
        <f>IF(H11&gt;0,AC11,P11*calc!$J$5)</f>
        <v>0</v>
      </c>
      <c r="Z11" s="14">
        <f>IF(I11&gt;0,AD11,Q11*calc!$J$6)</f>
        <v>0</v>
      </c>
      <c r="AA11" s="14">
        <f>IF(J11&gt;0,AE11,R11*calc!$J$7)</f>
        <v>0</v>
      </c>
      <c r="AB11" s="166" t="str">
        <f>IF(G11&gt;0,VLOOKUP(((K11/G11)*100),calc!$B$11:$D$16,3,TRUE)*O11*calc!$J$4,"N/A")</f>
        <v>N/A</v>
      </c>
      <c r="AC11" s="166" t="str">
        <f>IF(H11&gt;0,VLOOKUP(((L11/H11)*100),calc!$B$11:$D$16,3,TRUE)*P11*calc!$J$5,"N/A")</f>
        <v>N/A</v>
      </c>
      <c r="AD11" s="166" t="str">
        <f>IF(I11&gt;0,VLOOKUP(((M11/I11)*100),calc!$B$11:$D$16,3,TRUE)*Q11*calc!$J$6,"N/A")</f>
        <v>N/A</v>
      </c>
      <c r="AE11" s="166" t="str">
        <f>IF(J11&gt;0,VLOOKUP(((N11/J11)*100),calc!$B$11:$D$16,3,TRUE)*R11*calc!$J$7,"N/A")</f>
        <v>N/A</v>
      </c>
      <c r="AF11" s="120"/>
      <c r="AG11" s="190" t="str">
        <f>IF((SUM(pism_c_SEL!O11:R11))&gt;0,COUNTIF(pism_c_SEL!AB11:AE11,0),"0")</f>
        <v>0</v>
      </c>
      <c r="AH11" s="190">
        <f>SUM(IF(S11=0,O11*calc!$J$4,0),IF(T11=0,P11*calc!$J$5,0),IF(U11=0,Q11*calc!$J$6,0),IF(V11=0,R11*calc!$J$7,0))</f>
        <v>0</v>
      </c>
    </row>
    <row r="12" spans="1:34" s="1" customFormat="1" ht="30" customHeight="1" thickTop="1" thickBot="1" x14ac:dyDescent="0.35">
      <c r="A12" s="49" t="s">
        <v>19</v>
      </c>
      <c r="B12" s="144" t="str">
        <f>IF(E12="","",'Celkový poplatek'!$D$2)</f>
        <v/>
      </c>
      <c r="C12" s="145" t="str">
        <f>IF(E12="","",'Celkový poplatek'!$E$2)</f>
        <v/>
      </c>
      <c r="D12" s="220"/>
      <c r="E12" s="221"/>
      <c r="F12" s="64" t="str">
        <f>IF(E12="","",'Celkový poplatek'!$C$2)</f>
        <v/>
      </c>
      <c r="G12" s="229"/>
      <c r="H12" s="230"/>
      <c r="I12" s="230"/>
      <c r="J12" s="231"/>
      <c r="K12" s="232"/>
      <c r="L12" s="230"/>
      <c r="M12" s="230"/>
      <c r="N12" s="233"/>
      <c r="O12" s="232"/>
      <c r="P12" s="230"/>
      <c r="Q12" s="230"/>
      <c r="R12" s="233"/>
      <c r="S12" s="254">
        <f t="shared" si="1"/>
        <v>0</v>
      </c>
      <c r="T12" s="244">
        <f t="shared" si="2"/>
        <v>0</v>
      </c>
      <c r="U12" s="244">
        <f t="shared" si="3"/>
        <v>0</v>
      </c>
      <c r="V12" s="30">
        <f t="shared" si="4"/>
        <v>0</v>
      </c>
      <c r="W12" s="246">
        <f t="shared" si="5"/>
        <v>0</v>
      </c>
      <c r="X12" s="14">
        <f>IF(G12&gt;0,AB12,O12*calc!$J$4)</f>
        <v>0</v>
      </c>
      <c r="Y12" s="14">
        <f>IF(H12&gt;0,AC12,P12*calc!$J$5)</f>
        <v>0</v>
      </c>
      <c r="Z12" s="14">
        <f>IF(I12&gt;0,AD12,Q12*calc!$J$6)</f>
        <v>0</v>
      </c>
      <c r="AA12" s="14">
        <f>IF(J12&gt;0,AE12,R12*calc!$J$7)</f>
        <v>0</v>
      </c>
      <c r="AB12" s="166" t="str">
        <f>IF(G12&gt;0,VLOOKUP(((K12/G12)*100),calc!$B$11:$D$16,3,TRUE)*O12*calc!$J$4,"N/A")</f>
        <v>N/A</v>
      </c>
      <c r="AC12" s="166" t="str">
        <f>IF(H12&gt;0,VLOOKUP(((L12/H12)*100),calc!$B$11:$D$16,3,TRUE)*P12*calc!$J$5,"N/A")</f>
        <v>N/A</v>
      </c>
      <c r="AD12" s="166" t="str">
        <f>IF(I12&gt;0,VLOOKUP(((M12/I12)*100),calc!$B$11:$D$16,3,TRUE)*Q12*calc!$J$6,"N/A")</f>
        <v>N/A</v>
      </c>
      <c r="AE12" s="166" t="str">
        <f>IF(J12&gt;0,VLOOKUP(((N12/J12)*100),calc!$B$11:$D$16,3,TRUE)*R12*calc!$J$7,"N/A")</f>
        <v>N/A</v>
      </c>
      <c r="AF12" s="120"/>
      <c r="AG12" s="190" t="str">
        <f>IF((SUM(pism_c_SEL!O12:R12))&gt;0,COUNTIF(pism_c_SEL!AB12:AE12,0),"0")</f>
        <v>0</v>
      </c>
      <c r="AH12" s="190">
        <f>SUM(IF(S12=0,O12*calc!$J$4,0),IF(T12=0,P12*calc!$J$5,0),IF(U12=0,Q12*calc!$J$6,0),IF(V12=0,R12*calc!$J$7,0))</f>
        <v>0</v>
      </c>
    </row>
    <row r="13" spans="1:34" s="1" customFormat="1" ht="30" customHeight="1" thickTop="1" thickBot="1" x14ac:dyDescent="0.35">
      <c r="A13" s="49" t="s">
        <v>20</v>
      </c>
      <c r="B13" s="144" t="str">
        <f>IF(E13="","",'Celkový poplatek'!$D$2)</f>
        <v/>
      </c>
      <c r="C13" s="145" t="str">
        <f>IF(E13="","",'Celkový poplatek'!$E$2)</f>
        <v/>
      </c>
      <c r="D13" s="220"/>
      <c r="E13" s="221"/>
      <c r="F13" s="64" t="str">
        <f>IF(E13="","",'Celkový poplatek'!$C$2)</f>
        <v/>
      </c>
      <c r="G13" s="229"/>
      <c r="H13" s="230"/>
      <c r="I13" s="230"/>
      <c r="J13" s="231"/>
      <c r="K13" s="232"/>
      <c r="L13" s="230"/>
      <c r="M13" s="230"/>
      <c r="N13" s="233"/>
      <c r="O13" s="232"/>
      <c r="P13" s="230"/>
      <c r="Q13" s="230"/>
      <c r="R13" s="233"/>
      <c r="S13" s="254">
        <f t="shared" si="1"/>
        <v>0</v>
      </c>
      <c r="T13" s="244">
        <f t="shared" si="2"/>
        <v>0</v>
      </c>
      <c r="U13" s="244">
        <f t="shared" si="3"/>
        <v>0</v>
      </c>
      <c r="V13" s="30">
        <f t="shared" si="4"/>
        <v>0</v>
      </c>
      <c r="W13" s="246">
        <f t="shared" si="5"/>
        <v>0</v>
      </c>
      <c r="X13" s="14">
        <f>IF(G13&gt;0,AB13,O13*calc!$J$4)</f>
        <v>0</v>
      </c>
      <c r="Y13" s="14">
        <f>IF(H13&gt;0,AC13,P13*calc!$J$5)</f>
        <v>0</v>
      </c>
      <c r="Z13" s="14">
        <f>IF(I13&gt;0,AD13,Q13*calc!$J$6)</f>
        <v>0</v>
      </c>
      <c r="AA13" s="14">
        <f>IF(J13&gt;0,AE13,R13*calc!$J$7)</f>
        <v>0</v>
      </c>
      <c r="AB13" s="166" t="str">
        <f>IF(G13&gt;0,VLOOKUP(((K13/G13)*100),calc!$B$11:$D$16,3,TRUE)*O13*calc!$J$4,"N/A")</f>
        <v>N/A</v>
      </c>
      <c r="AC13" s="166" t="str">
        <f>IF(H13&gt;0,VLOOKUP(((L13/H13)*100),calc!$B$11:$D$16,3,TRUE)*P13*calc!$J$5,"N/A")</f>
        <v>N/A</v>
      </c>
      <c r="AD13" s="166" t="str">
        <f>IF(I13&gt;0,VLOOKUP(((M13/I13)*100),calc!$B$11:$D$16,3,TRUE)*Q13*calc!$J$6,"N/A")</f>
        <v>N/A</v>
      </c>
      <c r="AE13" s="166" t="str">
        <f>IF(J13&gt;0,VLOOKUP(((N13/J13)*100),calc!$B$11:$D$16,3,TRUE)*R13*calc!$J$7,"N/A")</f>
        <v>N/A</v>
      </c>
      <c r="AF13" s="120"/>
      <c r="AG13" s="190" t="str">
        <f>IF((SUM(pism_c_SEL!O13:R13))&gt;0,COUNTIF(pism_c_SEL!AB13:AE13,0),"0")</f>
        <v>0</v>
      </c>
      <c r="AH13" s="190">
        <f>SUM(IF(S13=0,O13*calc!$J$4,0),IF(T13=0,P13*calc!$J$5,0),IF(U13=0,Q13*calc!$J$6,0),IF(V13=0,R13*calc!$J$7,0))</f>
        <v>0</v>
      </c>
    </row>
    <row r="14" spans="1:34" s="1" customFormat="1" ht="30" customHeight="1" thickTop="1" thickBot="1" x14ac:dyDescent="0.35">
      <c r="A14" s="49" t="s">
        <v>21</v>
      </c>
      <c r="B14" s="144" t="str">
        <f>IF(E14="","",'Celkový poplatek'!$D$2)</f>
        <v/>
      </c>
      <c r="C14" s="145" t="str">
        <f>IF(E14="","",'Celkový poplatek'!$E$2)</f>
        <v/>
      </c>
      <c r="D14" s="220"/>
      <c r="E14" s="221"/>
      <c r="F14" s="64" t="str">
        <f>IF(E14="","",'Celkový poplatek'!$C$2)</f>
        <v/>
      </c>
      <c r="G14" s="229"/>
      <c r="H14" s="230"/>
      <c r="I14" s="230"/>
      <c r="J14" s="231"/>
      <c r="K14" s="232"/>
      <c r="L14" s="230"/>
      <c r="M14" s="230"/>
      <c r="N14" s="233"/>
      <c r="O14" s="232"/>
      <c r="P14" s="230"/>
      <c r="Q14" s="230"/>
      <c r="R14" s="233"/>
      <c r="S14" s="254">
        <f t="shared" si="1"/>
        <v>0</v>
      </c>
      <c r="T14" s="244">
        <f t="shared" si="2"/>
        <v>0</v>
      </c>
      <c r="U14" s="244">
        <f t="shared" si="3"/>
        <v>0</v>
      </c>
      <c r="V14" s="30">
        <f t="shared" si="4"/>
        <v>0</v>
      </c>
      <c r="W14" s="246">
        <f t="shared" si="5"/>
        <v>0</v>
      </c>
      <c r="X14" s="14">
        <f>IF(G14&gt;0,AB14,O14*calc!$J$4)</f>
        <v>0</v>
      </c>
      <c r="Y14" s="14">
        <f>IF(H14&gt;0,AC14,P14*calc!$J$5)</f>
        <v>0</v>
      </c>
      <c r="Z14" s="14">
        <f>IF(I14&gt;0,AD14,Q14*calc!$J$6)</f>
        <v>0</v>
      </c>
      <c r="AA14" s="14">
        <f>IF(J14&gt;0,AE14,R14*calc!$J$7)</f>
        <v>0</v>
      </c>
      <c r="AB14" s="166" t="str">
        <f>IF(G14&gt;0,VLOOKUP(((K14/G14)*100),calc!$B$11:$D$16,3,TRUE)*O14*calc!$J$4,"N/A")</f>
        <v>N/A</v>
      </c>
      <c r="AC14" s="166" t="str">
        <f>IF(H14&gt;0,VLOOKUP(((L14/H14)*100),calc!$B$11:$D$16,3,TRUE)*P14*calc!$J$5,"N/A")</f>
        <v>N/A</v>
      </c>
      <c r="AD14" s="166" t="str">
        <f>IF(I14&gt;0,VLOOKUP(((M14/I14)*100),calc!$B$11:$D$16,3,TRUE)*Q14*calc!$J$6,"N/A")</f>
        <v>N/A</v>
      </c>
      <c r="AE14" s="166" t="str">
        <f>IF(J14&gt;0,VLOOKUP(((N14/J14)*100),calc!$B$11:$D$16,3,TRUE)*R14*calc!$J$7,"N/A")</f>
        <v>N/A</v>
      </c>
      <c r="AF14" s="120"/>
      <c r="AG14" s="190" t="str">
        <f>IF((SUM(pism_c_SEL!O14:R14))&gt;0,COUNTIF(pism_c_SEL!AB14:AE14,0),"0")</f>
        <v>0</v>
      </c>
      <c r="AH14" s="190">
        <f>SUM(IF(S14=0,O14*calc!$J$4,0),IF(T14=0,P14*calc!$J$5,0),IF(U14=0,Q14*calc!$J$6,0),IF(V14=0,R14*calc!$J$7,0))</f>
        <v>0</v>
      </c>
    </row>
    <row r="15" spans="1:34" s="1" customFormat="1" ht="30" hidden="1" customHeight="1" thickBot="1" x14ac:dyDescent="0.35">
      <c r="A15" s="49" t="s">
        <v>22</v>
      </c>
      <c r="B15" s="144" t="str">
        <f>IF(E15="","",'Celkový poplatek'!$D$2)</f>
        <v/>
      </c>
      <c r="C15" s="145" t="str">
        <f>IF(E15="","",'Celkový poplatek'!$E$2)</f>
        <v/>
      </c>
      <c r="D15" s="220"/>
      <c r="E15" s="221"/>
      <c r="F15" s="64" t="str">
        <f>IF(E15="","",'Celkový poplatek'!$C$2)</f>
        <v/>
      </c>
      <c r="G15" s="229"/>
      <c r="H15" s="230"/>
      <c r="I15" s="230"/>
      <c r="J15" s="231"/>
      <c r="K15" s="232"/>
      <c r="L15" s="230"/>
      <c r="M15" s="230"/>
      <c r="N15" s="233"/>
      <c r="O15" s="232"/>
      <c r="P15" s="230"/>
      <c r="Q15" s="230"/>
      <c r="R15" s="233"/>
      <c r="S15" s="254">
        <f t="shared" si="1"/>
        <v>0</v>
      </c>
      <c r="T15" s="244">
        <f t="shared" si="2"/>
        <v>0</v>
      </c>
      <c r="U15" s="244">
        <f t="shared" si="3"/>
        <v>0</v>
      </c>
      <c r="V15" s="30">
        <f t="shared" si="4"/>
        <v>0</v>
      </c>
      <c r="W15" s="246">
        <f t="shared" si="5"/>
        <v>0</v>
      </c>
      <c r="X15" s="14">
        <f>IF(G15&gt;0,AB15,O15*calc!$J$4)</f>
        <v>0</v>
      </c>
      <c r="Y15" s="14">
        <f>IF(H15&gt;0,AC15,P15*calc!$J$5)</f>
        <v>0</v>
      </c>
      <c r="Z15" s="14">
        <f>IF(I15&gt;0,AD15,Q15*calc!$J$6)</f>
        <v>0</v>
      </c>
      <c r="AA15" s="14">
        <f>IF(J15&gt;0,AE15,R15*calc!$J$7)</f>
        <v>0</v>
      </c>
      <c r="AB15" s="166" t="str">
        <f>IF(G15&gt;0,VLOOKUP(((K15/G15)*100),calc!$B$11:$D$16,3,TRUE)*O15*calc!$J$4,"N/A")</f>
        <v>N/A</v>
      </c>
      <c r="AC15" s="166" t="str">
        <f>IF(H15&gt;0,VLOOKUP(((L15/H15)*100),calc!$B$11:$D$16,3,TRUE)*P15*calc!$J$5,"N/A")</f>
        <v>N/A</v>
      </c>
      <c r="AD15" s="166" t="str">
        <f>IF(I15&gt;0,VLOOKUP(((M15/I15)*100),calc!$B$11:$D$16,3,TRUE)*Q15*calc!$J$6,"N/A")</f>
        <v>N/A</v>
      </c>
      <c r="AE15" s="166" t="str">
        <f>IF(J15&gt;0,VLOOKUP(((N15/J15)*100),calc!$B$11:$D$16,3,TRUE)*R15*calc!$J$7,"N/A")</f>
        <v>N/A</v>
      </c>
      <c r="AF15" s="120"/>
      <c r="AG15" s="190" t="str">
        <f>IF((SUM(pism_c_SEL!O15:R15))&gt;0,COUNTIF(pism_c_SEL!AB15:AE15,0),"0")</f>
        <v>0</v>
      </c>
      <c r="AH15" s="190">
        <f>SUM(IF(S15=0,O15*calc!$J$4,0),IF(T15=0,P15*calc!$J$5,0),IF(U15=0,Q15*calc!$J$6,0),IF(V15=0,R15*calc!$J$7,0))</f>
        <v>0</v>
      </c>
    </row>
    <row r="16" spans="1:34" s="1" customFormat="1" ht="30" hidden="1" customHeight="1" thickBot="1" x14ac:dyDescent="0.35">
      <c r="A16" s="49" t="s">
        <v>23</v>
      </c>
      <c r="B16" s="144" t="str">
        <f>IF(E16="","",'Celkový poplatek'!$D$2)</f>
        <v/>
      </c>
      <c r="C16" s="145" t="str">
        <f>IF(E16="","",'Celkový poplatek'!$E$2)</f>
        <v/>
      </c>
      <c r="D16" s="220"/>
      <c r="E16" s="221"/>
      <c r="F16" s="64" t="str">
        <f>IF(E16="","",'Celkový poplatek'!$C$2)</f>
        <v/>
      </c>
      <c r="G16" s="229"/>
      <c r="H16" s="230"/>
      <c r="I16" s="230"/>
      <c r="J16" s="231"/>
      <c r="K16" s="232"/>
      <c r="L16" s="230"/>
      <c r="M16" s="230"/>
      <c r="N16" s="233"/>
      <c r="O16" s="232"/>
      <c r="P16" s="230"/>
      <c r="Q16" s="230"/>
      <c r="R16" s="233"/>
      <c r="S16" s="254">
        <f t="shared" si="1"/>
        <v>0</v>
      </c>
      <c r="T16" s="244">
        <f t="shared" si="2"/>
        <v>0</v>
      </c>
      <c r="U16" s="244">
        <f t="shared" si="3"/>
        <v>0</v>
      </c>
      <c r="V16" s="30">
        <f t="shared" si="4"/>
        <v>0</v>
      </c>
      <c r="W16" s="246">
        <f t="shared" si="5"/>
        <v>0</v>
      </c>
      <c r="X16" s="14">
        <f>IF(G16&gt;0,AB16,O16*calc!$J$4)</f>
        <v>0</v>
      </c>
      <c r="Y16" s="14">
        <f>IF(H16&gt;0,AC16,P16*calc!$J$5)</f>
        <v>0</v>
      </c>
      <c r="Z16" s="14">
        <f>IF(I16&gt;0,AD16,Q16*calc!$J$6)</f>
        <v>0</v>
      </c>
      <c r="AA16" s="14">
        <f>IF(J16&gt;0,AE16,R16*calc!$J$7)</f>
        <v>0</v>
      </c>
      <c r="AB16" s="166" t="str">
        <f>IF(G16&gt;0,VLOOKUP(((K16/G16)*100),calc!$B$11:$D$16,3,TRUE)*O16*calc!$J$4,"N/A")</f>
        <v>N/A</v>
      </c>
      <c r="AC16" s="166" t="str">
        <f>IF(H16&gt;0,VLOOKUP(((L16/H16)*100),calc!$B$11:$D$16,3,TRUE)*P16*calc!$J$5,"N/A")</f>
        <v>N/A</v>
      </c>
      <c r="AD16" s="166" t="str">
        <f>IF(I16&gt;0,VLOOKUP(((M16/I16)*100),calc!$B$11:$D$16,3,TRUE)*Q16*calc!$J$6,"N/A")</f>
        <v>N/A</v>
      </c>
      <c r="AE16" s="166" t="str">
        <f>IF(J16&gt;0,VLOOKUP(((N16/J16)*100),calc!$B$11:$D$16,3,TRUE)*R16*calc!$J$7,"N/A")</f>
        <v>N/A</v>
      </c>
      <c r="AF16" s="120"/>
      <c r="AG16" s="190" t="str">
        <f>IF((SUM(pism_c_SEL!O16:R16))&gt;0,COUNTIF(pism_c_SEL!AB16:AE16,0),"0")</f>
        <v>0</v>
      </c>
      <c r="AH16" s="190">
        <f>SUM(IF(S16=0,O16*calc!$J$4,0),IF(T16=0,P16*calc!$J$5,0),IF(U16=0,Q16*calc!$J$6,0),IF(V16=0,R16*calc!$J$7,0))</f>
        <v>0</v>
      </c>
    </row>
    <row r="17" spans="1:34" s="1" customFormat="1" ht="30" hidden="1" customHeight="1" thickBot="1" x14ac:dyDescent="0.35">
      <c r="A17" s="49" t="s">
        <v>24</v>
      </c>
      <c r="B17" s="144" t="str">
        <f>IF(E17="","",'Celkový poplatek'!$D$2)</f>
        <v/>
      </c>
      <c r="C17" s="145" t="str">
        <f>IF(E17="","",'Celkový poplatek'!$E$2)</f>
        <v/>
      </c>
      <c r="D17" s="220"/>
      <c r="E17" s="221"/>
      <c r="F17" s="64" t="str">
        <f>IF(E17="","",'Celkový poplatek'!$C$2)</f>
        <v/>
      </c>
      <c r="G17" s="229"/>
      <c r="H17" s="230"/>
      <c r="I17" s="230"/>
      <c r="J17" s="231"/>
      <c r="K17" s="232"/>
      <c r="L17" s="230"/>
      <c r="M17" s="230"/>
      <c r="N17" s="233"/>
      <c r="O17" s="232"/>
      <c r="P17" s="230"/>
      <c r="Q17" s="230"/>
      <c r="R17" s="233"/>
      <c r="S17" s="254">
        <f t="shared" si="1"/>
        <v>0</v>
      </c>
      <c r="T17" s="244">
        <f t="shared" si="2"/>
        <v>0</v>
      </c>
      <c r="U17" s="244">
        <f t="shared" si="3"/>
        <v>0</v>
      </c>
      <c r="V17" s="30">
        <f t="shared" si="4"/>
        <v>0</v>
      </c>
      <c r="W17" s="246">
        <f t="shared" si="5"/>
        <v>0</v>
      </c>
      <c r="X17" s="14">
        <f>IF(G17&gt;0,AB17,O17*calc!$J$4)</f>
        <v>0</v>
      </c>
      <c r="Y17" s="14">
        <f>IF(H17&gt;0,AC17,P17*calc!$J$5)</f>
        <v>0</v>
      </c>
      <c r="Z17" s="14">
        <f>IF(I17&gt;0,AD17,Q17*calc!$J$6)</f>
        <v>0</v>
      </c>
      <c r="AA17" s="14">
        <f>IF(J17&gt;0,AE17,R17*calc!$J$7)</f>
        <v>0</v>
      </c>
      <c r="AB17" s="166" t="str">
        <f>IF(G17&gt;0,VLOOKUP(((K17/G17)*100),calc!$B$11:$D$16,3,TRUE)*O17*calc!$J$4,"N/A")</f>
        <v>N/A</v>
      </c>
      <c r="AC17" s="166" t="str">
        <f>IF(H17&gt;0,VLOOKUP(((L17/H17)*100),calc!$B$11:$D$16,3,TRUE)*P17*calc!$J$5,"N/A")</f>
        <v>N/A</v>
      </c>
      <c r="AD17" s="166" t="str">
        <f>IF(I17&gt;0,VLOOKUP(((M17/I17)*100),calc!$B$11:$D$16,3,TRUE)*Q17*calc!$J$6,"N/A")</f>
        <v>N/A</v>
      </c>
      <c r="AE17" s="166" t="str">
        <f>IF(J17&gt;0,VLOOKUP(((N17/J17)*100),calc!$B$11:$D$16,3,TRUE)*R17*calc!$J$7,"N/A")</f>
        <v>N/A</v>
      </c>
      <c r="AF17" s="120"/>
      <c r="AG17" s="190" t="str">
        <f>IF((SUM(pism_c_SEL!O17:R17))&gt;0,COUNTIF(pism_c_SEL!AB17:AE17,0),"0")</f>
        <v>0</v>
      </c>
      <c r="AH17" s="190">
        <f>SUM(IF(S17=0,O17*calc!$J$4,0),IF(T17=0,P17*calc!$J$5,0),IF(U17=0,Q17*calc!$J$6,0),IF(V17=0,R17*calc!$J$7,0))</f>
        <v>0</v>
      </c>
    </row>
    <row r="18" spans="1:34" s="1" customFormat="1" ht="30" hidden="1" customHeight="1" thickBot="1" x14ac:dyDescent="0.35">
      <c r="A18" s="49" t="s">
        <v>25</v>
      </c>
      <c r="B18" s="144" t="str">
        <f>IF(E18="","",'Celkový poplatek'!$D$2)</f>
        <v/>
      </c>
      <c r="C18" s="145" t="str">
        <f>IF(E18="","",'Celkový poplatek'!$E$2)</f>
        <v/>
      </c>
      <c r="D18" s="220"/>
      <c r="E18" s="221"/>
      <c r="F18" s="64" t="str">
        <f>IF(E18="","",'Celkový poplatek'!$C$2)</f>
        <v/>
      </c>
      <c r="G18" s="229"/>
      <c r="H18" s="230"/>
      <c r="I18" s="230"/>
      <c r="J18" s="231"/>
      <c r="K18" s="232"/>
      <c r="L18" s="230"/>
      <c r="M18" s="230"/>
      <c r="N18" s="233"/>
      <c r="O18" s="232"/>
      <c r="P18" s="230"/>
      <c r="Q18" s="230"/>
      <c r="R18" s="233"/>
      <c r="S18" s="254">
        <f t="shared" si="1"/>
        <v>0</v>
      </c>
      <c r="T18" s="244">
        <f t="shared" si="2"/>
        <v>0</v>
      </c>
      <c r="U18" s="244">
        <f t="shared" si="3"/>
        <v>0</v>
      </c>
      <c r="V18" s="30">
        <f t="shared" si="4"/>
        <v>0</v>
      </c>
      <c r="W18" s="246">
        <f t="shared" si="5"/>
        <v>0</v>
      </c>
      <c r="X18" s="14">
        <f>IF(G18&gt;0,AB18,O18*calc!$J$4)</f>
        <v>0</v>
      </c>
      <c r="Y18" s="14">
        <f>IF(H18&gt;0,AC18,P18*calc!$J$5)</f>
        <v>0</v>
      </c>
      <c r="Z18" s="14">
        <f>IF(I18&gt;0,AD18,Q18*calc!$J$6)</f>
        <v>0</v>
      </c>
      <c r="AA18" s="14">
        <f>IF(J18&gt;0,AE18,R18*calc!$J$7)</f>
        <v>0</v>
      </c>
      <c r="AB18" s="166" t="str">
        <f>IF(G18&gt;0,VLOOKUP(((K18/G18)*100),calc!$B$11:$D$16,3,TRUE)*O18*calc!$J$4,"N/A")</f>
        <v>N/A</v>
      </c>
      <c r="AC18" s="166" t="str">
        <f>IF(H18&gt;0,VLOOKUP(((L18/H18)*100),calc!$B$11:$D$16,3,TRUE)*P18*calc!$J$5,"N/A")</f>
        <v>N/A</v>
      </c>
      <c r="AD18" s="166" t="str">
        <f>IF(I18&gt;0,VLOOKUP(((M18/I18)*100),calc!$B$11:$D$16,3,TRUE)*Q18*calc!$J$6,"N/A")</f>
        <v>N/A</v>
      </c>
      <c r="AE18" s="166" t="str">
        <f>IF(J18&gt;0,VLOOKUP(((N18/J18)*100),calc!$B$11:$D$16,3,TRUE)*R18*calc!$J$7,"N/A")</f>
        <v>N/A</v>
      </c>
      <c r="AF18" s="120"/>
      <c r="AG18" s="190" t="str">
        <f>IF((SUM(pism_c_SEL!O18:R18))&gt;0,COUNTIF(pism_c_SEL!AB18:AE18,0),"0")</f>
        <v>0</v>
      </c>
      <c r="AH18" s="190">
        <f>SUM(IF(S18=0,O18*calc!$J$4,0),IF(T18=0,P18*calc!$J$5,0),IF(U18=0,Q18*calc!$J$6,0),IF(V18=0,R18*calc!$J$7,0))</f>
        <v>0</v>
      </c>
    </row>
    <row r="19" spans="1:34" s="1" customFormat="1" ht="30" hidden="1" customHeight="1" thickBot="1" x14ac:dyDescent="0.35">
      <c r="A19" s="49" t="s">
        <v>26</v>
      </c>
      <c r="B19" s="144" t="str">
        <f>IF(E19="","",'Celkový poplatek'!$D$2)</f>
        <v/>
      </c>
      <c r="C19" s="145" t="str">
        <f>IF(E19="","",'Celkový poplatek'!$E$2)</f>
        <v/>
      </c>
      <c r="D19" s="220"/>
      <c r="E19" s="221"/>
      <c r="F19" s="64" t="str">
        <f>IF(E19="","",'Celkový poplatek'!$C$2)</f>
        <v/>
      </c>
      <c r="G19" s="229"/>
      <c r="H19" s="230"/>
      <c r="I19" s="230"/>
      <c r="J19" s="231"/>
      <c r="K19" s="232"/>
      <c r="L19" s="230"/>
      <c r="M19" s="230"/>
      <c r="N19" s="233"/>
      <c r="O19" s="232"/>
      <c r="P19" s="230"/>
      <c r="Q19" s="230"/>
      <c r="R19" s="233"/>
      <c r="S19" s="254">
        <f t="shared" si="1"/>
        <v>0</v>
      </c>
      <c r="T19" s="244">
        <f t="shared" si="2"/>
        <v>0</v>
      </c>
      <c r="U19" s="244">
        <f t="shared" si="3"/>
        <v>0</v>
      </c>
      <c r="V19" s="30">
        <f t="shared" si="4"/>
        <v>0</v>
      </c>
      <c r="W19" s="246">
        <f t="shared" si="5"/>
        <v>0</v>
      </c>
      <c r="X19" s="14">
        <f>IF(G19&gt;0,AB19,O19*calc!$J$4)</f>
        <v>0</v>
      </c>
      <c r="Y19" s="14">
        <f>IF(H19&gt;0,AC19,P19*calc!$J$5)</f>
        <v>0</v>
      </c>
      <c r="Z19" s="14">
        <f>IF(I19&gt;0,AD19,Q19*calc!$J$6)</f>
        <v>0</v>
      </c>
      <c r="AA19" s="14">
        <f>IF(J19&gt;0,AE19,R19*calc!$J$7)</f>
        <v>0</v>
      </c>
      <c r="AB19" s="166" t="str">
        <f>IF(G19&gt;0,VLOOKUP(((K19/G19)*100),calc!$B$11:$D$16,3,TRUE)*O19*calc!$J$4,"N/A")</f>
        <v>N/A</v>
      </c>
      <c r="AC19" s="166" t="str">
        <f>IF(H19&gt;0,VLOOKUP(((L19/H19)*100),calc!$B$11:$D$16,3,TRUE)*P19*calc!$J$5,"N/A")</f>
        <v>N/A</v>
      </c>
      <c r="AD19" s="166" t="str">
        <f>IF(I19&gt;0,VLOOKUP(((M19/I19)*100),calc!$B$11:$D$16,3,TRUE)*Q19*calc!$J$6,"N/A")</f>
        <v>N/A</v>
      </c>
      <c r="AE19" s="166" t="str">
        <f>IF(J19&gt;0,VLOOKUP(((N19/J19)*100),calc!$B$11:$D$16,3,TRUE)*R19*calc!$J$7,"N/A")</f>
        <v>N/A</v>
      </c>
      <c r="AF19" s="120"/>
      <c r="AG19" s="190" t="str">
        <f>IF((SUM(pism_c_SEL!O19:R19))&gt;0,COUNTIF(pism_c_SEL!AB19:AE19,0),"0")</f>
        <v>0</v>
      </c>
      <c r="AH19" s="190">
        <f>SUM(IF(S19=0,O19*calc!$J$4,0),IF(T19=0,P19*calc!$J$5,0),IF(U19=0,Q19*calc!$J$6,0),IF(V19=0,R19*calc!$J$7,0))</f>
        <v>0</v>
      </c>
    </row>
    <row r="20" spans="1:34" s="1" customFormat="1" ht="30" hidden="1" customHeight="1" thickBot="1" x14ac:dyDescent="0.35">
      <c r="A20" s="49" t="s">
        <v>27</v>
      </c>
      <c r="B20" s="144" t="str">
        <f>IF(E20="","",'Celkový poplatek'!$D$2)</f>
        <v/>
      </c>
      <c r="C20" s="145" t="str">
        <f>IF(E20="","",'Celkový poplatek'!$E$2)</f>
        <v/>
      </c>
      <c r="D20" s="220"/>
      <c r="E20" s="221"/>
      <c r="F20" s="64" t="str">
        <f>IF(E20="","",'Celkový poplatek'!$C$2)</f>
        <v/>
      </c>
      <c r="G20" s="229"/>
      <c r="H20" s="230"/>
      <c r="I20" s="230"/>
      <c r="J20" s="231"/>
      <c r="K20" s="232"/>
      <c r="L20" s="230"/>
      <c r="M20" s="230"/>
      <c r="N20" s="233"/>
      <c r="O20" s="232"/>
      <c r="P20" s="230"/>
      <c r="Q20" s="230"/>
      <c r="R20" s="233"/>
      <c r="S20" s="254">
        <f t="shared" si="1"/>
        <v>0</v>
      </c>
      <c r="T20" s="244">
        <f t="shared" si="2"/>
        <v>0</v>
      </c>
      <c r="U20" s="244">
        <f t="shared" si="3"/>
        <v>0</v>
      </c>
      <c r="V20" s="30">
        <f t="shared" si="4"/>
        <v>0</v>
      </c>
      <c r="W20" s="246">
        <f t="shared" si="5"/>
        <v>0</v>
      </c>
      <c r="X20" s="14">
        <f>IF(G20&gt;0,AB20,O20*calc!$J$4)</f>
        <v>0</v>
      </c>
      <c r="Y20" s="14">
        <f>IF(H20&gt;0,AC20,P20*calc!$J$5)</f>
        <v>0</v>
      </c>
      <c r="Z20" s="14">
        <f>IF(I20&gt;0,AD20,Q20*calc!$J$6)</f>
        <v>0</v>
      </c>
      <c r="AA20" s="14">
        <f>IF(J20&gt;0,AE20,R20*calc!$J$7)</f>
        <v>0</v>
      </c>
      <c r="AB20" s="166" t="str">
        <f>IF(G20&gt;0,VLOOKUP(((K20/G20)*100),calc!$B$11:$D$16,3,TRUE)*O20*calc!$J$4,"N/A")</f>
        <v>N/A</v>
      </c>
      <c r="AC20" s="166" t="str">
        <f>IF(H20&gt;0,VLOOKUP(((L20/H20)*100),calc!$B$11:$D$16,3,TRUE)*P20*calc!$J$5,"N/A")</f>
        <v>N/A</v>
      </c>
      <c r="AD20" s="166" t="str">
        <f>IF(I20&gt;0,VLOOKUP(((M20/I20)*100),calc!$B$11:$D$16,3,TRUE)*Q20*calc!$J$6,"N/A")</f>
        <v>N/A</v>
      </c>
      <c r="AE20" s="166" t="str">
        <f>IF(J20&gt;0,VLOOKUP(((N20/J20)*100),calc!$B$11:$D$16,3,TRUE)*R20*calc!$J$7,"N/A")</f>
        <v>N/A</v>
      </c>
      <c r="AF20" s="120"/>
      <c r="AG20" s="190" t="str">
        <f>IF((SUM(pism_c_SEL!O20:R20))&gt;0,COUNTIF(pism_c_SEL!AB20:AE20,0),"0")</f>
        <v>0</v>
      </c>
      <c r="AH20" s="190">
        <f>SUM(IF(S20=0,O20*calc!$J$4,0),IF(T20=0,P20*calc!$J$5,0),IF(U20=0,Q20*calc!$J$6,0),IF(V20=0,R20*calc!$J$7,0))</f>
        <v>0</v>
      </c>
    </row>
    <row r="21" spans="1:34" s="1" customFormat="1" ht="30" hidden="1" customHeight="1" thickBot="1" x14ac:dyDescent="0.35">
      <c r="A21" s="49" t="s">
        <v>28</v>
      </c>
      <c r="B21" s="144" t="str">
        <f>IF(E21="","",'Celkový poplatek'!$D$2)</f>
        <v/>
      </c>
      <c r="C21" s="145" t="str">
        <f>IF(E21="","",'Celkový poplatek'!$E$2)</f>
        <v/>
      </c>
      <c r="D21" s="220"/>
      <c r="E21" s="221"/>
      <c r="F21" s="64" t="str">
        <f>IF(E21="","",'Celkový poplatek'!$C$2)</f>
        <v/>
      </c>
      <c r="G21" s="229"/>
      <c r="H21" s="230"/>
      <c r="I21" s="230"/>
      <c r="J21" s="231"/>
      <c r="K21" s="232"/>
      <c r="L21" s="230"/>
      <c r="M21" s="230"/>
      <c r="N21" s="233"/>
      <c r="O21" s="232"/>
      <c r="P21" s="230"/>
      <c r="Q21" s="230"/>
      <c r="R21" s="233"/>
      <c r="S21" s="254">
        <f t="shared" si="1"/>
        <v>0</v>
      </c>
      <c r="T21" s="244">
        <f t="shared" si="2"/>
        <v>0</v>
      </c>
      <c r="U21" s="244">
        <f t="shared" si="3"/>
        <v>0</v>
      </c>
      <c r="V21" s="30">
        <f t="shared" si="4"/>
        <v>0</v>
      </c>
      <c r="W21" s="246">
        <f t="shared" si="5"/>
        <v>0</v>
      </c>
      <c r="X21" s="14">
        <f>IF(G21&gt;0,AB21,O21*calc!$J$4)</f>
        <v>0</v>
      </c>
      <c r="Y21" s="14">
        <f>IF(H21&gt;0,AC21,P21*calc!$J$5)</f>
        <v>0</v>
      </c>
      <c r="Z21" s="14">
        <f>IF(I21&gt;0,AD21,Q21*calc!$J$6)</f>
        <v>0</v>
      </c>
      <c r="AA21" s="14">
        <f>IF(J21&gt;0,AE21,R21*calc!$J$7)</f>
        <v>0</v>
      </c>
      <c r="AB21" s="166" t="str">
        <f>IF(G21&gt;0,VLOOKUP(((K21/G21)*100),calc!$B$11:$D$16,3,TRUE)*O21*calc!$J$4,"N/A")</f>
        <v>N/A</v>
      </c>
      <c r="AC21" s="166" t="str">
        <f>IF(H21&gt;0,VLOOKUP(((L21/H21)*100),calc!$B$11:$D$16,3,TRUE)*P21*calc!$J$5,"N/A")</f>
        <v>N/A</v>
      </c>
      <c r="AD21" s="166" t="str">
        <f>IF(I21&gt;0,VLOOKUP(((M21/I21)*100),calc!$B$11:$D$16,3,TRUE)*Q21*calc!$J$6,"N/A")</f>
        <v>N/A</v>
      </c>
      <c r="AE21" s="166" t="str">
        <f>IF(J21&gt;0,VLOOKUP(((N21/J21)*100),calc!$B$11:$D$16,3,TRUE)*R21*calc!$J$7,"N/A")</f>
        <v>N/A</v>
      </c>
      <c r="AF21" s="120"/>
      <c r="AG21" s="190" t="str">
        <f>IF((SUM(pism_c_SEL!O21:R21))&gt;0,COUNTIF(pism_c_SEL!AB21:AE21,0),"0")</f>
        <v>0</v>
      </c>
      <c r="AH21" s="190">
        <f>SUM(IF(S21=0,O21*calc!$J$4,0),IF(T21=0,P21*calc!$J$5,0),IF(U21=0,Q21*calc!$J$6,0),IF(V21=0,R21*calc!$J$7,0))</f>
        <v>0</v>
      </c>
    </row>
    <row r="22" spans="1:34" s="1" customFormat="1" ht="30" hidden="1" customHeight="1" thickBot="1" x14ac:dyDescent="0.35">
      <c r="A22" s="49" t="s">
        <v>29</v>
      </c>
      <c r="B22" s="144" t="str">
        <f>IF(E22="","",'Celkový poplatek'!$D$2)</f>
        <v/>
      </c>
      <c r="C22" s="145" t="str">
        <f>IF(E22="","",'Celkový poplatek'!$E$2)</f>
        <v/>
      </c>
      <c r="D22" s="220"/>
      <c r="E22" s="221"/>
      <c r="F22" s="64" t="str">
        <f>IF(E22="","",'Celkový poplatek'!$C$2)</f>
        <v/>
      </c>
      <c r="G22" s="229"/>
      <c r="H22" s="230"/>
      <c r="I22" s="230"/>
      <c r="J22" s="231"/>
      <c r="K22" s="232"/>
      <c r="L22" s="230"/>
      <c r="M22" s="230"/>
      <c r="N22" s="233"/>
      <c r="O22" s="232"/>
      <c r="P22" s="230"/>
      <c r="Q22" s="230"/>
      <c r="R22" s="233"/>
      <c r="S22" s="254">
        <f t="shared" si="1"/>
        <v>0</v>
      </c>
      <c r="T22" s="244">
        <f t="shared" si="2"/>
        <v>0</v>
      </c>
      <c r="U22" s="244">
        <f t="shared" si="3"/>
        <v>0</v>
      </c>
      <c r="V22" s="30">
        <f t="shared" si="4"/>
        <v>0</v>
      </c>
      <c r="W22" s="246">
        <f t="shared" si="5"/>
        <v>0</v>
      </c>
      <c r="X22" s="14">
        <f>IF(G22&gt;0,AB22,O22*calc!$J$4)</f>
        <v>0</v>
      </c>
      <c r="Y22" s="14">
        <f>IF(H22&gt;0,AC22,P22*calc!$J$5)</f>
        <v>0</v>
      </c>
      <c r="Z22" s="14">
        <f>IF(I22&gt;0,AD22,Q22*calc!$J$6)</f>
        <v>0</v>
      </c>
      <c r="AA22" s="14">
        <f>IF(J22&gt;0,AE22,R22*calc!$J$7)</f>
        <v>0</v>
      </c>
      <c r="AB22" s="166" t="str">
        <f>IF(G22&gt;0,VLOOKUP(((K22/G22)*100),calc!$B$11:$D$16,3,TRUE)*O22*calc!$J$4,"N/A")</f>
        <v>N/A</v>
      </c>
      <c r="AC22" s="166" t="str">
        <f>IF(H22&gt;0,VLOOKUP(((L22/H22)*100),calc!$B$11:$D$16,3,TRUE)*P22*calc!$J$5,"N/A")</f>
        <v>N/A</v>
      </c>
      <c r="AD22" s="166" t="str">
        <f>IF(I22&gt;0,VLOOKUP(((M22/I22)*100),calc!$B$11:$D$16,3,TRUE)*Q22*calc!$J$6,"N/A")</f>
        <v>N/A</v>
      </c>
      <c r="AE22" s="166" t="str">
        <f>IF(J22&gt;0,VLOOKUP(((N22/J22)*100),calc!$B$11:$D$16,3,TRUE)*R22*calc!$J$7,"N/A")</f>
        <v>N/A</v>
      </c>
      <c r="AF22" s="120"/>
      <c r="AG22" s="190" t="str">
        <f>IF((SUM(pism_c_SEL!O22:R22))&gt;0,COUNTIF(pism_c_SEL!AB22:AE22,0),"0")</f>
        <v>0</v>
      </c>
      <c r="AH22" s="190">
        <f>SUM(IF(S22=0,O22*calc!$J$4,0),IF(T22=0,P22*calc!$J$5,0),IF(U22=0,Q22*calc!$J$6,0),IF(V22=0,R22*calc!$J$7,0))</f>
        <v>0</v>
      </c>
    </row>
    <row r="23" spans="1:34" s="1" customFormat="1" ht="30" hidden="1" customHeight="1" thickBot="1" x14ac:dyDescent="0.35">
      <c r="A23" s="49" t="s">
        <v>30</v>
      </c>
      <c r="B23" s="144" t="str">
        <f>IF(E23="","",'Celkový poplatek'!$D$2)</f>
        <v/>
      </c>
      <c r="C23" s="145" t="str">
        <f>IF(E23="","",'Celkový poplatek'!$E$2)</f>
        <v/>
      </c>
      <c r="D23" s="220"/>
      <c r="E23" s="221"/>
      <c r="F23" s="64" t="str">
        <f>IF(E23="","",'Celkový poplatek'!$C$2)</f>
        <v/>
      </c>
      <c r="G23" s="229"/>
      <c r="H23" s="230"/>
      <c r="I23" s="230"/>
      <c r="J23" s="231"/>
      <c r="K23" s="232"/>
      <c r="L23" s="230"/>
      <c r="M23" s="230"/>
      <c r="N23" s="233"/>
      <c r="O23" s="232"/>
      <c r="P23" s="230"/>
      <c r="Q23" s="230"/>
      <c r="R23" s="233"/>
      <c r="S23" s="254">
        <f t="shared" si="1"/>
        <v>0</v>
      </c>
      <c r="T23" s="244">
        <f t="shared" si="2"/>
        <v>0</v>
      </c>
      <c r="U23" s="244">
        <f t="shared" si="3"/>
        <v>0</v>
      </c>
      <c r="V23" s="30">
        <f t="shared" si="4"/>
        <v>0</v>
      </c>
      <c r="W23" s="246">
        <f t="shared" si="5"/>
        <v>0</v>
      </c>
      <c r="X23" s="14">
        <f>IF(G23&gt;0,AB23,O23*calc!$J$4)</f>
        <v>0</v>
      </c>
      <c r="Y23" s="14">
        <f>IF(H23&gt;0,AC23,P23*calc!$J$5)</f>
        <v>0</v>
      </c>
      <c r="Z23" s="14">
        <f>IF(I23&gt;0,AD23,Q23*calc!$J$6)</f>
        <v>0</v>
      </c>
      <c r="AA23" s="14">
        <f>IF(J23&gt;0,AE23,R23*calc!$J$7)</f>
        <v>0</v>
      </c>
      <c r="AB23" s="166" t="str">
        <f>IF(G23&gt;0,VLOOKUP(((K23/G23)*100),calc!$B$11:$D$16,3,TRUE)*O23*calc!$J$4,"N/A")</f>
        <v>N/A</v>
      </c>
      <c r="AC23" s="166" t="str">
        <f>IF(H23&gt;0,VLOOKUP(((L23/H23)*100),calc!$B$11:$D$16,3,TRUE)*P23*calc!$J$5,"N/A")</f>
        <v>N/A</v>
      </c>
      <c r="AD23" s="166" t="str">
        <f>IF(I23&gt;0,VLOOKUP(((M23/I23)*100),calc!$B$11:$D$16,3,TRUE)*Q23*calc!$J$6,"N/A")</f>
        <v>N/A</v>
      </c>
      <c r="AE23" s="166" t="str">
        <f>IF(J23&gt;0,VLOOKUP(((N23/J23)*100),calc!$B$11:$D$16,3,TRUE)*R23*calc!$J$7,"N/A")</f>
        <v>N/A</v>
      </c>
      <c r="AF23" s="120"/>
      <c r="AG23" s="190" t="str">
        <f>IF((SUM(pism_c_SEL!O23:R23))&gt;0,COUNTIF(pism_c_SEL!AB23:AE23,0),"0")</f>
        <v>0</v>
      </c>
      <c r="AH23" s="190">
        <f>SUM(IF(S23=0,O23*calc!$J$4,0),IF(T23=0,P23*calc!$J$5,0),IF(U23=0,Q23*calc!$J$6,0),IF(V23=0,R23*calc!$J$7,0))</f>
        <v>0</v>
      </c>
    </row>
    <row r="24" spans="1:34" s="1" customFormat="1" ht="30" hidden="1" customHeight="1" thickBot="1" x14ac:dyDescent="0.35">
      <c r="A24" s="49" t="s">
        <v>31</v>
      </c>
      <c r="B24" s="144" t="str">
        <f>IF(E24="","",'Celkový poplatek'!$D$2)</f>
        <v/>
      </c>
      <c r="C24" s="145" t="str">
        <f>IF(E24="","",'Celkový poplatek'!$E$2)</f>
        <v/>
      </c>
      <c r="D24" s="220"/>
      <c r="E24" s="221"/>
      <c r="F24" s="64" t="str">
        <f>IF(E24="","",'Celkový poplatek'!$C$2)</f>
        <v/>
      </c>
      <c r="G24" s="229"/>
      <c r="H24" s="230"/>
      <c r="I24" s="230"/>
      <c r="J24" s="231"/>
      <c r="K24" s="232"/>
      <c r="L24" s="230"/>
      <c r="M24" s="230"/>
      <c r="N24" s="233"/>
      <c r="O24" s="232"/>
      <c r="P24" s="230"/>
      <c r="Q24" s="230"/>
      <c r="R24" s="233"/>
      <c r="S24" s="254">
        <f t="shared" si="1"/>
        <v>0</v>
      </c>
      <c r="T24" s="244">
        <f t="shared" si="2"/>
        <v>0</v>
      </c>
      <c r="U24" s="244">
        <f t="shared" si="3"/>
        <v>0</v>
      </c>
      <c r="V24" s="30">
        <f t="shared" si="4"/>
        <v>0</v>
      </c>
      <c r="W24" s="246">
        <f t="shared" si="5"/>
        <v>0</v>
      </c>
      <c r="X24" s="14">
        <f>IF(G24&gt;0,AB24,O24*calc!$J$4)</f>
        <v>0</v>
      </c>
      <c r="Y24" s="14">
        <f>IF(H24&gt;0,AC24,P24*calc!$J$5)</f>
        <v>0</v>
      </c>
      <c r="Z24" s="14">
        <f>IF(I24&gt;0,AD24,Q24*calc!$J$6)</f>
        <v>0</v>
      </c>
      <c r="AA24" s="14">
        <f>IF(J24&gt;0,AE24,R24*calc!$J$7)</f>
        <v>0</v>
      </c>
      <c r="AB24" s="166" t="str">
        <f>IF(G24&gt;0,VLOOKUP(((K24/G24)*100),calc!$B$11:$D$16,3,TRUE)*O24*calc!$J$4,"N/A")</f>
        <v>N/A</v>
      </c>
      <c r="AC24" s="166" t="str">
        <f>IF(H24&gt;0,VLOOKUP(((L24/H24)*100),calc!$B$11:$D$16,3,TRUE)*P24*calc!$J$5,"N/A")</f>
        <v>N/A</v>
      </c>
      <c r="AD24" s="166" t="str">
        <f>IF(I24&gt;0,VLOOKUP(((M24/I24)*100),calc!$B$11:$D$16,3,TRUE)*Q24*calc!$J$6,"N/A")</f>
        <v>N/A</v>
      </c>
      <c r="AE24" s="166" t="str">
        <f>IF(J24&gt;0,VLOOKUP(((N24/J24)*100),calc!$B$11:$D$16,3,TRUE)*R24*calc!$J$7,"N/A")</f>
        <v>N/A</v>
      </c>
      <c r="AF24" s="120"/>
      <c r="AG24" s="190" t="str">
        <f>IF((SUM(pism_c_SEL!O24:R24))&gt;0,COUNTIF(pism_c_SEL!AB24:AE24,0),"0")</f>
        <v>0</v>
      </c>
      <c r="AH24" s="190">
        <f>SUM(IF(S24=0,O24*calc!$J$4,0),IF(T24=0,P24*calc!$J$5,0),IF(U24=0,Q24*calc!$J$6,0),IF(V24=0,R24*calc!$J$7,0))</f>
        <v>0</v>
      </c>
    </row>
    <row r="25" spans="1:34" s="1" customFormat="1" ht="30" hidden="1" customHeight="1" thickBot="1" x14ac:dyDescent="0.35">
      <c r="A25" s="49" t="s">
        <v>32</v>
      </c>
      <c r="B25" s="144" t="str">
        <f>IF(E25="","",'Celkový poplatek'!$D$2)</f>
        <v/>
      </c>
      <c r="C25" s="145" t="str">
        <f>IF(E25="","",'Celkový poplatek'!$E$2)</f>
        <v/>
      </c>
      <c r="D25" s="220"/>
      <c r="E25" s="221"/>
      <c r="F25" s="64" t="str">
        <f>IF(E25="","",'Celkový poplatek'!$C$2)</f>
        <v/>
      </c>
      <c r="G25" s="229"/>
      <c r="H25" s="230"/>
      <c r="I25" s="230"/>
      <c r="J25" s="231"/>
      <c r="K25" s="232"/>
      <c r="L25" s="230"/>
      <c r="M25" s="230"/>
      <c r="N25" s="233"/>
      <c r="O25" s="232"/>
      <c r="P25" s="230"/>
      <c r="Q25" s="230"/>
      <c r="R25" s="233"/>
      <c r="S25" s="254">
        <f t="shared" si="1"/>
        <v>0</v>
      </c>
      <c r="T25" s="244">
        <f t="shared" si="2"/>
        <v>0</v>
      </c>
      <c r="U25" s="244">
        <f t="shared" si="3"/>
        <v>0</v>
      </c>
      <c r="V25" s="30">
        <f t="shared" si="4"/>
        <v>0</v>
      </c>
      <c r="W25" s="246">
        <f t="shared" si="5"/>
        <v>0</v>
      </c>
      <c r="X25" s="14">
        <f>IF(G25&gt;0,AB25,O25*calc!$J$4)</f>
        <v>0</v>
      </c>
      <c r="Y25" s="14">
        <f>IF(H25&gt;0,AC25,P25*calc!$J$5)</f>
        <v>0</v>
      </c>
      <c r="Z25" s="14">
        <f>IF(I25&gt;0,AD25,Q25*calc!$J$6)</f>
        <v>0</v>
      </c>
      <c r="AA25" s="14">
        <f>IF(J25&gt;0,AE25,R25*calc!$J$7)</f>
        <v>0</v>
      </c>
      <c r="AB25" s="166" t="str">
        <f>IF(G25&gt;0,VLOOKUP(((K25/G25)*100),calc!$B$11:$D$16,3,TRUE)*O25*calc!$J$4,"N/A")</f>
        <v>N/A</v>
      </c>
      <c r="AC25" s="166" t="str">
        <f>IF(H25&gt;0,VLOOKUP(((L25/H25)*100),calc!$B$11:$D$16,3,TRUE)*P25*calc!$J$5,"N/A")</f>
        <v>N/A</v>
      </c>
      <c r="AD25" s="166" t="str">
        <f>IF(I25&gt;0,VLOOKUP(((M25/I25)*100),calc!$B$11:$D$16,3,TRUE)*Q25*calc!$J$6,"N/A")</f>
        <v>N/A</v>
      </c>
      <c r="AE25" s="166" t="str">
        <f>IF(J25&gt;0,VLOOKUP(((N25/J25)*100),calc!$B$11:$D$16,3,TRUE)*R25*calc!$J$7,"N/A")</f>
        <v>N/A</v>
      </c>
      <c r="AF25" s="120"/>
      <c r="AG25" s="190" t="str">
        <f>IF((SUM(pism_c_SEL!O25:R25))&gt;0,COUNTIF(pism_c_SEL!AB25:AE25,0),"0")</f>
        <v>0</v>
      </c>
      <c r="AH25" s="190">
        <f>SUM(IF(S25=0,O25*calc!$J$4,0),IF(T25=0,P25*calc!$J$5,0),IF(U25=0,Q25*calc!$J$6,0),IF(V25=0,R25*calc!$J$7,0))</f>
        <v>0</v>
      </c>
    </row>
    <row r="26" spans="1:34" s="1" customFormat="1" ht="30" hidden="1" customHeight="1" thickBot="1" x14ac:dyDescent="0.35">
      <c r="A26" s="49" t="s">
        <v>33</v>
      </c>
      <c r="B26" s="144" t="str">
        <f>IF(E26="","",'Celkový poplatek'!$D$2)</f>
        <v/>
      </c>
      <c r="C26" s="145" t="str">
        <f>IF(E26="","",'Celkový poplatek'!$E$2)</f>
        <v/>
      </c>
      <c r="D26" s="220"/>
      <c r="E26" s="221"/>
      <c r="F26" s="64" t="str">
        <f>IF(E26="","",'Celkový poplatek'!$C$2)</f>
        <v/>
      </c>
      <c r="G26" s="229"/>
      <c r="H26" s="230"/>
      <c r="I26" s="230"/>
      <c r="J26" s="231"/>
      <c r="K26" s="232"/>
      <c r="L26" s="230"/>
      <c r="M26" s="230"/>
      <c r="N26" s="233"/>
      <c r="O26" s="232"/>
      <c r="P26" s="230"/>
      <c r="Q26" s="230"/>
      <c r="R26" s="233"/>
      <c r="S26" s="254">
        <f t="shared" si="1"/>
        <v>0</v>
      </c>
      <c r="T26" s="244">
        <f t="shared" si="2"/>
        <v>0</v>
      </c>
      <c r="U26" s="244">
        <f t="shared" si="3"/>
        <v>0</v>
      </c>
      <c r="V26" s="30">
        <f t="shared" si="4"/>
        <v>0</v>
      </c>
      <c r="W26" s="246">
        <f t="shared" si="5"/>
        <v>0</v>
      </c>
      <c r="X26" s="14">
        <f>IF(G26&gt;0,AB26,O26*calc!$J$4)</f>
        <v>0</v>
      </c>
      <c r="Y26" s="14">
        <f>IF(H26&gt;0,AC26,P26*calc!$J$5)</f>
        <v>0</v>
      </c>
      <c r="Z26" s="14">
        <f>IF(I26&gt;0,AD26,Q26*calc!$J$6)</f>
        <v>0</v>
      </c>
      <c r="AA26" s="14">
        <f>IF(J26&gt;0,AE26,R26*calc!$J$7)</f>
        <v>0</v>
      </c>
      <c r="AB26" s="166" t="str">
        <f>IF(G26&gt;0,VLOOKUP(((K26/G26)*100),calc!$B$11:$D$16,3,TRUE)*O26*calc!$J$4,"N/A")</f>
        <v>N/A</v>
      </c>
      <c r="AC26" s="166" t="str">
        <f>IF(H26&gt;0,VLOOKUP(((L26/H26)*100),calc!$B$11:$D$16,3,TRUE)*P26*calc!$J$5,"N/A")</f>
        <v>N/A</v>
      </c>
      <c r="AD26" s="166" t="str">
        <f>IF(I26&gt;0,VLOOKUP(((M26/I26)*100),calc!$B$11:$D$16,3,TRUE)*Q26*calc!$J$6,"N/A")</f>
        <v>N/A</v>
      </c>
      <c r="AE26" s="166" t="str">
        <f>IF(J26&gt;0,VLOOKUP(((N26/J26)*100),calc!$B$11:$D$16,3,TRUE)*R26*calc!$J$7,"N/A")</f>
        <v>N/A</v>
      </c>
      <c r="AF26" s="120"/>
      <c r="AG26" s="190" t="str">
        <f>IF((SUM(pism_c_SEL!O26:R26))&gt;0,COUNTIF(pism_c_SEL!AB26:AE26,0),"0")</f>
        <v>0</v>
      </c>
      <c r="AH26" s="190">
        <f>SUM(IF(S26=0,O26*calc!$J$4,0),IF(T26=0,P26*calc!$J$5,0),IF(U26=0,Q26*calc!$J$6,0),IF(V26=0,R26*calc!$J$7,0))</f>
        <v>0</v>
      </c>
    </row>
    <row r="27" spans="1:34" s="1" customFormat="1" ht="30" hidden="1" customHeight="1" thickBot="1" x14ac:dyDescent="0.35">
      <c r="A27" s="49" t="s">
        <v>34</v>
      </c>
      <c r="B27" s="144" t="str">
        <f>IF(E27="","",'Celkový poplatek'!$D$2)</f>
        <v/>
      </c>
      <c r="C27" s="145" t="str">
        <f>IF(E27="","",'Celkový poplatek'!$E$2)</f>
        <v/>
      </c>
      <c r="D27" s="220"/>
      <c r="E27" s="221"/>
      <c r="F27" s="64" t="str">
        <f>IF(E27="","",'Celkový poplatek'!$C$2)</f>
        <v/>
      </c>
      <c r="G27" s="229"/>
      <c r="H27" s="230"/>
      <c r="I27" s="230"/>
      <c r="J27" s="231"/>
      <c r="K27" s="232"/>
      <c r="L27" s="230"/>
      <c r="M27" s="230"/>
      <c r="N27" s="233"/>
      <c r="O27" s="232"/>
      <c r="P27" s="230"/>
      <c r="Q27" s="230"/>
      <c r="R27" s="233"/>
      <c r="S27" s="254">
        <f t="shared" si="1"/>
        <v>0</v>
      </c>
      <c r="T27" s="244">
        <f t="shared" si="2"/>
        <v>0</v>
      </c>
      <c r="U27" s="244">
        <f t="shared" si="3"/>
        <v>0</v>
      </c>
      <c r="V27" s="30">
        <f t="shared" si="4"/>
        <v>0</v>
      </c>
      <c r="W27" s="246">
        <f t="shared" si="5"/>
        <v>0</v>
      </c>
      <c r="X27" s="14">
        <f>IF(G27&gt;0,AB27,O27*calc!$J$4)</f>
        <v>0</v>
      </c>
      <c r="Y27" s="14">
        <f>IF(H27&gt;0,AC27,P27*calc!$J$5)</f>
        <v>0</v>
      </c>
      <c r="Z27" s="14">
        <f>IF(I27&gt;0,AD27,Q27*calc!$J$6)</f>
        <v>0</v>
      </c>
      <c r="AA27" s="14">
        <f>IF(J27&gt;0,AE27,R27*calc!$J$7)</f>
        <v>0</v>
      </c>
      <c r="AB27" s="166" t="str">
        <f>IF(G27&gt;0,VLOOKUP(((K27/G27)*100),calc!$B$11:$D$16,3,TRUE)*O27*calc!$J$4,"N/A")</f>
        <v>N/A</v>
      </c>
      <c r="AC27" s="166" t="str">
        <f>IF(H27&gt;0,VLOOKUP(((L27/H27)*100),calc!$B$11:$D$16,3,TRUE)*P27*calc!$J$5,"N/A")</f>
        <v>N/A</v>
      </c>
      <c r="AD27" s="166" t="str">
        <f>IF(I27&gt;0,VLOOKUP(((M27/I27)*100),calc!$B$11:$D$16,3,TRUE)*Q27*calc!$J$6,"N/A")</f>
        <v>N/A</v>
      </c>
      <c r="AE27" s="166" t="str">
        <f>IF(J27&gt;0,VLOOKUP(((N27/J27)*100),calc!$B$11:$D$16,3,TRUE)*R27*calc!$J$7,"N/A")</f>
        <v>N/A</v>
      </c>
      <c r="AF27" s="120"/>
      <c r="AG27" s="190" t="str">
        <f>IF((SUM(pism_c_SEL!O27:R27))&gt;0,COUNTIF(pism_c_SEL!AB27:AE27,0),"0")</f>
        <v>0</v>
      </c>
      <c r="AH27" s="190">
        <f>SUM(IF(S27=0,O27*calc!$J$4,0),IF(T27=0,P27*calc!$J$5,0),IF(U27=0,Q27*calc!$J$6,0),IF(V27=0,R27*calc!$J$7,0))</f>
        <v>0</v>
      </c>
    </row>
    <row r="28" spans="1:34" s="1" customFormat="1" ht="30" hidden="1" customHeight="1" thickBot="1" x14ac:dyDescent="0.35">
      <c r="A28" s="49" t="s">
        <v>35</v>
      </c>
      <c r="B28" s="144" t="str">
        <f>IF(E28="","",'Celkový poplatek'!$D$2)</f>
        <v/>
      </c>
      <c r="C28" s="145" t="str">
        <f>IF(E28="","",'Celkový poplatek'!$E$2)</f>
        <v/>
      </c>
      <c r="D28" s="220"/>
      <c r="E28" s="221"/>
      <c r="F28" s="64" t="str">
        <f>IF(E28="","",'Celkový poplatek'!$C$2)</f>
        <v/>
      </c>
      <c r="G28" s="229"/>
      <c r="H28" s="230"/>
      <c r="I28" s="230"/>
      <c r="J28" s="231"/>
      <c r="K28" s="232"/>
      <c r="L28" s="230"/>
      <c r="M28" s="230"/>
      <c r="N28" s="233"/>
      <c r="O28" s="232"/>
      <c r="P28" s="230"/>
      <c r="Q28" s="230"/>
      <c r="R28" s="233"/>
      <c r="S28" s="254">
        <f t="shared" si="1"/>
        <v>0</v>
      </c>
      <c r="T28" s="244">
        <f t="shared" si="2"/>
        <v>0</v>
      </c>
      <c r="U28" s="244">
        <f t="shared" si="3"/>
        <v>0</v>
      </c>
      <c r="V28" s="30">
        <f t="shared" si="4"/>
        <v>0</v>
      </c>
      <c r="W28" s="246">
        <f t="shared" si="5"/>
        <v>0</v>
      </c>
      <c r="X28" s="14">
        <f>IF(G28&gt;0,AB28,O28*calc!$J$4)</f>
        <v>0</v>
      </c>
      <c r="Y28" s="14">
        <f>IF(H28&gt;0,AC28,P28*calc!$J$5)</f>
        <v>0</v>
      </c>
      <c r="Z28" s="14">
        <f>IF(I28&gt;0,AD28,Q28*calc!$J$6)</f>
        <v>0</v>
      </c>
      <c r="AA28" s="14">
        <f>IF(J28&gt;0,AE28,R28*calc!$J$7)</f>
        <v>0</v>
      </c>
      <c r="AB28" s="166" t="str">
        <f>IF(G28&gt;0,VLOOKUP(((K28/G28)*100),calc!$B$11:$D$16,3,TRUE)*O28*calc!$J$4,"N/A")</f>
        <v>N/A</v>
      </c>
      <c r="AC28" s="166" t="str">
        <f>IF(H28&gt;0,VLOOKUP(((L28/H28)*100),calc!$B$11:$D$16,3,TRUE)*P28*calc!$J$5,"N/A")</f>
        <v>N/A</v>
      </c>
      <c r="AD28" s="166" t="str">
        <f>IF(I28&gt;0,VLOOKUP(((M28/I28)*100),calc!$B$11:$D$16,3,TRUE)*Q28*calc!$J$6,"N/A")</f>
        <v>N/A</v>
      </c>
      <c r="AE28" s="166" t="str">
        <f>IF(J28&gt;0,VLOOKUP(((N28/J28)*100),calc!$B$11:$D$16,3,TRUE)*R28*calc!$J$7,"N/A")</f>
        <v>N/A</v>
      </c>
      <c r="AF28" s="120"/>
      <c r="AG28" s="190" t="str">
        <f>IF((SUM(pism_c_SEL!O28:R28))&gt;0,COUNTIF(pism_c_SEL!AB28:AE28,0),"0")</f>
        <v>0</v>
      </c>
      <c r="AH28" s="190">
        <f>SUM(IF(S28=0,O28*calc!$J$4,0),IF(T28=0,P28*calc!$J$5,0),IF(U28=0,Q28*calc!$J$6,0),IF(V28=0,R28*calc!$J$7,0))</f>
        <v>0</v>
      </c>
    </row>
    <row r="29" spans="1:34" s="1" customFormat="1" ht="30" hidden="1" customHeight="1" thickBot="1" x14ac:dyDescent="0.35">
      <c r="A29" s="49" t="s">
        <v>36</v>
      </c>
      <c r="B29" s="144" t="str">
        <f>IF(E29="","",'Celkový poplatek'!$D$2)</f>
        <v/>
      </c>
      <c r="C29" s="145" t="str">
        <f>IF(E29="","",'Celkový poplatek'!$E$2)</f>
        <v/>
      </c>
      <c r="D29" s="220"/>
      <c r="E29" s="221"/>
      <c r="F29" s="64" t="str">
        <f>IF(E29="","",'Celkový poplatek'!$C$2)</f>
        <v/>
      </c>
      <c r="G29" s="229"/>
      <c r="H29" s="230"/>
      <c r="I29" s="230"/>
      <c r="J29" s="231"/>
      <c r="K29" s="232"/>
      <c r="L29" s="230"/>
      <c r="M29" s="230"/>
      <c r="N29" s="233"/>
      <c r="O29" s="232"/>
      <c r="P29" s="230"/>
      <c r="Q29" s="230"/>
      <c r="R29" s="233"/>
      <c r="S29" s="254">
        <f t="shared" si="1"/>
        <v>0</v>
      </c>
      <c r="T29" s="244">
        <f t="shared" si="2"/>
        <v>0</v>
      </c>
      <c r="U29" s="244">
        <f t="shared" si="3"/>
        <v>0</v>
      </c>
      <c r="V29" s="30">
        <f t="shared" si="4"/>
        <v>0</v>
      </c>
      <c r="W29" s="246">
        <f t="shared" si="5"/>
        <v>0</v>
      </c>
      <c r="X29" s="14">
        <f>IF(G29&gt;0,AB29,O29*calc!$J$4)</f>
        <v>0</v>
      </c>
      <c r="Y29" s="14">
        <f>IF(H29&gt;0,AC29,P29*calc!$J$5)</f>
        <v>0</v>
      </c>
      <c r="Z29" s="14">
        <f>IF(I29&gt;0,AD29,Q29*calc!$J$6)</f>
        <v>0</v>
      </c>
      <c r="AA29" s="14">
        <f>IF(J29&gt;0,AE29,R29*calc!$J$7)</f>
        <v>0</v>
      </c>
      <c r="AB29" s="166" t="str">
        <f>IF(G29&gt;0,VLOOKUP(((K29/G29)*100),calc!$B$11:$D$16,3,TRUE)*O29*calc!$J$4,"N/A")</f>
        <v>N/A</v>
      </c>
      <c r="AC29" s="166" t="str">
        <f>IF(H29&gt;0,VLOOKUP(((L29/H29)*100),calc!$B$11:$D$16,3,TRUE)*P29*calc!$J$5,"N/A")</f>
        <v>N/A</v>
      </c>
      <c r="AD29" s="166" t="str">
        <f>IF(I29&gt;0,VLOOKUP(((M29/I29)*100),calc!$B$11:$D$16,3,TRUE)*Q29*calc!$J$6,"N/A")</f>
        <v>N/A</v>
      </c>
      <c r="AE29" s="166" t="str">
        <f>IF(J29&gt;0,VLOOKUP(((N29/J29)*100),calc!$B$11:$D$16,3,TRUE)*R29*calc!$J$7,"N/A")</f>
        <v>N/A</v>
      </c>
      <c r="AF29" s="120"/>
      <c r="AG29" s="190" t="str">
        <f>IF((SUM(pism_c_SEL!O29:R29))&gt;0,COUNTIF(pism_c_SEL!AB29:AE29,0),"0")</f>
        <v>0</v>
      </c>
      <c r="AH29" s="190">
        <f>SUM(IF(S29=0,O29*calc!$J$4,0),IF(T29=0,P29*calc!$J$5,0),IF(U29=0,Q29*calc!$J$6,0),IF(V29=0,R29*calc!$J$7,0))</f>
        <v>0</v>
      </c>
    </row>
    <row r="30" spans="1:34" s="1" customFormat="1" ht="30" hidden="1" customHeight="1" thickBot="1" x14ac:dyDescent="0.35">
      <c r="A30" s="49" t="s">
        <v>37</v>
      </c>
      <c r="B30" s="144" t="str">
        <f>IF(E30="","",'Celkový poplatek'!$D$2)</f>
        <v/>
      </c>
      <c r="C30" s="145" t="str">
        <f>IF(E30="","",'Celkový poplatek'!$E$2)</f>
        <v/>
      </c>
      <c r="D30" s="220"/>
      <c r="E30" s="221"/>
      <c r="F30" s="64" t="str">
        <f>IF(E30="","",'Celkový poplatek'!$C$2)</f>
        <v/>
      </c>
      <c r="G30" s="229"/>
      <c r="H30" s="230"/>
      <c r="I30" s="230"/>
      <c r="J30" s="231"/>
      <c r="K30" s="232"/>
      <c r="L30" s="230"/>
      <c r="M30" s="230"/>
      <c r="N30" s="233"/>
      <c r="O30" s="232"/>
      <c r="P30" s="230"/>
      <c r="Q30" s="230"/>
      <c r="R30" s="233"/>
      <c r="S30" s="254">
        <f t="shared" si="1"/>
        <v>0</v>
      </c>
      <c r="T30" s="244">
        <f t="shared" si="2"/>
        <v>0</v>
      </c>
      <c r="U30" s="244">
        <f t="shared" si="3"/>
        <v>0</v>
      </c>
      <c r="V30" s="30">
        <f t="shared" si="4"/>
        <v>0</v>
      </c>
      <c r="W30" s="246">
        <f t="shared" si="5"/>
        <v>0</v>
      </c>
      <c r="X30" s="14">
        <f>IF(G30&gt;0,AB30,O30*calc!$J$4)</f>
        <v>0</v>
      </c>
      <c r="Y30" s="14">
        <f>IF(H30&gt;0,AC30,P30*calc!$J$5)</f>
        <v>0</v>
      </c>
      <c r="Z30" s="14">
        <f>IF(I30&gt;0,AD30,Q30*calc!$J$6)</f>
        <v>0</v>
      </c>
      <c r="AA30" s="14">
        <f>IF(J30&gt;0,AE30,R30*calc!$J$7)</f>
        <v>0</v>
      </c>
      <c r="AB30" s="166" t="str">
        <f>IF(G30&gt;0,VLOOKUP(((K30/G30)*100),calc!$B$11:$D$16,3,TRUE)*O30*calc!$J$4,"N/A")</f>
        <v>N/A</v>
      </c>
      <c r="AC30" s="166" t="str">
        <f>IF(H30&gt;0,VLOOKUP(((L30/H30)*100),calc!$B$11:$D$16,3,TRUE)*P30*calc!$J$5,"N/A")</f>
        <v>N/A</v>
      </c>
      <c r="AD30" s="166" t="str">
        <f>IF(I30&gt;0,VLOOKUP(((M30/I30)*100),calc!$B$11:$D$16,3,TRUE)*Q30*calc!$J$6,"N/A")</f>
        <v>N/A</v>
      </c>
      <c r="AE30" s="166" t="str">
        <f>IF(J30&gt;0,VLOOKUP(((N30/J30)*100),calc!$B$11:$D$16,3,TRUE)*R30*calc!$J$7,"N/A")</f>
        <v>N/A</v>
      </c>
      <c r="AF30" s="120"/>
      <c r="AG30" s="190" t="str">
        <f>IF((SUM(pism_c_SEL!O30:R30))&gt;0,COUNTIF(pism_c_SEL!AB30:AE30,0),"0")</f>
        <v>0</v>
      </c>
      <c r="AH30" s="190">
        <f>SUM(IF(S30=0,O30*calc!$J$4,0),IF(T30=0,P30*calc!$J$5,0),IF(U30=0,Q30*calc!$J$6,0),IF(V30=0,R30*calc!$J$7,0))</f>
        <v>0</v>
      </c>
    </row>
    <row r="31" spans="1:34" s="1" customFormat="1" ht="30" hidden="1" customHeight="1" thickBot="1" x14ac:dyDescent="0.35">
      <c r="A31" s="49" t="s">
        <v>38</v>
      </c>
      <c r="B31" s="144" t="str">
        <f>IF(E31="","",'Celkový poplatek'!$D$2)</f>
        <v/>
      </c>
      <c r="C31" s="145" t="str">
        <f>IF(E31="","",'Celkový poplatek'!$E$2)</f>
        <v/>
      </c>
      <c r="D31" s="220"/>
      <c r="E31" s="221"/>
      <c r="F31" s="64" t="str">
        <f>IF(E31="","",'Celkový poplatek'!$C$2)</f>
        <v/>
      </c>
      <c r="G31" s="229"/>
      <c r="H31" s="230"/>
      <c r="I31" s="230"/>
      <c r="J31" s="231"/>
      <c r="K31" s="232"/>
      <c r="L31" s="230"/>
      <c r="M31" s="230"/>
      <c r="N31" s="233"/>
      <c r="O31" s="232"/>
      <c r="P31" s="230"/>
      <c r="Q31" s="230"/>
      <c r="R31" s="233"/>
      <c r="S31" s="254">
        <f t="shared" si="1"/>
        <v>0</v>
      </c>
      <c r="T31" s="244">
        <f t="shared" si="2"/>
        <v>0</v>
      </c>
      <c r="U31" s="244">
        <f t="shared" si="3"/>
        <v>0</v>
      </c>
      <c r="V31" s="30">
        <f t="shared" si="4"/>
        <v>0</v>
      </c>
      <c r="W31" s="246">
        <f t="shared" si="5"/>
        <v>0</v>
      </c>
      <c r="X31" s="14">
        <f>IF(G31&gt;0,AB31,O31*calc!$J$4)</f>
        <v>0</v>
      </c>
      <c r="Y31" s="14">
        <f>IF(H31&gt;0,AC31,P31*calc!$J$5)</f>
        <v>0</v>
      </c>
      <c r="Z31" s="14">
        <f>IF(I31&gt;0,AD31,Q31*calc!$J$6)</f>
        <v>0</v>
      </c>
      <c r="AA31" s="14">
        <f>IF(J31&gt;0,AE31,R31*calc!$J$7)</f>
        <v>0</v>
      </c>
      <c r="AB31" s="166" t="str">
        <f>IF(G31&gt;0,VLOOKUP(((K31/G31)*100),calc!$B$11:$D$16,3,TRUE)*O31*calc!$J$4,"N/A")</f>
        <v>N/A</v>
      </c>
      <c r="AC31" s="166" t="str">
        <f>IF(H31&gt;0,VLOOKUP(((L31/H31)*100),calc!$B$11:$D$16,3,TRUE)*P31*calc!$J$5,"N/A")</f>
        <v>N/A</v>
      </c>
      <c r="AD31" s="166" t="str">
        <f>IF(I31&gt;0,VLOOKUP(((M31/I31)*100),calc!$B$11:$D$16,3,TRUE)*Q31*calc!$J$6,"N/A")</f>
        <v>N/A</v>
      </c>
      <c r="AE31" s="166" t="str">
        <f>IF(J31&gt;0,VLOOKUP(((N31/J31)*100),calc!$B$11:$D$16,3,TRUE)*R31*calc!$J$7,"N/A")</f>
        <v>N/A</v>
      </c>
      <c r="AF31" s="120"/>
      <c r="AG31" s="190" t="str">
        <f>IF((SUM(pism_c_SEL!O31:R31))&gt;0,COUNTIF(pism_c_SEL!AB31:AE31,0),"0")</f>
        <v>0</v>
      </c>
      <c r="AH31" s="190">
        <f>SUM(IF(S31=0,O31*calc!$J$4,0),IF(T31=0,P31*calc!$J$5,0),IF(U31=0,Q31*calc!$J$6,0),IF(V31=0,R31*calc!$J$7,0))</f>
        <v>0</v>
      </c>
    </row>
    <row r="32" spans="1:34" s="1" customFormat="1" ht="30" hidden="1" customHeight="1" thickBot="1" x14ac:dyDescent="0.35">
      <c r="A32" s="49" t="s">
        <v>39</v>
      </c>
      <c r="B32" s="144" t="str">
        <f>IF(E32="","",'Celkový poplatek'!$D$2)</f>
        <v/>
      </c>
      <c r="C32" s="145" t="str">
        <f>IF(E32="","",'Celkový poplatek'!$E$2)</f>
        <v/>
      </c>
      <c r="D32" s="220"/>
      <c r="E32" s="221"/>
      <c r="F32" s="64" t="str">
        <f>IF(E32="","",'Celkový poplatek'!$C$2)</f>
        <v/>
      </c>
      <c r="G32" s="229"/>
      <c r="H32" s="230"/>
      <c r="I32" s="230"/>
      <c r="J32" s="231"/>
      <c r="K32" s="232"/>
      <c r="L32" s="230"/>
      <c r="M32" s="230"/>
      <c r="N32" s="233"/>
      <c r="O32" s="232"/>
      <c r="P32" s="230"/>
      <c r="Q32" s="230"/>
      <c r="R32" s="233"/>
      <c r="S32" s="254">
        <f t="shared" si="1"/>
        <v>0</v>
      </c>
      <c r="T32" s="244">
        <f t="shared" si="2"/>
        <v>0</v>
      </c>
      <c r="U32" s="244">
        <f t="shared" si="3"/>
        <v>0</v>
      </c>
      <c r="V32" s="30">
        <f t="shared" si="4"/>
        <v>0</v>
      </c>
      <c r="W32" s="246">
        <f t="shared" si="5"/>
        <v>0</v>
      </c>
      <c r="X32" s="14">
        <f>IF(G32&gt;0,AB32,O32*calc!$J$4)</f>
        <v>0</v>
      </c>
      <c r="Y32" s="14">
        <f>IF(H32&gt;0,AC32,P32*calc!$J$5)</f>
        <v>0</v>
      </c>
      <c r="Z32" s="14">
        <f>IF(I32&gt;0,AD32,Q32*calc!$J$6)</f>
        <v>0</v>
      </c>
      <c r="AA32" s="14">
        <f>IF(J32&gt;0,AE32,R32*calc!$J$7)</f>
        <v>0</v>
      </c>
      <c r="AB32" s="166" t="str">
        <f>IF(G32&gt;0,VLOOKUP(((K32/G32)*100),calc!$B$11:$D$16,3,TRUE)*O32*calc!$J$4,"N/A")</f>
        <v>N/A</v>
      </c>
      <c r="AC32" s="166" t="str">
        <f>IF(H32&gt;0,VLOOKUP(((L32/H32)*100),calc!$B$11:$D$16,3,TRUE)*P32*calc!$J$5,"N/A")</f>
        <v>N/A</v>
      </c>
      <c r="AD32" s="166" t="str">
        <f>IF(I32&gt;0,VLOOKUP(((M32/I32)*100),calc!$B$11:$D$16,3,TRUE)*Q32*calc!$J$6,"N/A")</f>
        <v>N/A</v>
      </c>
      <c r="AE32" s="166" t="str">
        <f>IF(J32&gt;0,VLOOKUP(((N32/J32)*100),calc!$B$11:$D$16,3,TRUE)*R32*calc!$J$7,"N/A")</f>
        <v>N/A</v>
      </c>
      <c r="AF32" s="120"/>
      <c r="AG32" s="190" t="str">
        <f>IF((SUM(pism_c_SEL!O32:R32))&gt;0,COUNTIF(pism_c_SEL!AB32:AE32,0),"0")</f>
        <v>0</v>
      </c>
      <c r="AH32" s="190">
        <f>SUM(IF(S32=0,O32*calc!$J$4,0),IF(T32=0,P32*calc!$J$5,0),IF(U32=0,Q32*calc!$J$6,0),IF(V32=0,R32*calc!$J$7,0))</f>
        <v>0</v>
      </c>
    </row>
    <row r="33" spans="1:34" s="1" customFormat="1" ht="30" hidden="1" customHeight="1" thickBot="1" x14ac:dyDescent="0.35">
      <c r="A33" s="49" t="s">
        <v>40</v>
      </c>
      <c r="B33" s="144" t="str">
        <f>IF(E33="","",'Celkový poplatek'!$D$2)</f>
        <v/>
      </c>
      <c r="C33" s="145" t="str">
        <f>IF(E33="","",'Celkový poplatek'!$E$2)</f>
        <v/>
      </c>
      <c r="D33" s="220"/>
      <c r="E33" s="221"/>
      <c r="F33" s="64" t="str">
        <f>IF(E33="","",'Celkový poplatek'!$C$2)</f>
        <v/>
      </c>
      <c r="G33" s="229"/>
      <c r="H33" s="230"/>
      <c r="I33" s="230"/>
      <c r="J33" s="231"/>
      <c r="K33" s="232"/>
      <c r="L33" s="230"/>
      <c r="M33" s="230"/>
      <c r="N33" s="233"/>
      <c r="O33" s="232"/>
      <c r="P33" s="230"/>
      <c r="Q33" s="230"/>
      <c r="R33" s="233"/>
      <c r="S33" s="254">
        <f t="shared" si="1"/>
        <v>0</v>
      </c>
      <c r="T33" s="244">
        <f t="shared" si="2"/>
        <v>0</v>
      </c>
      <c r="U33" s="244">
        <f t="shared" si="3"/>
        <v>0</v>
      </c>
      <c r="V33" s="30">
        <f t="shared" si="4"/>
        <v>0</v>
      </c>
      <c r="W33" s="246">
        <f t="shared" si="5"/>
        <v>0</v>
      </c>
      <c r="X33" s="14">
        <f>IF(G33&gt;0,AB33,O33*calc!$J$4)</f>
        <v>0</v>
      </c>
      <c r="Y33" s="14">
        <f>IF(H33&gt;0,AC33,P33*calc!$J$5)</f>
        <v>0</v>
      </c>
      <c r="Z33" s="14">
        <f>IF(I33&gt;0,AD33,Q33*calc!$J$6)</f>
        <v>0</v>
      </c>
      <c r="AA33" s="14">
        <f>IF(J33&gt;0,AE33,R33*calc!$J$7)</f>
        <v>0</v>
      </c>
      <c r="AB33" s="166" t="str">
        <f>IF(G33&gt;0,VLOOKUP(((K33/G33)*100),calc!$B$11:$D$16,3,TRUE)*O33*calc!$J$4,"N/A")</f>
        <v>N/A</v>
      </c>
      <c r="AC33" s="166" t="str">
        <f>IF(H33&gt;0,VLOOKUP(((L33/H33)*100),calc!$B$11:$D$16,3,TRUE)*P33*calc!$J$5,"N/A")</f>
        <v>N/A</v>
      </c>
      <c r="AD33" s="166" t="str">
        <f>IF(I33&gt;0,VLOOKUP(((M33/I33)*100),calc!$B$11:$D$16,3,TRUE)*Q33*calc!$J$6,"N/A")</f>
        <v>N/A</v>
      </c>
      <c r="AE33" s="166" t="str">
        <f>IF(J33&gt;0,VLOOKUP(((N33/J33)*100),calc!$B$11:$D$16,3,TRUE)*R33*calc!$J$7,"N/A")</f>
        <v>N/A</v>
      </c>
      <c r="AF33" s="120"/>
      <c r="AG33" s="190" t="str">
        <f>IF((SUM(pism_c_SEL!O33:R33))&gt;0,COUNTIF(pism_c_SEL!AB33:AE33,0),"0")</f>
        <v>0</v>
      </c>
      <c r="AH33" s="190">
        <f>SUM(IF(S33=0,O33*calc!$J$4,0),IF(T33=0,P33*calc!$J$5,0),IF(U33=0,Q33*calc!$J$6,0),IF(V33=0,R33*calc!$J$7,0))</f>
        <v>0</v>
      </c>
    </row>
    <row r="34" spans="1:34" s="1" customFormat="1" ht="30" hidden="1" customHeight="1" thickBot="1" x14ac:dyDescent="0.35">
      <c r="A34" s="49" t="s">
        <v>41</v>
      </c>
      <c r="B34" s="144" t="str">
        <f>IF(E34="","",'Celkový poplatek'!$D$2)</f>
        <v/>
      </c>
      <c r="C34" s="145" t="str">
        <f>IF(E34="","",'Celkový poplatek'!$E$2)</f>
        <v/>
      </c>
      <c r="D34" s="220"/>
      <c r="E34" s="221"/>
      <c r="F34" s="64" t="str">
        <f>IF(E34="","",'Celkový poplatek'!$C$2)</f>
        <v/>
      </c>
      <c r="G34" s="229"/>
      <c r="H34" s="230"/>
      <c r="I34" s="230"/>
      <c r="J34" s="231"/>
      <c r="K34" s="232"/>
      <c r="L34" s="230"/>
      <c r="M34" s="230"/>
      <c r="N34" s="233"/>
      <c r="O34" s="232"/>
      <c r="P34" s="230"/>
      <c r="Q34" s="230"/>
      <c r="R34" s="233"/>
      <c r="S34" s="254">
        <f t="shared" si="1"/>
        <v>0</v>
      </c>
      <c r="T34" s="244">
        <f t="shared" si="2"/>
        <v>0</v>
      </c>
      <c r="U34" s="244">
        <f t="shared" si="3"/>
        <v>0</v>
      </c>
      <c r="V34" s="30">
        <f t="shared" si="4"/>
        <v>0</v>
      </c>
      <c r="W34" s="246">
        <f t="shared" si="5"/>
        <v>0</v>
      </c>
      <c r="X34" s="14">
        <f>IF(G34&gt;0,AB34,O34*calc!$J$4)</f>
        <v>0</v>
      </c>
      <c r="Y34" s="14">
        <f>IF(H34&gt;0,AC34,P34*calc!$J$5)</f>
        <v>0</v>
      </c>
      <c r="Z34" s="14">
        <f>IF(I34&gt;0,AD34,Q34*calc!$J$6)</f>
        <v>0</v>
      </c>
      <c r="AA34" s="14">
        <f>IF(J34&gt;0,AE34,R34*calc!$J$7)</f>
        <v>0</v>
      </c>
      <c r="AB34" s="166" t="str">
        <f>IF(G34&gt;0,VLOOKUP(((K34/G34)*100),calc!$B$11:$D$16,3,TRUE)*O34*calc!$J$4,"N/A")</f>
        <v>N/A</v>
      </c>
      <c r="AC34" s="166" t="str">
        <f>IF(H34&gt;0,VLOOKUP(((L34/H34)*100),calc!$B$11:$D$16,3,TRUE)*P34*calc!$J$5,"N/A")</f>
        <v>N/A</v>
      </c>
      <c r="AD34" s="166" t="str">
        <f>IF(I34&gt;0,VLOOKUP(((M34/I34)*100),calc!$B$11:$D$16,3,TRUE)*Q34*calc!$J$6,"N/A")</f>
        <v>N/A</v>
      </c>
      <c r="AE34" s="166" t="str">
        <f>IF(J34&gt;0,VLOOKUP(((N34/J34)*100),calc!$B$11:$D$16,3,TRUE)*R34*calc!$J$7,"N/A")</f>
        <v>N/A</v>
      </c>
      <c r="AF34" s="120"/>
      <c r="AG34" s="190" t="str">
        <f>IF((SUM(pism_c_SEL!O34:R34))&gt;0,COUNTIF(pism_c_SEL!AB34:AE34,0),"0")</f>
        <v>0</v>
      </c>
      <c r="AH34" s="190">
        <f>SUM(IF(S34=0,O34*calc!$J$4,0),IF(T34=0,P34*calc!$J$5,0),IF(U34=0,Q34*calc!$J$6,0),IF(V34=0,R34*calc!$J$7,0))</f>
        <v>0</v>
      </c>
    </row>
    <row r="35" spans="1:34" s="1" customFormat="1" ht="30" hidden="1" customHeight="1" thickBot="1" x14ac:dyDescent="0.35">
      <c r="A35" s="49" t="s">
        <v>42</v>
      </c>
      <c r="B35" s="144" t="str">
        <f>IF(E35="","",'Celkový poplatek'!$D$2)</f>
        <v/>
      </c>
      <c r="C35" s="145" t="str">
        <f>IF(E35="","",'Celkový poplatek'!$E$2)</f>
        <v/>
      </c>
      <c r="D35" s="220"/>
      <c r="E35" s="221"/>
      <c r="F35" s="64" t="str">
        <f>IF(E35="","",'Celkový poplatek'!$C$2)</f>
        <v/>
      </c>
      <c r="G35" s="229"/>
      <c r="H35" s="230"/>
      <c r="I35" s="230"/>
      <c r="J35" s="231"/>
      <c r="K35" s="232"/>
      <c r="L35" s="230"/>
      <c r="M35" s="230"/>
      <c r="N35" s="233"/>
      <c r="O35" s="232"/>
      <c r="P35" s="230"/>
      <c r="Q35" s="230"/>
      <c r="R35" s="233"/>
      <c r="S35" s="254">
        <f t="shared" si="1"/>
        <v>0</v>
      </c>
      <c r="T35" s="244">
        <f t="shared" si="2"/>
        <v>0</v>
      </c>
      <c r="U35" s="244">
        <f t="shared" si="3"/>
        <v>0</v>
      </c>
      <c r="V35" s="30">
        <f t="shared" si="4"/>
        <v>0</v>
      </c>
      <c r="W35" s="246">
        <f t="shared" si="5"/>
        <v>0</v>
      </c>
      <c r="X35" s="14">
        <f>IF(G35&gt;0,AB35,O35*calc!$J$4)</f>
        <v>0</v>
      </c>
      <c r="Y35" s="14">
        <f>IF(H35&gt;0,AC35,P35*calc!$J$5)</f>
        <v>0</v>
      </c>
      <c r="Z35" s="14">
        <f>IF(I35&gt;0,AD35,Q35*calc!$J$6)</f>
        <v>0</v>
      </c>
      <c r="AA35" s="14">
        <f>IF(J35&gt;0,AE35,R35*calc!$J$7)</f>
        <v>0</v>
      </c>
      <c r="AB35" s="166" t="str">
        <f>IF(G35&gt;0,VLOOKUP(((K35/G35)*100),calc!$B$11:$D$16,3,TRUE)*O35*calc!$J$4,"N/A")</f>
        <v>N/A</v>
      </c>
      <c r="AC35" s="166" t="str">
        <f>IF(H35&gt;0,VLOOKUP(((L35/H35)*100),calc!$B$11:$D$16,3,TRUE)*P35*calc!$J$5,"N/A")</f>
        <v>N/A</v>
      </c>
      <c r="AD35" s="166" t="str">
        <f>IF(I35&gt;0,VLOOKUP(((M35/I35)*100),calc!$B$11:$D$16,3,TRUE)*Q35*calc!$J$6,"N/A")</f>
        <v>N/A</v>
      </c>
      <c r="AE35" s="166" t="str">
        <f>IF(J35&gt;0,VLOOKUP(((N35/J35)*100),calc!$B$11:$D$16,3,TRUE)*R35*calc!$J$7,"N/A")</f>
        <v>N/A</v>
      </c>
      <c r="AF35" s="120"/>
      <c r="AG35" s="190" t="str">
        <f>IF((SUM(pism_c_SEL!O35:R35))&gt;0,COUNTIF(pism_c_SEL!AB35:AE35,0),"0")</f>
        <v>0</v>
      </c>
      <c r="AH35" s="190">
        <f>SUM(IF(S35=0,O35*calc!$J$4,0),IF(T35=0,P35*calc!$J$5,0),IF(U35=0,Q35*calc!$J$6,0),IF(V35=0,R35*calc!$J$7,0))</f>
        <v>0</v>
      </c>
    </row>
    <row r="36" spans="1:34" s="1" customFormat="1" ht="30" hidden="1" customHeight="1" thickBot="1" x14ac:dyDescent="0.35">
      <c r="A36" s="49" t="s">
        <v>43</v>
      </c>
      <c r="B36" s="144" t="str">
        <f>IF(E36="","",'Celkový poplatek'!$D$2)</f>
        <v/>
      </c>
      <c r="C36" s="145" t="str">
        <f>IF(E36="","",'Celkový poplatek'!$E$2)</f>
        <v/>
      </c>
      <c r="D36" s="220"/>
      <c r="E36" s="221"/>
      <c r="F36" s="64" t="str">
        <f>IF(E36="","",'Celkový poplatek'!$C$2)</f>
        <v/>
      </c>
      <c r="G36" s="229"/>
      <c r="H36" s="230"/>
      <c r="I36" s="230"/>
      <c r="J36" s="231"/>
      <c r="K36" s="232"/>
      <c r="L36" s="230"/>
      <c r="M36" s="230"/>
      <c r="N36" s="233"/>
      <c r="O36" s="232"/>
      <c r="P36" s="230"/>
      <c r="Q36" s="230"/>
      <c r="R36" s="233"/>
      <c r="S36" s="254">
        <f t="shared" si="1"/>
        <v>0</v>
      </c>
      <c r="T36" s="244">
        <f t="shared" si="2"/>
        <v>0</v>
      </c>
      <c r="U36" s="244">
        <f t="shared" si="3"/>
        <v>0</v>
      </c>
      <c r="V36" s="30">
        <f t="shared" si="4"/>
        <v>0</v>
      </c>
      <c r="W36" s="246">
        <f t="shared" si="5"/>
        <v>0</v>
      </c>
      <c r="X36" s="14">
        <f>IF(G36&gt;0,AB36,O36*calc!$J$4)</f>
        <v>0</v>
      </c>
      <c r="Y36" s="14">
        <f>IF(H36&gt;0,AC36,P36*calc!$J$5)</f>
        <v>0</v>
      </c>
      <c r="Z36" s="14">
        <f>IF(I36&gt;0,AD36,Q36*calc!$J$6)</f>
        <v>0</v>
      </c>
      <c r="AA36" s="14">
        <f>IF(J36&gt;0,AE36,R36*calc!$J$7)</f>
        <v>0</v>
      </c>
      <c r="AB36" s="166" t="str">
        <f>IF(G36&gt;0,VLOOKUP(((K36/G36)*100),calc!$B$11:$D$16,3,TRUE)*O36*calc!$J$4,"N/A")</f>
        <v>N/A</v>
      </c>
      <c r="AC36" s="166" t="str">
        <f>IF(H36&gt;0,VLOOKUP(((L36/H36)*100),calc!$B$11:$D$16,3,TRUE)*P36*calc!$J$5,"N/A")</f>
        <v>N/A</v>
      </c>
      <c r="AD36" s="166" t="str">
        <f>IF(I36&gt;0,VLOOKUP(((M36/I36)*100),calc!$B$11:$D$16,3,TRUE)*Q36*calc!$J$6,"N/A")</f>
        <v>N/A</v>
      </c>
      <c r="AE36" s="166" t="str">
        <f>IF(J36&gt;0,VLOOKUP(((N36/J36)*100),calc!$B$11:$D$16,3,TRUE)*R36*calc!$J$7,"N/A")</f>
        <v>N/A</v>
      </c>
      <c r="AF36" s="120"/>
      <c r="AG36" s="190" t="str">
        <f>IF((SUM(pism_c_SEL!O36:R36))&gt;0,COUNTIF(pism_c_SEL!AB36:AE36,0),"0")</f>
        <v>0</v>
      </c>
      <c r="AH36" s="190">
        <f>SUM(IF(S36=0,O36*calc!$J$4,0),IF(T36=0,P36*calc!$J$5,0),IF(U36=0,Q36*calc!$J$6,0),IF(V36=0,R36*calc!$J$7,0))</f>
        <v>0</v>
      </c>
    </row>
    <row r="37" spans="1:34" s="1" customFormat="1" ht="30" hidden="1" customHeight="1" thickBot="1" x14ac:dyDescent="0.35">
      <c r="A37" s="49" t="s">
        <v>44</v>
      </c>
      <c r="B37" s="144" t="str">
        <f>IF(E37="","",'Celkový poplatek'!$D$2)</f>
        <v/>
      </c>
      <c r="C37" s="145" t="str">
        <f>IF(E37="","",'Celkový poplatek'!$E$2)</f>
        <v/>
      </c>
      <c r="D37" s="220"/>
      <c r="E37" s="221"/>
      <c r="F37" s="64" t="str">
        <f>IF(E37="","",'Celkový poplatek'!$C$2)</f>
        <v/>
      </c>
      <c r="G37" s="229"/>
      <c r="H37" s="230"/>
      <c r="I37" s="230"/>
      <c r="J37" s="231"/>
      <c r="K37" s="232"/>
      <c r="L37" s="230"/>
      <c r="M37" s="230"/>
      <c r="N37" s="233"/>
      <c r="O37" s="232"/>
      <c r="P37" s="230"/>
      <c r="Q37" s="230"/>
      <c r="R37" s="233"/>
      <c r="S37" s="254">
        <f t="shared" si="1"/>
        <v>0</v>
      </c>
      <c r="T37" s="244">
        <f t="shared" si="2"/>
        <v>0</v>
      </c>
      <c r="U37" s="244">
        <f t="shared" si="3"/>
        <v>0</v>
      </c>
      <c r="V37" s="30">
        <f t="shared" si="4"/>
        <v>0</v>
      </c>
      <c r="W37" s="246">
        <f t="shared" si="5"/>
        <v>0</v>
      </c>
      <c r="X37" s="14">
        <f>IF(G37&gt;0,AB37,O37*calc!$J$4)</f>
        <v>0</v>
      </c>
      <c r="Y37" s="14">
        <f>IF(H37&gt;0,AC37,P37*calc!$J$5)</f>
        <v>0</v>
      </c>
      <c r="Z37" s="14">
        <f>IF(I37&gt;0,AD37,Q37*calc!$J$6)</f>
        <v>0</v>
      </c>
      <c r="AA37" s="14">
        <f>IF(J37&gt;0,AE37,R37*calc!$J$7)</f>
        <v>0</v>
      </c>
      <c r="AB37" s="166" t="str">
        <f>IF(G37&gt;0,VLOOKUP(((K37/G37)*100),calc!$B$11:$D$16,3,TRUE)*O37*calc!$J$4,"N/A")</f>
        <v>N/A</v>
      </c>
      <c r="AC37" s="166" t="str">
        <f>IF(H37&gt;0,VLOOKUP(((L37/H37)*100),calc!$B$11:$D$16,3,TRUE)*P37*calc!$J$5,"N/A")</f>
        <v>N/A</v>
      </c>
      <c r="AD37" s="166" t="str">
        <f>IF(I37&gt;0,VLOOKUP(((M37/I37)*100),calc!$B$11:$D$16,3,TRUE)*Q37*calc!$J$6,"N/A")</f>
        <v>N/A</v>
      </c>
      <c r="AE37" s="166" t="str">
        <f>IF(J37&gt;0,VLOOKUP(((N37/J37)*100),calc!$B$11:$D$16,3,TRUE)*R37*calc!$J$7,"N/A")</f>
        <v>N/A</v>
      </c>
      <c r="AF37" s="120"/>
      <c r="AG37" s="190" t="str">
        <f>IF((SUM(pism_c_SEL!O37:R37))&gt;0,COUNTIF(pism_c_SEL!AB37:AE37,0),"0")</f>
        <v>0</v>
      </c>
      <c r="AH37" s="190">
        <f>SUM(IF(S37=0,O37*calc!$J$4,0),IF(T37=0,P37*calc!$J$5,0),IF(U37=0,Q37*calc!$J$6,0),IF(V37=0,R37*calc!$J$7,0))</f>
        <v>0</v>
      </c>
    </row>
    <row r="38" spans="1:34" s="1" customFormat="1" ht="30" hidden="1" customHeight="1" thickBot="1" x14ac:dyDescent="0.35">
      <c r="A38" s="49" t="s">
        <v>45</v>
      </c>
      <c r="B38" s="144" t="str">
        <f>IF(E38="","",'Celkový poplatek'!$D$2)</f>
        <v/>
      </c>
      <c r="C38" s="145" t="str">
        <f>IF(E38="","",'Celkový poplatek'!$E$2)</f>
        <v/>
      </c>
      <c r="D38" s="220"/>
      <c r="E38" s="221"/>
      <c r="F38" s="64" t="str">
        <f>IF(E38="","",'Celkový poplatek'!$C$2)</f>
        <v/>
      </c>
      <c r="G38" s="229"/>
      <c r="H38" s="230"/>
      <c r="I38" s="230"/>
      <c r="J38" s="231"/>
      <c r="K38" s="232"/>
      <c r="L38" s="230"/>
      <c r="M38" s="230"/>
      <c r="N38" s="233"/>
      <c r="O38" s="232"/>
      <c r="P38" s="230"/>
      <c r="Q38" s="230"/>
      <c r="R38" s="233"/>
      <c r="S38" s="254">
        <f t="shared" si="1"/>
        <v>0</v>
      </c>
      <c r="T38" s="244">
        <f t="shared" si="2"/>
        <v>0</v>
      </c>
      <c r="U38" s="244">
        <f t="shared" si="3"/>
        <v>0</v>
      </c>
      <c r="V38" s="30">
        <f t="shared" si="4"/>
        <v>0</v>
      </c>
      <c r="W38" s="246">
        <f t="shared" si="5"/>
        <v>0</v>
      </c>
      <c r="X38" s="14">
        <f>IF(G38&gt;0,AB38,O38*calc!$J$4)</f>
        <v>0</v>
      </c>
      <c r="Y38" s="14">
        <f>IF(H38&gt;0,AC38,P38*calc!$J$5)</f>
        <v>0</v>
      </c>
      <c r="Z38" s="14">
        <f>IF(I38&gt;0,AD38,Q38*calc!$J$6)</f>
        <v>0</v>
      </c>
      <c r="AA38" s="14">
        <f>IF(J38&gt;0,AE38,R38*calc!$J$7)</f>
        <v>0</v>
      </c>
      <c r="AB38" s="166" t="str">
        <f>IF(G38&gt;0,VLOOKUP(((K38/G38)*100),calc!$B$11:$D$16,3,TRUE)*O38*calc!$J$4,"N/A")</f>
        <v>N/A</v>
      </c>
      <c r="AC38" s="166" t="str">
        <f>IF(H38&gt;0,VLOOKUP(((L38/H38)*100),calc!$B$11:$D$16,3,TRUE)*P38*calc!$J$5,"N/A")</f>
        <v>N/A</v>
      </c>
      <c r="AD38" s="166" t="str">
        <f>IF(I38&gt;0,VLOOKUP(((M38/I38)*100),calc!$B$11:$D$16,3,TRUE)*Q38*calc!$J$6,"N/A")</f>
        <v>N/A</v>
      </c>
      <c r="AE38" s="166" t="str">
        <f>IF(J38&gt;0,VLOOKUP(((N38/J38)*100),calc!$B$11:$D$16,3,TRUE)*R38*calc!$J$7,"N/A")</f>
        <v>N/A</v>
      </c>
      <c r="AF38" s="120"/>
      <c r="AG38" s="190" t="str">
        <f>IF((SUM(pism_c_SEL!O38:R38))&gt;0,COUNTIF(pism_c_SEL!AB38:AE38,0),"0")</f>
        <v>0</v>
      </c>
      <c r="AH38" s="190">
        <f>SUM(IF(S38=0,O38*calc!$J$4,0),IF(T38=0,P38*calc!$J$5,0),IF(U38=0,Q38*calc!$J$6,0),IF(V38=0,R38*calc!$J$7,0))</f>
        <v>0</v>
      </c>
    </row>
    <row r="39" spans="1:34" s="1" customFormat="1" ht="30" hidden="1" customHeight="1" thickBot="1" x14ac:dyDescent="0.35">
      <c r="A39" s="49" t="s">
        <v>46</v>
      </c>
      <c r="B39" s="144" t="str">
        <f>IF(E39="","",'Celkový poplatek'!$D$2)</f>
        <v/>
      </c>
      <c r="C39" s="145" t="str">
        <f>IF(E39="","",'Celkový poplatek'!$E$2)</f>
        <v/>
      </c>
      <c r="D39" s="220"/>
      <c r="E39" s="221"/>
      <c r="F39" s="64" t="str">
        <f>IF(E39="","",'Celkový poplatek'!$C$2)</f>
        <v/>
      </c>
      <c r="G39" s="229"/>
      <c r="H39" s="230"/>
      <c r="I39" s="230"/>
      <c r="J39" s="231"/>
      <c r="K39" s="232"/>
      <c r="L39" s="230"/>
      <c r="M39" s="230"/>
      <c r="N39" s="233"/>
      <c r="O39" s="232"/>
      <c r="P39" s="230"/>
      <c r="Q39" s="230"/>
      <c r="R39" s="233"/>
      <c r="S39" s="254">
        <f t="shared" si="1"/>
        <v>0</v>
      </c>
      <c r="T39" s="244">
        <f t="shared" si="2"/>
        <v>0</v>
      </c>
      <c r="U39" s="244">
        <f t="shared" si="3"/>
        <v>0</v>
      </c>
      <c r="V39" s="30">
        <f t="shared" si="4"/>
        <v>0</v>
      </c>
      <c r="W39" s="246">
        <f t="shared" si="5"/>
        <v>0</v>
      </c>
      <c r="X39" s="14">
        <f>IF(G39&gt;0,AB39,O39*calc!$J$4)</f>
        <v>0</v>
      </c>
      <c r="Y39" s="14">
        <f>IF(H39&gt;0,AC39,P39*calc!$J$5)</f>
        <v>0</v>
      </c>
      <c r="Z39" s="14">
        <f>IF(I39&gt;0,AD39,Q39*calc!$J$6)</f>
        <v>0</v>
      </c>
      <c r="AA39" s="14">
        <f>IF(J39&gt;0,AE39,R39*calc!$J$7)</f>
        <v>0</v>
      </c>
      <c r="AB39" s="166" t="str">
        <f>IF(G39&gt;0,VLOOKUP(((K39/G39)*100),calc!$B$11:$D$16,3,TRUE)*O39*calc!$J$4,"N/A")</f>
        <v>N/A</v>
      </c>
      <c r="AC39" s="166" t="str">
        <f>IF(H39&gt;0,VLOOKUP(((L39/H39)*100),calc!$B$11:$D$16,3,TRUE)*P39*calc!$J$5,"N/A")</f>
        <v>N/A</v>
      </c>
      <c r="AD39" s="166" t="str">
        <f>IF(I39&gt;0,VLOOKUP(((M39/I39)*100),calc!$B$11:$D$16,3,TRUE)*Q39*calc!$J$6,"N/A")</f>
        <v>N/A</v>
      </c>
      <c r="AE39" s="166" t="str">
        <f>IF(J39&gt;0,VLOOKUP(((N39/J39)*100),calc!$B$11:$D$16,3,TRUE)*R39*calc!$J$7,"N/A")</f>
        <v>N/A</v>
      </c>
      <c r="AF39" s="120"/>
      <c r="AG39" s="190" t="str">
        <f>IF((SUM(pism_c_SEL!O39:R39))&gt;0,COUNTIF(pism_c_SEL!AB39:AE39,0),"0")</f>
        <v>0</v>
      </c>
      <c r="AH39" s="190">
        <f>SUM(IF(S39=0,O39*calc!$J$4,0),IF(T39=0,P39*calc!$J$5,0),IF(U39=0,Q39*calc!$J$6,0),IF(V39=0,R39*calc!$J$7,0))</f>
        <v>0</v>
      </c>
    </row>
    <row r="40" spans="1:34" s="1" customFormat="1" ht="30" hidden="1" customHeight="1" thickBot="1" x14ac:dyDescent="0.35">
      <c r="A40" s="49" t="s">
        <v>47</v>
      </c>
      <c r="B40" s="144" t="str">
        <f>IF(E40="","",'Celkový poplatek'!$D$2)</f>
        <v/>
      </c>
      <c r="C40" s="145" t="str">
        <f>IF(E40="","",'Celkový poplatek'!$E$2)</f>
        <v/>
      </c>
      <c r="D40" s="220"/>
      <c r="E40" s="221"/>
      <c r="F40" s="64" t="str">
        <f>IF(E40="","",'Celkový poplatek'!$C$2)</f>
        <v/>
      </c>
      <c r="G40" s="229"/>
      <c r="H40" s="230"/>
      <c r="I40" s="230"/>
      <c r="J40" s="231"/>
      <c r="K40" s="232"/>
      <c r="L40" s="230"/>
      <c r="M40" s="230"/>
      <c r="N40" s="233"/>
      <c r="O40" s="232"/>
      <c r="P40" s="230"/>
      <c r="Q40" s="230"/>
      <c r="R40" s="233"/>
      <c r="S40" s="254">
        <f t="shared" si="1"/>
        <v>0</v>
      </c>
      <c r="T40" s="244">
        <f t="shared" si="2"/>
        <v>0</v>
      </c>
      <c r="U40" s="244">
        <f t="shared" si="3"/>
        <v>0</v>
      </c>
      <c r="V40" s="30">
        <f t="shared" si="4"/>
        <v>0</v>
      </c>
      <c r="W40" s="246">
        <f t="shared" si="5"/>
        <v>0</v>
      </c>
      <c r="X40" s="14">
        <f>IF(G40&gt;0,AB40,O40*calc!$J$4)</f>
        <v>0</v>
      </c>
      <c r="Y40" s="14">
        <f>IF(H40&gt;0,AC40,P40*calc!$J$5)</f>
        <v>0</v>
      </c>
      <c r="Z40" s="14">
        <f>IF(I40&gt;0,AD40,Q40*calc!$J$6)</f>
        <v>0</v>
      </c>
      <c r="AA40" s="14">
        <f>IF(J40&gt;0,AE40,R40*calc!$J$7)</f>
        <v>0</v>
      </c>
      <c r="AB40" s="166" t="str">
        <f>IF(G40&gt;0,VLOOKUP(((K40/G40)*100),calc!$B$11:$D$16,3,TRUE)*O40*calc!$J$4,"N/A")</f>
        <v>N/A</v>
      </c>
      <c r="AC40" s="166" t="str">
        <f>IF(H40&gt;0,VLOOKUP(((L40/H40)*100),calc!$B$11:$D$16,3,TRUE)*P40*calc!$J$5,"N/A")</f>
        <v>N/A</v>
      </c>
      <c r="AD40" s="166" t="str">
        <f>IF(I40&gt;0,VLOOKUP(((M40/I40)*100),calc!$B$11:$D$16,3,TRUE)*Q40*calc!$J$6,"N/A")</f>
        <v>N/A</v>
      </c>
      <c r="AE40" s="166" t="str">
        <f>IF(J40&gt;0,VLOOKUP(((N40/J40)*100),calc!$B$11:$D$16,3,TRUE)*R40*calc!$J$7,"N/A")</f>
        <v>N/A</v>
      </c>
      <c r="AF40" s="120"/>
      <c r="AG40" s="190" t="str">
        <f>IF((SUM(pism_c_SEL!O40:R40))&gt;0,COUNTIF(pism_c_SEL!AB40:AE40,0),"0")</f>
        <v>0</v>
      </c>
      <c r="AH40" s="190">
        <f>SUM(IF(S40=0,O40*calc!$J$4,0),IF(T40=0,P40*calc!$J$5,0),IF(U40=0,Q40*calc!$J$6,0),IF(V40=0,R40*calc!$J$7,0))</f>
        <v>0</v>
      </c>
    </row>
    <row r="41" spans="1:34" s="1" customFormat="1" ht="30" hidden="1" customHeight="1" thickBot="1" x14ac:dyDescent="0.35">
      <c r="A41" s="49" t="s">
        <v>48</v>
      </c>
      <c r="B41" s="144" t="str">
        <f>IF(E41="","",'Celkový poplatek'!$D$2)</f>
        <v/>
      </c>
      <c r="C41" s="145" t="str">
        <f>IF(E41="","",'Celkový poplatek'!$E$2)</f>
        <v/>
      </c>
      <c r="D41" s="220"/>
      <c r="E41" s="221"/>
      <c r="F41" s="64" t="str">
        <f>IF(E41="","",'Celkový poplatek'!$C$2)</f>
        <v/>
      </c>
      <c r="G41" s="229"/>
      <c r="H41" s="230"/>
      <c r="I41" s="230"/>
      <c r="J41" s="231"/>
      <c r="K41" s="232"/>
      <c r="L41" s="230"/>
      <c r="M41" s="230"/>
      <c r="N41" s="233"/>
      <c r="O41" s="232"/>
      <c r="P41" s="230"/>
      <c r="Q41" s="230"/>
      <c r="R41" s="233"/>
      <c r="S41" s="254">
        <f t="shared" si="1"/>
        <v>0</v>
      </c>
      <c r="T41" s="244">
        <f t="shared" si="2"/>
        <v>0</v>
      </c>
      <c r="U41" s="244">
        <f t="shared" si="3"/>
        <v>0</v>
      </c>
      <c r="V41" s="30">
        <f t="shared" si="4"/>
        <v>0</v>
      </c>
      <c r="W41" s="246">
        <f t="shared" si="5"/>
        <v>0</v>
      </c>
      <c r="X41" s="14">
        <f>IF(G41&gt;0,AB41,O41*calc!$J$4)</f>
        <v>0</v>
      </c>
      <c r="Y41" s="14">
        <f>IF(H41&gt;0,AC41,P41*calc!$J$5)</f>
        <v>0</v>
      </c>
      <c r="Z41" s="14">
        <f>IF(I41&gt;0,AD41,Q41*calc!$J$6)</f>
        <v>0</v>
      </c>
      <c r="AA41" s="14">
        <f>IF(J41&gt;0,AE41,R41*calc!$J$7)</f>
        <v>0</v>
      </c>
      <c r="AB41" s="166" t="str">
        <f>IF(G41&gt;0,VLOOKUP(((K41/G41)*100),calc!$B$11:$D$16,3,TRUE)*O41*calc!$J$4,"N/A")</f>
        <v>N/A</v>
      </c>
      <c r="AC41" s="166" t="str">
        <f>IF(H41&gt;0,VLOOKUP(((L41/H41)*100),calc!$B$11:$D$16,3,TRUE)*P41*calc!$J$5,"N/A")</f>
        <v>N/A</v>
      </c>
      <c r="AD41" s="166" t="str">
        <f>IF(I41&gt;0,VLOOKUP(((M41/I41)*100),calc!$B$11:$D$16,3,TRUE)*Q41*calc!$J$6,"N/A")</f>
        <v>N/A</v>
      </c>
      <c r="AE41" s="166" t="str">
        <f>IF(J41&gt;0,VLOOKUP(((N41/J41)*100),calc!$B$11:$D$16,3,TRUE)*R41*calc!$J$7,"N/A")</f>
        <v>N/A</v>
      </c>
      <c r="AF41" s="120"/>
      <c r="AG41" s="190" t="str">
        <f>IF((SUM(pism_c_SEL!O41:R41))&gt;0,COUNTIF(pism_c_SEL!AB41:AE41,0),"0")</f>
        <v>0</v>
      </c>
      <c r="AH41" s="190">
        <f>SUM(IF(S41=0,O41*calc!$J$4,0),IF(T41=0,P41*calc!$J$5,0),IF(U41=0,Q41*calc!$J$6,0),IF(V41=0,R41*calc!$J$7,0))</f>
        <v>0</v>
      </c>
    </row>
    <row r="42" spans="1:34" s="1" customFormat="1" ht="30" hidden="1" customHeight="1" thickBot="1" x14ac:dyDescent="0.35">
      <c r="A42" s="49" t="s">
        <v>49</v>
      </c>
      <c r="B42" s="144" t="str">
        <f>IF(E42="","",'Celkový poplatek'!$D$2)</f>
        <v/>
      </c>
      <c r="C42" s="145" t="str">
        <f>IF(E42="","",'Celkový poplatek'!$E$2)</f>
        <v/>
      </c>
      <c r="D42" s="220"/>
      <c r="E42" s="221"/>
      <c r="F42" s="64" t="str">
        <f>IF(E42="","",'Celkový poplatek'!$C$2)</f>
        <v/>
      </c>
      <c r="G42" s="229"/>
      <c r="H42" s="230"/>
      <c r="I42" s="230"/>
      <c r="J42" s="231"/>
      <c r="K42" s="232"/>
      <c r="L42" s="230"/>
      <c r="M42" s="230"/>
      <c r="N42" s="233"/>
      <c r="O42" s="232"/>
      <c r="P42" s="230"/>
      <c r="Q42" s="230"/>
      <c r="R42" s="233"/>
      <c r="S42" s="254">
        <f t="shared" si="1"/>
        <v>0</v>
      </c>
      <c r="T42" s="244">
        <f t="shared" si="2"/>
        <v>0</v>
      </c>
      <c r="U42" s="244">
        <f t="shared" si="3"/>
        <v>0</v>
      </c>
      <c r="V42" s="30">
        <f t="shared" si="4"/>
        <v>0</v>
      </c>
      <c r="W42" s="246">
        <f t="shared" si="5"/>
        <v>0</v>
      </c>
      <c r="X42" s="14">
        <f>IF(G42&gt;0,AB42,O42*calc!$J$4)</f>
        <v>0</v>
      </c>
      <c r="Y42" s="14">
        <f>IF(H42&gt;0,AC42,P42*calc!$J$5)</f>
        <v>0</v>
      </c>
      <c r="Z42" s="14">
        <f>IF(I42&gt;0,AD42,Q42*calc!$J$6)</f>
        <v>0</v>
      </c>
      <c r="AA42" s="14">
        <f>IF(J42&gt;0,AE42,R42*calc!$J$7)</f>
        <v>0</v>
      </c>
      <c r="AB42" s="166" t="str">
        <f>IF(G42&gt;0,VLOOKUP(((K42/G42)*100),calc!$B$11:$D$16,3,TRUE)*O42*calc!$J$4,"N/A")</f>
        <v>N/A</v>
      </c>
      <c r="AC42" s="166" t="str">
        <f>IF(H42&gt;0,VLOOKUP(((L42/H42)*100),calc!$B$11:$D$16,3,TRUE)*P42*calc!$J$5,"N/A")</f>
        <v>N/A</v>
      </c>
      <c r="AD42" s="166" t="str">
        <f>IF(I42&gt;0,VLOOKUP(((M42/I42)*100),calc!$B$11:$D$16,3,TRUE)*Q42*calc!$J$6,"N/A")</f>
        <v>N/A</v>
      </c>
      <c r="AE42" s="166" t="str">
        <f>IF(J42&gt;0,VLOOKUP(((N42/J42)*100),calc!$B$11:$D$16,3,TRUE)*R42*calc!$J$7,"N/A")</f>
        <v>N/A</v>
      </c>
      <c r="AF42" s="120"/>
      <c r="AG42" s="190" t="str">
        <f>IF((SUM(pism_c_SEL!O42:R42))&gt;0,COUNTIF(pism_c_SEL!AB42:AE42,0),"0")</f>
        <v>0</v>
      </c>
      <c r="AH42" s="190">
        <f>SUM(IF(S42=0,O42*calc!$J$4,0),IF(T42=0,P42*calc!$J$5,0),IF(U42=0,Q42*calc!$J$6,0),IF(V42=0,R42*calc!$J$7,0))</f>
        <v>0</v>
      </c>
    </row>
    <row r="43" spans="1:34" s="1" customFormat="1" ht="30" hidden="1" customHeight="1" thickBot="1" x14ac:dyDescent="0.35">
      <c r="A43" s="49" t="s">
        <v>50</v>
      </c>
      <c r="B43" s="144" t="str">
        <f>IF(E43="","",'Celkový poplatek'!$D$2)</f>
        <v/>
      </c>
      <c r="C43" s="145" t="str">
        <f>IF(E43="","",'Celkový poplatek'!$E$2)</f>
        <v/>
      </c>
      <c r="D43" s="220"/>
      <c r="E43" s="221"/>
      <c r="F43" s="64" t="str">
        <f>IF(E43="","",'Celkový poplatek'!$C$2)</f>
        <v/>
      </c>
      <c r="G43" s="229"/>
      <c r="H43" s="230"/>
      <c r="I43" s="230"/>
      <c r="J43" s="231"/>
      <c r="K43" s="232"/>
      <c r="L43" s="230"/>
      <c r="M43" s="230"/>
      <c r="N43" s="233"/>
      <c r="O43" s="232"/>
      <c r="P43" s="230"/>
      <c r="Q43" s="230"/>
      <c r="R43" s="233"/>
      <c r="S43" s="254">
        <f t="shared" si="1"/>
        <v>0</v>
      </c>
      <c r="T43" s="244">
        <f t="shared" si="2"/>
        <v>0</v>
      </c>
      <c r="U43" s="244">
        <f t="shared" si="3"/>
        <v>0</v>
      </c>
      <c r="V43" s="30">
        <f t="shared" si="4"/>
        <v>0</v>
      </c>
      <c r="W43" s="246">
        <f t="shared" si="5"/>
        <v>0</v>
      </c>
      <c r="X43" s="14">
        <f>IF(G43&gt;0,AB43,O43*calc!$J$4)</f>
        <v>0</v>
      </c>
      <c r="Y43" s="14">
        <f>IF(H43&gt;0,AC43,P43*calc!$J$5)</f>
        <v>0</v>
      </c>
      <c r="Z43" s="14">
        <f>IF(I43&gt;0,AD43,Q43*calc!$J$6)</f>
        <v>0</v>
      </c>
      <c r="AA43" s="14">
        <f>IF(J43&gt;0,AE43,R43*calc!$J$7)</f>
        <v>0</v>
      </c>
      <c r="AB43" s="166" t="str">
        <f>IF(G43&gt;0,VLOOKUP(((K43/G43)*100),calc!$B$11:$D$16,3,TRUE)*O43*calc!$J$4,"N/A")</f>
        <v>N/A</v>
      </c>
      <c r="AC43" s="166" t="str">
        <f>IF(H43&gt;0,VLOOKUP(((L43/H43)*100),calc!$B$11:$D$16,3,TRUE)*P43*calc!$J$5,"N/A")</f>
        <v>N/A</v>
      </c>
      <c r="AD43" s="166" t="str">
        <f>IF(I43&gt;0,VLOOKUP(((M43/I43)*100),calc!$B$11:$D$16,3,TRUE)*Q43*calc!$J$6,"N/A")</f>
        <v>N/A</v>
      </c>
      <c r="AE43" s="166" t="str">
        <f>IF(J43&gt;0,VLOOKUP(((N43/J43)*100),calc!$B$11:$D$16,3,TRUE)*R43*calc!$J$7,"N/A")</f>
        <v>N/A</v>
      </c>
      <c r="AF43" s="120"/>
      <c r="AG43" s="190" t="str">
        <f>IF((SUM(pism_c_SEL!O43:R43))&gt;0,COUNTIF(pism_c_SEL!AB43:AE43,0),"0")</f>
        <v>0</v>
      </c>
      <c r="AH43" s="190">
        <f>SUM(IF(S43=0,O43*calc!$J$4,0),IF(T43=0,P43*calc!$J$5,0),IF(U43=0,Q43*calc!$J$6,0),IF(V43=0,R43*calc!$J$7,0))</f>
        <v>0</v>
      </c>
    </row>
    <row r="44" spans="1:34" s="1" customFormat="1" ht="30" hidden="1" customHeight="1" thickBot="1" x14ac:dyDescent="0.35">
      <c r="A44" s="49" t="s">
        <v>51</v>
      </c>
      <c r="B44" s="144" t="str">
        <f>IF(E44="","",'Celkový poplatek'!$D$2)</f>
        <v/>
      </c>
      <c r="C44" s="145" t="str">
        <f>IF(E44="","",'Celkový poplatek'!$E$2)</f>
        <v/>
      </c>
      <c r="D44" s="220"/>
      <c r="E44" s="221"/>
      <c r="F44" s="64" t="str">
        <f>IF(E44="","",'Celkový poplatek'!$C$2)</f>
        <v/>
      </c>
      <c r="G44" s="229"/>
      <c r="H44" s="230"/>
      <c r="I44" s="230"/>
      <c r="J44" s="231"/>
      <c r="K44" s="232"/>
      <c r="L44" s="230"/>
      <c r="M44" s="230"/>
      <c r="N44" s="233"/>
      <c r="O44" s="232"/>
      <c r="P44" s="230"/>
      <c r="Q44" s="230"/>
      <c r="R44" s="233"/>
      <c r="S44" s="254">
        <f t="shared" si="1"/>
        <v>0</v>
      </c>
      <c r="T44" s="244">
        <f t="shared" si="2"/>
        <v>0</v>
      </c>
      <c r="U44" s="244">
        <f t="shared" si="3"/>
        <v>0</v>
      </c>
      <c r="V44" s="30">
        <f t="shared" si="4"/>
        <v>0</v>
      </c>
      <c r="W44" s="246">
        <f t="shared" si="5"/>
        <v>0</v>
      </c>
      <c r="X44" s="14">
        <f>IF(G44&gt;0,AB44,O44*calc!$J$4)</f>
        <v>0</v>
      </c>
      <c r="Y44" s="14">
        <f>IF(H44&gt;0,AC44,P44*calc!$J$5)</f>
        <v>0</v>
      </c>
      <c r="Z44" s="14">
        <f>IF(I44&gt;0,AD44,Q44*calc!$J$6)</f>
        <v>0</v>
      </c>
      <c r="AA44" s="14">
        <f>IF(J44&gt;0,AE44,R44*calc!$J$7)</f>
        <v>0</v>
      </c>
      <c r="AB44" s="166" t="str">
        <f>IF(G44&gt;0,VLOOKUP(((K44/G44)*100),calc!$B$11:$D$16,3,TRUE)*O44*calc!$J$4,"N/A")</f>
        <v>N/A</v>
      </c>
      <c r="AC44" s="166" t="str">
        <f>IF(H44&gt;0,VLOOKUP(((L44/H44)*100),calc!$B$11:$D$16,3,TRUE)*P44*calc!$J$5,"N/A")</f>
        <v>N/A</v>
      </c>
      <c r="AD44" s="166" t="str">
        <f>IF(I44&gt;0,VLOOKUP(((M44/I44)*100),calc!$B$11:$D$16,3,TRUE)*Q44*calc!$J$6,"N/A")</f>
        <v>N/A</v>
      </c>
      <c r="AE44" s="166" t="str">
        <f>IF(J44&gt;0,VLOOKUP(((N44/J44)*100),calc!$B$11:$D$16,3,TRUE)*R44*calc!$J$7,"N/A")</f>
        <v>N/A</v>
      </c>
      <c r="AF44" s="120"/>
      <c r="AG44" s="190" t="str">
        <f>IF((SUM(pism_c_SEL!O44:R44))&gt;0,COUNTIF(pism_c_SEL!AB44:AE44,0),"0")</f>
        <v>0</v>
      </c>
      <c r="AH44" s="190">
        <f>SUM(IF(S44=0,O44*calc!$J$4,0),IF(T44=0,P44*calc!$J$5,0),IF(U44=0,Q44*calc!$J$6,0),IF(V44=0,R44*calc!$J$7,0))</f>
        <v>0</v>
      </c>
    </row>
    <row r="45" spans="1:34" s="1" customFormat="1" ht="30" hidden="1" customHeight="1" thickBot="1" x14ac:dyDescent="0.35">
      <c r="A45" s="49" t="s">
        <v>52</v>
      </c>
      <c r="B45" s="144" t="str">
        <f>IF(E45="","",'Celkový poplatek'!$D$2)</f>
        <v/>
      </c>
      <c r="C45" s="145" t="str">
        <f>IF(E45="","",'Celkový poplatek'!$E$2)</f>
        <v/>
      </c>
      <c r="D45" s="220"/>
      <c r="E45" s="221"/>
      <c r="F45" s="64" t="str">
        <f>IF(E45="","",'Celkový poplatek'!$C$2)</f>
        <v/>
      </c>
      <c r="G45" s="229"/>
      <c r="H45" s="230"/>
      <c r="I45" s="230"/>
      <c r="J45" s="231"/>
      <c r="K45" s="232"/>
      <c r="L45" s="230"/>
      <c r="M45" s="230"/>
      <c r="N45" s="233"/>
      <c r="O45" s="232"/>
      <c r="P45" s="230"/>
      <c r="Q45" s="230"/>
      <c r="R45" s="233"/>
      <c r="S45" s="254">
        <f t="shared" si="1"/>
        <v>0</v>
      </c>
      <c r="T45" s="244">
        <f t="shared" si="2"/>
        <v>0</v>
      </c>
      <c r="U45" s="244">
        <f t="shared" si="3"/>
        <v>0</v>
      </c>
      <c r="V45" s="30">
        <f t="shared" si="4"/>
        <v>0</v>
      </c>
      <c r="W45" s="246">
        <f t="shared" si="5"/>
        <v>0</v>
      </c>
      <c r="X45" s="14">
        <f>IF(G45&gt;0,AB45,O45*calc!$J$4)</f>
        <v>0</v>
      </c>
      <c r="Y45" s="14">
        <f>IF(H45&gt;0,AC45,P45*calc!$J$5)</f>
        <v>0</v>
      </c>
      <c r="Z45" s="14">
        <f>IF(I45&gt;0,AD45,Q45*calc!$J$6)</f>
        <v>0</v>
      </c>
      <c r="AA45" s="14">
        <f>IF(J45&gt;0,AE45,R45*calc!$J$7)</f>
        <v>0</v>
      </c>
      <c r="AB45" s="166" t="str">
        <f>IF(G45&gt;0,VLOOKUP(((K45/G45)*100),calc!$B$11:$D$16,3,TRUE)*O45*calc!$J$4,"N/A")</f>
        <v>N/A</v>
      </c>
      <c r="AC45" s="166" t="str">
        <f>IF(H45&gt;0,VLOOKUP(((L45/H45)*100),calc!$B$11:$D$16,3,TRUE)*P45*calc!$J$5,"N/A")</f>
        <v>N/A</v>
      </c>
      <c r="AD45" s="166" t="str">
        <f>IF(I45&gt;0,VLOOKUP(((M45/I45)*100),calc!$B$11:$D$16,3,TRUE)*Q45*calc!$J$6,"N/A")</f>
        <v>N/A</v>
      </c>
      <c r="AE45" s="166" t="str">
        <f>IF(J45&gt;0,VLOOKUP(((N45/J45)*100),calc!$B$11:$D$16,3,TRUE)*R45*calc!$J$7,"N/A")</f>
        <v>N/A</v>
      </c>
      <c r="AF45" s="120"/>
      <c r="AG45" s="190" t="str">
        <f>IF((SUM(pism_c_SEL!O45:R45))&gt;0,COUNTIF(pism_c_SEL!AB45:AE45,0),"0")</f>
        <v>0</v>
      </c>
      <c r="AH45" s="190">
        <f>SUM(IF(S45=0,O45*calc!$J$4,0),IF(T45=0,P45*calc!$J$5,0),IF(U45=0,Q45*calc!$J$6,0),IF(V45=0,R45*calc!$J$7,0))</f>
        <v>0</v>
      </c>
    </row>
    <row r="46" spans="1:34" s="1" customFormat="1" ht="30" hidden="1" customHeight="1" thickBot="1" x14ac:dyDescent="0.35">
      <c r="A46" s="49" t="s">
        <v>53</v>
      </c>
      <c r="B46" s="144" t="str">
        <f>IF(E46="","",'Celkový poplatek'!$D$2)</f>
        <v/>
      </c>
      <c r="C46" s="145" t="str">
        <f>IF(E46="","",'Celkový poplatek'!$E$2)</f>
        <v/>
      </c>
      <c r="D46" s="220"/>
      <c r="E46" s="221"/>
      <c r="F46" s="64" t="str">
        <f>IF(E46="","",'Celkový poplatek'!$C$2)</f>
        <v/>
      </c>
      <c r="G46" s="229"/>
      <c r="H46" s="230"/>
      <c r="I46" s="230"/>
      <c r="J46" s="231"/>
      <c r="K46" s="232"/>
      <c r="L46" s="230"/>
      <c r="M46" s="230"/>
      <c r="N46" s="233"/>
      <c r="O46" s="232"/>
      <c r="P46" s="230"/>
      <c r="Q46" s="230"/>
      <c r="R46" s="233"/>
      <c r="S46" s="254">
        <f t="shared" si="1"/>
        <v>0</v>
      </c>
      <c r="T46" s="244">
        <f t="shared" si="2"/>
        <v>0</v>
      </c>
      <c r="U46" s="244">
        <f t="shared" si="3"/>
        <v>0</v>
      </c>
      <c r="V46" s="30">
        <f t="shared" si="4"/>
        <v>0</v>
      </c>
      <c r="W46" s="246">
        <f t="shared" si="5"/>
        <v>0</v>
      </c>
      <c r="X46" s="14">
        <f>IF(G46&gt;0,AB46,O46*calc!$J$4)</f>
        <v>0</v>
      </c>
      <c r="Y46" s="14">
        <f>IF(H46&gt;0,AC46,P46*calc!$J$5)</f>
        <v>0</v>
      </c>
      <c r="Z46" s="14">
        <f>IF(I46&gt;0,AD46,Q46*calc!$J$6)</f>
        <v>0</v>
      </c>
      <c r="AA46" s="14">
        <f>IF(J46&gt;0,AE46,R46*calc!$J$7)</f>
        <v>0</v>
      </c>
      <c r="AB46" s="166" t="str">
        <f>IF(G46&gt;0,VLOOKUP(((K46/G46)*100),calc!$B$11:$D$16,3,TRUE)*O46*calc!$J$4,"N/A")</f>
        <v>N/A</v>
      </c>
      <c r="AC46" s="166" t="str">
        <f>IF(H46&gt;0,VLOOKUP(((L46/H46)*100),calc!$B$11:$D$16,3,TRUE)*P46*calc!$J$5,"N/A")</f>
        <v>N/A</v>
      </c>
      <c r="AD46" s="166" t="str">
        <f>IF(I46&gt;0,VLOOKUP(((M46/I46)*100),calc!$B$11:$D$16,3,TRUE)*Q46*calc!$J$6,"N/A")</f>
        <v>N/A</v>
      </c>
      <c r="AE46" s="166" t="str">
        <f>IF(J46&gt;0,VLOOKUP(((N46/J46)*100),calc!$B$11:$D$16,3,TRUE)*R46*calc!$J$7,"N/A")</f>
        <v>N/A</v>
      </c>
      <c r="AF46" s="120"/>
      <c r="AG46" s="190" t="str">
        <f>IF((SUM(pism_c_SEL!O46:R46))&gt;0,COUNTIF(pism_c_SEL!AB46:AE46,0),"0")</f>
        <v>0</v>
      </c>
      <c r="AH46" s="190">
        <f>SUM(IF(S46=0,O46*calc!$J$4,0),IF(T46=0,P46*calc!$J$5,0),IF(U46=0,Q46*calc!$J$6,0),IF(V46=0,R46*calc!$J$7,0))</f>
        <v>0</v>
      </c>
    </row>
    <row r="47" spans="1:34" s="1" customFormat="1" ht="30" hidden="1" customHeight="1" thickBot="1" x14ac:dyDescent="0.35">
      <c r="A47" s="49" t="s">
        <v>54</v>
      </c>
      <c r="B47" s="144" t="str">
        <f>IF(E47="","",'Celkový poplatek'!$D$2)</f>
        <v/>
      </c>
      <c r="C47" s="145" t="str">
        <f>IF(E47="","",'Celkový poplatek'!$E$2)</f>
        <v/>
      </c>
      <c r="D47" s="220"/>
      <c r="E47" s="221"/>
      <c r="F47" s="64" t="str">
        <f>IF(E47="","",'Celkový poplatek'!$C$2)</f>
        <v/>
      </c>
      <c r="G47" s="229"/>
      <c r="H47" s="230"/>
      <c r="I47" s="230"/>
      <c r="J47" s="231"/>
      <c r="K47" s="232"/>
      <c r="L47" s="230"/>
      <c r="M47" s="230"/>
      <c r="N47" s="233"/>
      <c r="O47" s="232"/>
      <c r="P47" s="230"/>
      <c r="Q47" s="230"/>
      <c r="R47" s="233"/>
      <c r="S47" s="254">
        <f t="shared" si="1"/>
        <v>0</v>
      </c>
      <c r="T47" s="244">
        <f t="shared" si="2"/>
        <v>0</v>
      </c>
      <c r="U47" s="244">
        <f t="shared" si="3"/>
        <v>0</v>
      </c>
      <c r="V47" s="30">
        <f t="shared" si="4"/>
        <v>0</v>
      </c>
      <c r="W47" s="246">
        <f t="shared" si="5"/>
        <v>0</v>
      </c>
      <c r="X47" s="14">
        <f>IF(G47&gt;0,AB47,O47*calc!$J$4)</f>
        <v>0</v>
      </c>
      <c r="Y47" s="14">
        <f>IF(H47&gt;0,AC47,P47*calc!$J$5)</f>
        <v>0</v>
      </c>
      <c r="Z47" s="14">
        <f>IF(I47&gt;0,AD47,Q47*calc!$J$6)</f>
        <v>0</v>
      </c>
      <c r="AA47" s="14">
        <f>IF(J47&gt;0,AE47,R47*calc!$J$7)</f>
        <v>0</v>
      </c>
      <c r="AB47" s="166" t="str">
        <f>IF(G47&gt;0,VLOOKUP(((K47/G47)*100),calc!$B$11:$D$16,3,TRUE)*O47*calc!$J$4,"N/A")</f>
        <v>N/A</v>
      </c>
      <c r="AC47" s="166" t="str">
        <f>IF(H47&gt;0,VLOOKUP(((L47/H47)*100),calc!$B$11:$D$16,3,TRUE)*P47*calc!$J$5,"N/A")</f>
        <v>N/A</v>
      </c>
      <c r="AD47" s="166" t="str">
        <f>IF(I47&gt;0,VLOOKUP(((M47/I47)*100),calc!$B$11:$D$16,3,TRUE)*Q47*calc!$J$6,"N/A")</f>
        <v>N/A</v>
      </c>
      <c r="AE47" s="166" t="str">
        <f>IF(J47&gt;0,VLOOKUP(((N47/J47)*100),calc!$B$11:$D$16,3,TRUE)*R47*calc!$J$7,"N/A")</f>
        <v>N/A</v>
      </c>
      <c r="AF47" s="120"/>
      <c r="AG47" s="190" t="str">
        <f>IF((SUM(pism_c_SEL!O47:R47))&gt;0,COUNTIF(pism_c_SEL!AB47:AE47,0),"0")</f>
        <v>0</v>
      </c>
      <c r="AH47" s="190">
        <f>SUM(IF(S47=0,O47*calc!$J$4,0),IF(T47=0,P47*calc!$J$5,0),IF(U47=0,Q47*calc!$J$6,0),IF(V47=0,R47*calc!$J$7,0))</f>
        <v>0</v>
      </c>
    </row>
    <row r="48" spans="1:34" s="1" customFormat="1" ht="30" hidden="1" customHeight="1" thickBot="1" x14ac:dyDescent="0.35">
      <c r="A48" s="49" t="s">
        <v>55</v>
      </c>
      <c r="B48" s="144" t="str">
        <f>IF(E48="","",'Celkový poplatek'!$D$2)</f>
        <v/>
      </c>
      <c r="C48" s="145" t="str">
        <f>IF(E48="","",'Celkový poplatek'!$E$2)</f>
        <v/>
      </c>
      <c r="D48" s="220"/>
      <c r="E48" s="221"/>
      <c r="F48" s="64" t="str">
        <f>IF(E48="","",'Celkový poplatek'!$C$2)</f>
        <v/>
      </c>
      <c r="G48" s="229"/>
      <c r="H48" s="230"/>
      <c r="I48" s="230"/>
      <c r="J48" s="231"/>
      <c r="K48" s="232"/>
      <c r="L48" s="230"/>
      <c r="M48" s="230"/>
      <c r="N48" s="233"/>
      <c r="O48" s="232"/>
      <c r="P48" s="230"/>
      <c r="Q48" s="230"/>
      <c r="R48" s="233"/>
      <c r="S48" s="254">
        <f t="shared" si="1"/>
        <v>0</v>
      </c>
      <c r="T48" s="244">
        <f t="shared" si="2"/>
        <v>0</v>
      </c>
      <c r="U48" s="244">
        <f t="shared" si="3"/>
        <v>0</v>
      </c>
      <c r="V48" s="30">
        <f t="shared" si="4"/>
        <v>0</v>
      </c>
      <c r="W48" s="246">
        <f t="shared" si="5"/>
        <v>0</v>
      </c>
      <c r="X48" s="14">
        <f>IF(G48&gt;0,AB48,O48*calc!$J$4)</f>
        <v>0</v>
      </c>
      <c r="Y48" s="14">
        <f>IF(H48&gt;0,AC48,P48*calc!$J$5)</f>
        <v>0</v>
      </c>
      <c r="Z48" s="14">
        <f>IF(I48&gt;0,AD48,Q48*calc!$J$6)</f>
        <v>0</v>
      </c>
      <c r="AA48" s="14">
        <f>IF(J48&gt;0,AE48,R48*calc!$J$7)</f>
        <v>0</v>
      </c>
      <c r="AB48" s="166" t="str">
        <f>IF(G48&gt;0,VLOOKUP(((K48/G48)*100),calc!$B$11:$D$16,3,TRUE)*O48*calc!$J$4,"N/A")</f>
        <v>N/A</v>
      </c>
      <c r="AC48" s="166" t="str">
        <f>IF(H48&gt;0,VLOOKUP(((L48/H48)*100),calc!$B$11:$D$16,3,TRUE)*P48*calc!$J$5,"N/A")</f>
        <v>N/A</v>
      </c>
      <c r="AD48" s="166" t="str">
        <f>IF(I48&gt;0,VLOOKUP(((M48/I48)*100),calc!$B$11:$D$16,3,TRUE)*Q48*calc!$J$6,"N/A")</f>
        <v>N/A</v>
      </c>
      <c r="AE48" s="166" t="str">
        <f>IF(J48&gt;0,VLOOKUP(((N48/J48)*100),calc!$B$11:$D$16,3,TRUE)*R48*calc!$J$7,"N/A")</f>
        <v>N/A</v>
      </c>
      <c r="AF48" s="120"/>
      <c r="AG48" s="190" t="str">
        <f>IF((SUM(pism_c_SEL!O48:R48))&gt;0,COUNTIF(pism_c_SEL!AB48:AE48,0),"0")</f>
        <v>0</v>
      </c>
      <c r="AH48" s="190">
        <f>SUM(IF(S48=0,O48*calc!$J$4,0),IF(T48=0,P48*calc!$J$5,0),IF(U48=0,Q48*calc!$J$6,0),IF(V48=0,R48*calc!$J$7,0))</f>
        <v>0</v>
      </c>
    </row>
    <row r="49" spans="1:34" s="1" customFormat="1" ht="30" hidden="1" customHeight="1" thickBot="1" x14ac:dyDescent="0.35">
      <c r="A49" s="49" t="s">
        <v>56</v>
      </c>
      <c r="B49" s="144" t="str">
        <f>IF(E49="","",'Celkový poplatek'!$D$2)</f>
        <v/>
      </c>
      <c r="C49" s="145" t="str">
        <f>IF(E49="","",'Celkový poplatek'!$E$2)</f>
        <v/>
      </c>
      <c r="D49" s="220"/>
      <c r="E49" s="221"/>
      <c r="F49" s="64" t="str">
        <f>IF(E49="","",'Celkový poplatek'!$C$2)</f>
        <v/>
      </c>
      <c r="G49" s="229"/>
      <c r="H49" s="230"/>
      <c r="I49" s="230"/>
      <c r="J49" s="231"/>
      <c r="K49" s="232"/>
      <c r="L49" s="230"/>
      <c r="M49" s="230"/>
      <c r="N49" s="233"/>
      <c r="O49" s="232"/>
      <c r="P49" s="230"/>
      <c r="Q49" s="230"/>
      <c r="R49" s="233"/>
      <c r="S49" s="254">
        <f t="shared" si="1"/>
        <v>0</v>
      </c>
      <c r="T49" s="244">
        <f t="shared" si="2"/>
        <v>0</v>
      </c>
      <c r="U49" s="244">
        <f t="shared" si="3"/>
        <v>0</v>
      </c>
      <c r="V49" s="30">
        <f t="shared" si="4"/>
        <v>0</v>
      </c>
      <c r="W49" s="246">
        <f t="shared" si="5"/>
        <v>0</v>
      </c>
      <c r="X49" s="14">
        <f>IF(G49&gt;0,AB49,O49*calc!$J$4)</f>
        <v>0</v>
      </c>
      <c r="Y49" s="14">
        <f>IF(H49&gt;0,AC49,P49*calc!$J$5)</f>
        <v>0</v>
      </c>
      <c r="Z49" s="14">
        <f>IF(I49&gt;0,AD49,Q49*calc!$J$6)</f>
        <v>0</v>
      </c>
      <c r="AA49" s="14">
        <f>IF(J49&gt;0,AE49,R49*calc!$J$7)</f>
        <v>0</v>
      </c>
      <c r="AB49" s="166" t="str">
        <f>IF(G49&gt;0,VLOOKUP(((K49/G49)*100),calc!$B$11:$D$16,3,TRUE)*O49*calc!$J$4,"N/A")</f>
        <v>N/A</v>
      </c>
      <c r="AC49" s="166" t="str">
        <f>IF(H49&gt;0,VLOOKUP(((L49/H49)*100),calc!$B$11:$D$16,3,TRUE)*P49*calc!$J$5,"N/A")</f>
        <v>N/A</v>
      </c>
      <c r="AD49" s="166" t="str">
        <f>IF(I49&gt;0,VLOOKUP(((M49/I49)*100),calc!$B$11:$D$16,3,TRUE)*Q49*calc!$J$6,"N/A")</f>
        <v>N/A</v>
      </c>
      <c r="AE49" s="166" t="str">
        <f>IF(J49&gt;0,VLOOKUP(((N49/J49)*100),calc!$B$11:$D$16,3,TRUE)*R49*calc!$J$7,"N/A")</f>
        <v>N/A</v>
      </c>
      <c r="AF49" s="120"/>
      <c r="AG49" s="190" t="str">
        <f>IF((SUM(pism_c_SEL!O49:R49))&gt;0,COUNTIF(pism_c_SEL!AB49:AE49,0),"0")</f>
        <v>0</v>
      </c>
      <c r="AH49" s="190">
        <f>SUM(IF(S49=0,O49*calc!$J$4,0),IF(T49=0,P49*calc!$J$5,0),IF(U49=0,Q49*calc!$J$6,0),IF(V49=0,R49*calc!$J$7,0))</f>
        <v>0</v>
      </c>
    </row>
    <row r="50" spans="1:34" s="1" customFormat="1" ht="30" hidden="1" customHeight="1" thickBot="1" x14ac:dyDescent="0.35">
      <c r="A50" s="49" t="s">
        <v>57</v>
      </c>
      <c r="B50" s="144" t="str">
        <f>IF(E50="","",'Celkový poplatek'!$D$2)</f>
        <v/>
      </c>
      <c r="C50" s="145" t="str">
        <f>IF(E50="","",'Celkový poplatek'!$E$2)</f>
        <v/>
      </c>
      <c r="D50" s="220"/>
      <c r="E50" s="221"/>
      <c r="F50" s="64" t="str">
        <f>IF(E50="","",'Celkový poplatek'!$C$2)</f>
        <v/>
      </c>
      <c r="G50" s="229"/>
      <c r="H50" s="230"/>
      <c r="I50" s="230"/>
      <c r="J50" s="231"/>
      <c r="K50" s="232"/>
      <c r="L50" s="230"/>
      <c r="M50" s="230"/>
      <c r="N50" s="233"/>
      <c r="O50" s="232"/>
      <c r="P50" s="230"/>
      <c r="Q50" s="230"/>
      <c r="R50" s="233"/>
      <c r="S50" s="254">
        <f t="shared" si="1"/>
        <v>0</v>
      </c>
      <c r="T50" s="244">
        <f t="shared" si="2"/>
        <v>0</v>
      </c>
      <c r="U50" s="244">
        <f t="shared" si="3"/>
        <v>0</v>
      </c>
      <c r="V50" s="30">
        <f t="shared" si="4"/>
        <v>0</v>
      </c>
      <c r="W50" s="246">
        <f t="shared" si="5"/>
        <v>0</v>
      </c>
      <c r="X50" s="14">
        <f>IF(G50&gt;0,AB50,O50*calc!$J$4)</f>
        <v>0</v>
      </c>
      <c r="Y50" s="14">
        <f>IF(H50&gt;0,AC50,P50*calc!$J$5)</f>
        <v>0</v>
      </c>
      <c r="Z50" s="14">
        <f>IF(I50&gt;0,AD50,Q50*calc!$J$6)</f>
        <v>0</v>
      </c>
      <c r="AA50" s="14">
        <f>IF(J50&gt;0,AE50,R50*calc!$J$7)</f>
        <v>0</v>
      </c>
      <c r="AB50" s="166" t="str">
        <f>IF(G50&gt;0,VLOOKUP(((K50/G50)*100),calc!$B$11:$D$16,3,TRUE)*O50*calc!$J$4,"N/A")</f>
        <v>N/A</v>
      </c>
      <c r="AC50" s="166" t="str">
        <f>IF(H50&gt;0,VLOOKUP(((L50/H50)*100),calc!$B$11:$D$16,3,TRUE)*P50*calc!$J$5,"N/A")</f>
        <v>N/A</v>
      </c>
      <c r="AD50" s="166" t="str">
        <f>IF(I50&gt;0,VLOOKUP(((M50/I50)*100),calc!$B$11:$D$16,3,TRUE)*Q50*calc!$J$6,"N/A")</f>
        <v>N/A</v>
      </c>
      <c r="AE50" s="166" t="str">
        <f>IF(J50&gt;0,VLOOKUP(((N50/J50)*100),calc!$B$11:$D$16,3,TRUE)*R50*calc!$J$7,"N/A")</f>
        <v>N/A</v>
      </c>
      <c r="AF50" s="120"/>
      <c r="AG50" s="190" t="str">
        <f>IF((SUM(pism_c_SEL!O50:R50))&gt;0,COUNTIF(pism_c_SEL!AB50:AE50,0),"0")</f>
        <v>0</v>
      </c>
      <c r="AH50" s="190">
        <f>SUM(IF(S50=0,O50*calc!$J$4,0),IF(T50=0,P50*calc!$J$5,0),IF(U50=0,Q50*calc!$J$6,0),IF(V50=0,R50*calc!$J$7,0))</f>
        <v>0</v>
      </c>
    </row>
    <row r="51" spans="1:34" s="1" customFormat="1" ht="30" hidden="1" customHeight="1" thickBot="1" x14ac:dyDescent="0.35">
      <c r="A51" s="49" t="s">
        <v>58</v>
      </c>
      <c r="B51" s="144" t="str">
        <f>IF(E51="","",'Celkový poplatek'!$D$2)</f>
        <v/>
      </c>
      <c r="C51" s="145" t="str">
        <f>IF(E51="","",'Celkový poplatek'!$E$2)</f>
        <v/>
      </c>
      <c r="D51" s="220"/>
      <c r="E51" s="221"/>
      <c r="F51" s="64" t="str">
        <f>IF(E51="","",'Celkový poplatek'!$C$2)</f>
        <v/>
      </c>
      <c r="G51" s="229"/>
      <c r="H51" s="230"/>
      <c r="I51" s="230"/>
      <c r="J51" s="231"/>
      <c r="K51" s="232"/>
      <c r="L51" s="230"/>
      <c r="M51" s="230"/>
      <c r="N51" s="233"/>
      <c r="O51" s="232"/>
      <c r="P51" s="230"/>
      <c r="Q51" s="230"/>
      <c r="R51" s="233"/>
      <c r="S51" s="254">
        <f t="shared" si="1"/>
        <v>0</v>
      </c>
      <c r="T51" s="244">
        <f t="shared" si="2"/>
        <v>0</v>
      </c>
      <c r="U51" s="244">
        <f t="shared" si="3"/>
        <v>0</v>
      </c>
      <c r="V51" s="30">
        <f t="shared" si="4"/>
        <v>0</v>
      </c>
      <c r="W51" s="246">
        <f t="shared" si="5"/>
        <v>0</v>
      </c>
      <c r="X51" s="14">
        <f>IF(G51&gt;0,AB51,O51*calc!$J$4)</f>
        <v>0</v>
      </c>
      <c r="Y51" s="14">
        <f>IF(H51&gt;0,AC51,P51*calc!$J$5)</f>
        <v>0</v>
      </c>
      <c r="Z51" s="14">
        <f>IF(I51&gt;0,AD51,Q51*calc!$J$6)</f>
        <v>0</v>
      </c>
      <c r="AA51" s="14">
        <f>IF(J51&gt;0,AE51,R51*calc!$J$7)</f>
        <v>0</v>
      </c>
      <c r="AB51" s="166" t="str">
        <f>IF(G51&gt;0,VLOOKUP(((K51/G51)*100),calc!$B$11:$D$16,3,TRUE)*O51*calc!$J$4,"N/A")</f>
        <v>N/A</v>
      </c>
      <c r="AC51" s="166" t="str">
        <f>IF(H51&gt;0,VLOOKUP(((L51/H51)*100),calc!$B$11:$D$16,3,TRUE)*P51*calc!$J$5,"N/A")</f>
        <v>N/A</v>
      </c>
      <c r="AD51" s="166" t="str">
        <f>IF(I51&gt;0,VLOOKUP(((M51/I51)*100),calc!$B$11:$D$16,3,TRUE)*Q51*calc!$J$6,"N/A")</f>
        <v>N/A</v>
      </c>
      <c r="AE51" s="166" t="str">
        <f>IF(J51&gt;0,VLOOKUP(((N51/J51)*100),calc!$B$11:$D$16,3,TRUE)*R51*calc!$J$7,"N/A")</f>
        <v>N/A</v>
      </c>
      <c r="AF51" s="120"/>
      <c r="AG51" s="190" t="str">
        <f>IF((SUM(pism_c_SEL!O51:R51))&gt;0,COUNTIF(pism_c_SEL!AB51:AE51,0),"0")</f>
        <v>0</v>
      </c>
      <c r="AH51" s="190">
        <f>SUM(IF(S51=0,O51*calc!$J$4,0),IF(T51=0,P51*calc!$J$5,0),IF(U51=0,Q51*calc!$J$6,0),IF(V51=0,R51*calc!$J$7,0))</f>
        <v>0</v>
      </c>
    </row>
    <row r="52" spans="1:34" s="1" customFormat="1" ht="30" hidden="1" customHeight="1" thickBot="1" x14ac:dyDescent="0.35">
      <c r="A52" s="49" t="s">
        <v>59</v>
      </c>
      <c r="B52" s="144" t="str">
        <f>IF(E52="","",'Celkový poplatek'!$D$2)</f>
        <v/>
      </c>
      <c r="C52" s="145" t="str">
        <f>IF(E52="","",'Celkový poplatek'!$E$2)</f>
        <v/>
      </c>
      <c r="D52" s="220"/>
      <c r="E52" s="221"/>
      <c r="F52" s="64" t="str">
        <f>IF(E52="","",'Celkový poplatek'!$C$2)</f>
        <v/>
      </c>
      <c r="G52" s="229"/>
      <c r="H52" s="230"/>
      <c r="I52" s="230"/>
      <c r="J52" s="231"/>
      <c r="K52" s="232"/>
      <c r="L52" s="230"/>
      <c r="M52" s="230"/>
      <c r="N52" s="233"/>
      <c r="O52" s="232"/>
      <c r="P52" s="230"/>
      <c r="Q52" s="230"/>
      <c r="R52" s="233"/>
      <c r="S52" s="254">
        <f t="shared" si="1"/>
        <v>0</v>
      </c>
      <c r="T52" s="244">
        <f t="shared" si="2"/>
        <v>0</v>
      </c>
      <c r="U52" s="244">
        <f t="shared" si="3"/>
        <v>0</v>
      </c>
      <c r="V52" s="30">
        <f t="shared" si="4"/>
        <v>0</v>
      </c>
      <c r="W52" s="246">
        <f t="shared" si="5"/>
        <v>0</v>
      </c>
      <c r="X52" s="14">
        <f>IF(G52&gt;0,AB52,O52*calc!$J$4)</f>
        <v>0</v>
      </c>
      <c r="Y52" s="14">
        <f>IF(H52&gt;0,AC52,P52*calc!$J$5)</f>
        <v>0</v>
      </c>
      <c r="Z52" s="14">
        <f>IF(I52&gt;0,AD52,Q52*calc!$J$6)</f>
        <v>0</v>
      </c>
      <c r="AA52" s="14">
        <f>IF(J52&gt;0,AE52,R52*calc!$J$7)</f>
        <v>0</v>
      </c>
      <c r="AB52" s="166" t="str">
        <f>IF(G52&gt;0,VLOOKUP(((K52/G52)*100),calc!$B$11:$D$16,3,TRUE)*O52*calc!$J$4,"N/A")</f>
        <v>N/A</v>
      </c>
      <c r="AC52" s="166" t="str">
        <f>IF(H52&gt;0,VLOOKUP(((L52/H52)*100),calc!$B$11:$D$16,3,TRUE)*P52*calc!$J$5,"N/A")</f>
        <v>N/A</v>
      </c>
      <c r="AD52" s="166" t="str">
        <f>IF(I52&gt;0,VLOOKUP(((M52/I52)*100),calc!$B$11:$D$16,3,TRUE)*Q52*calc!$J$6,"N/A")</f>
        <v>N/A</v>
      </c>
      <c r="AE52" s="166" t="str">
        <f>IF(J52&gt;0,VLOOKUP(((N52/J52)*100),calc!$B$11:$D$16,3,TRUE)*R52*calc!$J$7,"N/A")</f>
        <v>N/A</v>
      </c>
      <c r="AF52" s="120"/>
      <c r="AG52" s="190" t="str">
        <f>IF((SUM(pism_c_SEL!O52:R52))&gt;0,COUNTIF(pism_c_SEL!AB52:AE52,0),"0")</f>
        <v>0</v>
      </c>
      <c r="AH52" s="190">
        <f>SUM(IF(S52=0,O52*calc!$J$4,0),IF(T52=0,P52*calc!$J$5,0),IF(U52=0,Q52*calc!$J$6,0),IF(V52=0,R52*calc!$J$7,0))</f>
        <v>0</v>
      </c>
    </row>
    <row r="53" spans="1:34" s="1" customFormat="1" ht="30" hidden="1" customHeight="1" thickBot="1" x14ac:dyDescent="0.35">
      <c r="A53" s="49" t="s">
        <v>60</v>
      </c>
      <c r="B53" s="144" t="str">
        <f>IF(E53="","",'Celkový poplatek'!$D$2)</f>
        <v/>
      </c>
      <c r="C53" s="145" t="str">
        <f>IF(E53="","",'Celkový poplatek'!$E$2)</f>
        <v/>
      </c>
      <c r="D53" s="220"/>
      <c r="E53" s="221"/>
      <c r="F53" s="64" t="str">
        <f>IF(E53="","",'Celkový poplatek'!$C$2)</f>
        <v/>
      </c>
      <c r="G53" s="229"/>
      <c r="H53" s="230"/>
      <c r="I53" s="230"/>
      <c r="J53" s="231"/>
      <c r="K53" s="232"/>
      <c r="L53" s="230"/>
      <c r="M53" s="230"/>
      <c r="N53" s="233"/>
      <c r="O53" s="232"/>
      <c r="P53" s="230"/>
      <c r="Q53" s="230"/>
      <c r="R53" s="233"/>
      <c r="S53" s="254">
        <f t="shared" si="1"/>
        <v>0</v>
      </c>
      <c r="T53" s="244">
        <f t="shared" si="2"/>
        <v>0</v>
      </c>
      <c r="U53" s="244">
        <f t="shared" si="3"/>
        <v>0</v>
      </c>
      <c r="V53" s="30">
        <f t="shared" si="4"/>
        <v>0</v>
      </c>
      <c r="W53" s="246">
        <f t="shared" si="5"/>
        <v>0</v>
      </c>
      <c r="X53" s="14">
        <f>IF(G53&gt;0,AB53,O53*calc!$J$4)</f>
        <v>0</v>
      </c>
      <c r="Y53" s="14">
        <f>IF(H53&gt;0,AC53,P53*calc!$J$5)</f>
        <v>0</v>
      </c>
      <c r="Z53" s="14">
        <f>IF(I53&gt;0,AD53,Q53*calc!$J$6)</f>
        <v>0</v>
      </c>
      <c r="AA53" s="14">
        <f>IF(J53&gt;0,AE53,R53*calc!$J$7)</f>
        <v>0</v>
      </c>
      <c r="AB53" s="166" t="str">
        <f>IF(G53&gt;0,VLOOKUP(((K53/G53)*100),calc!$B$11:$D$16,3,TRUE)*O53*calc!$J$4,"N/A")</f>
        <v>N/A</v>
      </c>
      <c r="AC53" s="166" t="str">
        <f>IF(H53&gt;0,VLOOKUP(((L53/H53)*100),calc!$B$11:$D$16,3,TRUE)*P53*calc!$J$5,"N/A")</f>
        <v>N/A</v>
      </c>
      <c r="AD53" s="166" t="str">
        <f>IF(I53&gt;0,VLOOKUP(((M53/I53)*100),calc!$B$11:$D$16,3,TRUE)*Q53*calc!$J$6,"N/A")</f>
        <v>N/A</v>
      </c>
      <c r="AE53" s="166" t="str">
        <f>IF(J53&gt;0,VLOOKUP(((N53/J53)*100),calc!$B$11:$D$16,3,TRUE)*R53*calc!$J$7,"N/A")</f>
        <v>N/A</v>
      </c>
      <c r="AF53" s="120"/>
      <c r="AG53" s="190" t="str">
        <f>IF((SUM(pism_c_SEL!O53:R53))&gt;0,COUNTIF(pism_c_SEL!AB53:AE53,0),"0")</f>
        <v>0</v>
      </c>
      <c r="AH53" s="190">
        <f>SUM(IF(S53=0,O53*calc!$J$4,0),IF(T53=0,P53*calc!$J$5,0),IF(U53=0,Q53*calc!$J$6,0),IF(V53=0,R53*calc!$J$7,0))</f>
        <v>0</v>
      </c>
    </row>
    <row r="54" spans="1:34" s="1" customFormat="1" ht="30" hidden="1" customHeight="1" thickBot="1" x14ac:dyDescent="0.35">
      <c r="A54" s="49" t="s">
        <v>61</v>
      </c>
      <c r="B54" s="144" t="str">
        <f>IF(E54="","",'Celkový poplatek'!$D$2)</f>
        <v/>
      </c>
      <c r="C54" s="145" t="str">
        <f>IF(E54="","",'Celkový poplatek'!$E$2)</f>
        <v/>
      </c>
      <c r="D54" s="220"/>
      <c r="E54" s="221"/>
      <c r="F54" s="64" t="str">
        <f>IF(E54="","",'Celkový poplatek'!$C$2)</f>
        <v/>
      </c>
      <c r="G54" s="229"/>
      <c r="H54" s="230"/>
      <c r="I54" s="230"/>
      <c r="J54" s="231"/>
      <c r="K54" s="232"/>
      <c r="L54" s="230"/>
      <c r="M54" s="230"/>
      <c r="N54" s="233"/>
      <c r="O54" s="232"/>
      <c r="P54" s="230"/>
      <c r="Q54" s="230"/>
      <c r="R54" s="233"/>
      <c r="S54" s="254">
        <f t="shared" si="1"/>
        <v>0</v>
      </c>
      <c r="T54" s="244">
        <f t="shared" si="2"/>
        <v>0</v>
      </c>
      <c r="U54" s="244">
        <f t="shared" si="3"/>
        <v>0</v>
      </c>
      <c r="V54" s="30">
        <f t="shared" si="4"/>
        <v>0</v>
      </c>
      <c r="W54" s="246">
        <f t="shared" si="5"/>
        <v>0</v>
      </c>
      <c r="X54" s="14">
        <f>IF(G54&gt;0,AB54,O54*calc!$J$4)</f>
        <v>0</v>
      </c>
      <c r="Y54" s="14">
        <f>IF(H54&gt;0,AC54,P54*calc!$J$5)</f>
        <v>0</v>
      </c>
      <c r="Z54" s="14">
        <f>IF(I54&gt;0,AD54,Q54*calc!$J$6)</f>
        <v>0</v>
      </c>
      <c r="AA54" s="14">
        <f>IF(J54&gt;0,AE54,R54*calc!$J$7)</f>
        <v>0</v>
      </c>
      <c r="AB54" s="166" t="str">
        <f>IF(G54&gt;0,VLOOKUP(((K54/G54)*100),calc!$B$11:$D$16,3,TRUE)*O54*calc!$J$4,"N/A")</f>
        <v>N/A</v>
      </c>
      <c r="AC54" s="166" t="str">
        <f>IF(H54&gt;0,VLOOKUP(((L54/H54)*100),calc!$B$11:$D$16,3,TRUE)*P54*calc!$J$5,"N/A")</f>
        <v>N/A</v>
      </c>
      <c r="AD54" s="166" t="str">
        <f>IF(I54&gt;0,VLOOKUP(((M54/I54)*100),calc!$B$11:$D$16,3,TRUE)*Q54*calc!$J$6,"N/A")</f>
        <v>N/A</v>
      </c>
      <c r="AE54" s="166" t="str">
        <f>IF(J54&gt;0,VLOOKUP(((N54/J54)*100),calc!$B$11:$D$16,3,TRUE)*R54*calc!$J$7,"N/A")</f>
        <v>N/A</v>
      </c>
      <c r="AF54" s="120"/>
      <c r="AG54" s="190" t="str">
        <f>IF((SUM(pism_c_SEL!O54:R54))&gt;0,COUNTIF(pism_c_SEL!AB54:AE54,0),"0")</f>
        <v>0</v>
      </c>
      <c r="AH54" s="190">
        <f>SUM(IF(S54=0,O54*calc!$J$4,0),IF(T54=0,P54*calc!$J$5,0),IF(U54=0,Q54*calc!$J$6,0),IF(V54=0,R54*calc!$J$7,0))</f>
        <v>0</v>
      </c>
    </row>
    <row r="55" spans="1:34" s="1" customFormat="1" ht="30" hidden="1" customHeight="1" thickBot="1" x14ac:dyDescent="0.35">
      <c r="A55" s="49" t="s">
        <v>62</v>
      </c>
      <c r="B55" s="144" t="str">
        <f>IF(E55="","",'Celkový poplatek'!$D$2)</f>
        <v/>
      </c>
      <c r="C55" s="145" t="str">
        <f>IF(E55="","",'Celkový poplatek'!$E$2)</f>
        <v/>
      </c>
      <c r="D55" s="220"/>
      <c r="E55" s="221"/>
      <c r="F55" s="64" t="str">
        <f>IF(E55="","",'Celkový poplatek'!$C$2)</f>
        <v/>
      </c>
      <c r="G55" s="229"/>
      <c r="H55" s="230"/>
      <c r="I55" s="230"/>
      <c r="J55" s="231"/>
      <c r="K55" s="232"/>
      <c r="L55" s="230"/>
      <c r="M55" s="230"/>
      <c r="N55" s="233"/>
      <c r="O55" s="232"/>
      <c r="P55" s="230"/>
      <c r="Q55" s="230"/>
      <c r="R55" s="233"/>
      <c r="S55" s="254">
        <f t="shared" si="1"/>
        <v>0</v>
      </c>
      <c r="T55" s="244">
        <f t="shared" si="2"/>
        <v>0</v>
      </c>
      <c r="U55" s="244">
        <f t="shared" si="3"/>
        <v>0</v>
      </c>
      <c r="V55" s="30">
        <f t="shared" si="4"/>
        <v>0</v>
      </c>
      <c r="W55" s="246">
        <f t="shared" si="5"/>
        <v>0</v>
      </c>
      <c r="X55" s="14">
        <f>IF(G55&gt;0,AB55,O55*calc!$J$4)</f>
        <v>0</v>
      </c>
      <c r="Y55" s="14">
        <f>IF(H55&gt;0,AC55,P55*calc!$J$5)</f>
        <v>0</v>
      </c>
      <c r="Z55" s="14">
        <f>IF(I55&gt;0,AD55,Q55*calc!$J$6)</f>
        <v>0</v>
      </c>
      <c r="AA55" s="14">
        <f>IF(J55&gt;0,AE55,R55*calc!$J$7)</f>
        <v>0</v>
      </c>
      <c r="AB55" s="166" t="str">
        <f>IF(G55&gt;0,VLOOKUP(((K55/G55)*100),calc!$B$11:$D$16,3,TRUE)*O55*calc!$J$4,"N/A")</f>
        <v>N/A</v>
      </c>
      <c r="AC55" s="166" t="str">
        <f>IF(H55&gt;0,VLOOKUP(((L55/H55)*100),calc!$B$11:$D$16,3,TRUE)*P55*calc!$J$5,"N/A")</f>
        <v>N/A</v>
      </c>
      <c r="AD55" s="166" t="str">
        <f>IF(I55&gt;0,VLOOKUP(((M55/I55)*100),calc!$B$11:$D$16,3,TRUE)*Q55*calc!$J$6,"N/A")</f>
        <v>N/A</v>
      </c>
      <c r="AE55" s="166" t="str">
        <f>IF(J55&gt;0,VLOOKUP(((N55/J55)*100),calc!$B$11:$D$16,3,TRUE)*R55*calc!$J$7,"N/A")</f>
        <v>N/A</v>
      </c>
      <c r="AF55" s="120"/>
      <c r="AG55" s="190" t="str">
        <f>IF((SUM(pism_c_SEL!O55:R55))&gt;0,COUNTIF(pism_c_SEL!AB55:AE55,0),"0")</f>
        <v>0</v>
      </c>
      <c r="AH55" s="190">
        <f>SUM(IF(S55=0,O55*calc!$J$4,0),IF(T55=0,P55*calc!$J$5,0),IF(U55=0,Q55*calc!$J$6,0),IF(V55=0,R55*calc!$J$7,0))</f>
        <v>0</v>
      </c>
    </row>
    <row r="56" spans="1:34" s="1" customFormat="1" ht="30" hidden="1" customHeight="1" thickBot="1" x14ac:dyDescent="0.35">
      <c r="A56" s="49" t="s">
        <v>63</v>
      </c>
      <c r="B56" s="144" t="str">
        <f>IF(E56="","",'Celkový poplatek'!$D$2)</f>
        <v/>
      </c>
      <c r="C56" s="145" t="str">
        <f>IF(E56="","",'Celkový poplatek'!$E$2)</f>
        <v/>
      </c>
      <c r="D56" s="220"/>
      <c r="E56" s="221"/>
      <c r="F56" s="64" t="str">
        <f>IF(E56="","",'Celkový poplatek'!$C$2)</f>
        <v/>
      </c>
      <c r="G56" s="229"/>
      <c r="H56" s="230"/>
      <c r="I56" s="230"/>
      <c r="J56" s="231"/>
      <c r="K56" s="232"/>
      <c r="L56" s="230"/>
      <c r="M56" s="230"/>
      <c r="N56" s="233"/>
      <c r="O56" s="232"/>
      <c r="P56" s="230"/>
      <c r="Q56" s="230"/>
      <c r="R56" s="233"/>
      <c r="S56" s="254">
        <f t="shared" si="1"/>
        <v>0</v>
      </c>
      <c r="T56" s="244">
        <f t="shared" si="2"/>
        <v>0</v>
      </c>
      <c r="U56" s="244">
        <f t="shared" si="3"/>
        <v>0</v>
      </c>
      <c r="V56" s="30">
        <f t="shared" si="4"/>
        <v>0</v>
      </c>
      <c r="W56" s="246">
        <f t="shared" si="5"/>
        <v>0</v>
      </c>
      <c r="X56" s="14">
        <f>IF(G56&gt;0,AB56,O56*calc!$J$4)</f>
        <v>0</v>
      </c>
      <c r="Y56" s="14">
        <f>IF(H56&gt;0,AC56,P56*calc!$J$5)</f>
        <v>0</v>
      </c>
      <c r="Z56" s="14">
        <f>IF(I56&gt;0,AD56,Q56*calc!$J$6)</f>
        <v>0</v>
      </c>
      <c r="AA56" s="14">
        <f>IF(J56&gt;0,AE56,R56*calc!$J$7)</f>
        <v>0</v>
      </c>
      <c r="AB56" s="166" t="str">
        <f>IF(G56&gt;0,VLOOKUP(((K56/G56)*100),calc!$B$11:$D$16,3,TRUE)*O56*calc!$J$4,"N/A")</f>
        <v>N/A</v>
      </c>
      <c r="AC56" s="166" t="str">
        <f>IF(H56&gt;0,VLOOKUP(((L56/H56)*100),calc!$B$11:$D$16,3,TRUE)*P56*calc!$J$5,"N/A")</f>
        <v>N/A</v>
      </c>
      <c r="AD56" s="166" t="str">
        <f>IF(I56&gt;0,VLOOKUP(((M56/I56)*100),calc!$B$11:$D$16,3,TRUE)*Q56*calc!$J$6,"N/A")</f>
        <v>N/A</v>
      </c>
      <c r="AE56" s="166" t="str">
        <f>IF(J56&gt;0,VLOOKUP(((N56/J56)*100),calc!$B$11:$D$16,3,TRUE)*R56*calc!$J$7,"N/A")</f>
        <v>N/A</v>
      </c>
      <c r="AF56" s="120"/>
      <c r="AG56" s="190" t="str">
        <f>IF((SUM(pism_c_SEL!O56:R56))&gt;0,COUNTIF(pism_c_SEL!AB56:AE56,0),"0")</f>
        <v>0</v>
      </c>
      <c r="AH56" s="190">
        <f>SUM(IF(S56=0,O56*calc!$J$4,0),IF(T56=0,P56*calc!$J$5,0),IF(U56=0,Q56*calc!$J$6,0),IF(V56=0,R56*calc!$J$7,0))</f>
        <v>0</v>
      </c>
    </row>
    <row r="57" spans="1:34" s="1" customFormat="1" ht="30" hidden="1" customHeight="1" thickBot="1" x14ac:dyDescent="0.35">
      <c r="A57" s="49" t="s">
        <v>64</v>
      </c>
      <c r="B57" s="144" t="str">
        <f>IF(E57="","",'Celkový poplatek'!$D$2)</f>
        <v/>
      </c>
      <c r="C57" s="145" t="str">
        <f>IF(E57="","",'Celkový poplatek'!$E$2)</f>
        <v/>
      </c>
      <c r="D57" s="220"/>
      <c r="E57" s="221"/>
      <c r="F57" s="64" t="str">
        <f>IF(E57="","",'Celkový poplatek'!$C$2)</f>
        <v/>
      </c>
      <c r="G57" s="229"/>
      <c r="H57" s="230"/>
      <c r="I57" s="230"/>
      <c r="J57" s="231"/>
      <c r="K57" s="232"/>
      <c r="L57" s="230"/>
      <c r="M57" s="230"/>
      <c r="N57" s="233"/>
      <c r="O57" s="232"/>
      <c r="P57" s="230"/>
      <c r="Q57" s="230"/>
      <c r="R57" s="233"/>
      <c r="S57" s="254">
        <f t="shared" si="1"/>
        <v>0</v>
      </c>
      <c r="T57" s="244">
        <f t="shared" si="2"/>
        <v>0</v>
      </c>
      <c r="U57" s="244">
        <f t="shared" si="3"/>
        <v>0</v>
      </c>
      <c r="V57" s="30">
        <f t="shared" si="4"/>
        <v>0</v>
      </c>
      <c r="W57" s="246">
        <f t="shared" si="5"/>
        <v>0</v>
      </c>
      <c r="X57" s="14">
        <f>IF(G57&gt;0,AB57,O57*calc!$J$4)</f>
        <v>0</v>
      </c>
      <c r="Y57" s="14">
        <f>IF(H57&gt;0,AC57,P57*calc!$J$5)</f>
        <v>0</v>
      </c>
      <c r="Z57" s="14">
        <f>IF(I57&gt;0,AD57,Q57*calc!$J$6)</f>
        <v>0</v>
      </c>
      <c r="AA57" s="14">
        <f>IF(J57&gt;0,AE57,R57*calc!$J$7)</f>
        <v>0</v>
      </c>
      <c r="AB57" s="166" t="str">
        <f>IF(G57&gt;0,VLOOKUP(((K57/G57)*100),calc!$B$11:$D$16,3,TRUE)*O57*calc!$J$4,"N/A")</f>
        <v>N/A</v>
      </c>
      <c r="AC57" s="166" t="str">
        <f>IF(H57&gt;0,VLOOKUP(((L57/H57)*100),calc!$B$11:$D$16,3,TRUE)*P57*calc!$J$5,"N/A")</f>
        <v>N/A</v>
      </c>
      <c r="AD57" s="166" t="str">
        <f>IF(I57&gt;0,VLOOKUP(((M57/I57)*100),calc!$B$11:$D$16,3,TRUE)*Q57*calc!$J$6,"N/A")</f>
        <v>N/A</v>
      </c>
      <c r="AE57" s="166" t="str">
        <f>IF(J57&gt;0,VLOOKUP(((N57/J57)*100),calc!$B$11:$D$16,3,TRUE)*R57*calc!$J$7,"N/A")</f>
        <v>N/A</v>
      </c>
      <c r="AF57" s="120"/>
      <c r="AG57" s="190" t="str">
        <f>IF((SUM(pism_c_SEL!O57:R57))&gt;0,COUNTIF(pism_c_SEL!AB57:AE57,0),"0")</f>
        <v>0</v>
      </c>
      <c r="AH57" s="190">
        <f>SUM(IF(S57=0,O57*calc!$J$4,0),IF(T57=0,P57*calc!$J$5,0),IF(U57=0,Q57*calc!$J$6,0),IF(V57=0,R57*calc!$J$7,0))</f>
        <v>0</v>
      </c>
    </row>
    <row r="58" spans="1:34" s="1" customFormat="1" ht="30" hidden="1" customHeight="1" thickBot="1" x14ac:dyDescent="0.35">
      <c r="A58" s="49" t="s">
        <v>65</v>
      </c>
      <c r="B58" s="144" t="str">
        <f>IF(E58="","",'Celkový poplatek'!$D$2)</f>
        <v/>
      </c>
      <c r="C58" s="145" t="str">
        <f>IF(E58="","",'Celkový poplatek'!$E$2)</f>
        <v/>
      </c>
      <c r="D58" s="220"/>
      <c r="E58" s="221"/>
      <c r="F58" s="64" t="str">
        <f>IF(E58="","",'Celkový poplatek'!$C$2)</f>
        <v/>
      </c>
      <c r="G58" s="229"/>
      <c r="H58" s="230"/>
      <c r="I58" s="230"/>
      <c r="J58" s="231"/>
      <c r="K58" s="232"/>
      <c r="L58" s="230"/>
      <c r="M58" s="230"/>
      <c r="N58" s="233"/>
      <c r="O58" s="232"/>
      <c r="P58" s="230"/>
      <c r="Q58" s="230"/>
      <c r="R58" s="233"/>
      <c r="S58" s="254">
        <f t="shared" si="1"/>
        <v>0</v>
      </c>
      <c r="T58" s="244">
        <f t="shared" si="2"/>
        <v>0</v>
      </c>
      <c r="U58" s="244">
        <f t="shared" si="3"/>
        <v>0</v>
      </c>
      <c r="V58" s="30">
        <f t="shared" si="4"/>
        <v>0</v>
      </c>
      <c r="W58" s="246">
        <f t="shared" si="5"/>
        <v>0</v>
      </c>
      <c r="X58" s="14">
        <f>IF(G58&gt;0,AB58,O58*calc!$J$4)</f>
        <v>0</v>
      </c>
      <c r="Y58" s="14">
        <f>IF(H58&gt;0,AC58,P58*calc!$J$5)</f>
        <v>0</v>
      </c>
      <c r="Z58" s="14">
        <f>IF(I58&gt;0,AD58,Q58*calc!$J$6)</f>
        <v>0</v>
      </c>
      <c r="AA58" s="14">
        <f>IF(J58&gt;0,AE58,R58*calc!$J$7)</f>
        <v>0</v>
      </c>
      <c r="AB58" s="166" t="str">
        <f>IF(G58&gt;0,VLOOKUP(((K58/G58)*100),calc!$B$11:$D$16,3,TRUE)*O58*calc!$J$4,"N/A")</f>
        <v>N/A</v>
      </c>
      <c r="AC58" s="166" t="str">
        <f>IF(H58&gt;0,VLOOKUP(((L58/H58)*100),calc!$B$11:$D$16,3,TRUE)*P58*calc!$J$5,"N/A")</f>
        <v>N/A</v>
      </c>
      <c r="AD58" s="166" t="str">
        <f>IF(I58&gt;0,VLOOKUP(((M58/I58)*100),calc!$B$11:$D$16,3,TRUE)*Q58*calc!$J$6,"N/A")</f>
        <v>N/A</v>
      </c>
      <c r="AE58" s="166" t="str">
        <f>IF(J58&gt;0,VLOOKUP(((N58/J58)*100),calc!$B$11:$D$16,3,TRUE)*R58*calc!$J$7,"N/A")</f>
        <v>N/A</v>
      </c>
      <c r="AF58" s="120"/>
      <c r="AG58" s="190" t="str">
        <f>IF((SUM(pism_c_SEL!O58:R58))&gt;0,COUNTIF(pism_c_SEL!AB58:AE58,0),"0")</f>
        <v>0</v>
      </c>
      <c r="AH58" s="190">
        <f>SUM(IF(S58=0,O58*calc!$J$4,0),IF(T58=0,P58*calc!$J$5,0),IF(U58=0,Q58*calc!$J$6,0),IF(V58=0,R58*calc!$J$7,0))</f>
        <v>0</v>
      </c>
    </row>
    <row r="59" spans="1:34" s="1" customFormat="1" ht="30" hidden="1" customHeight="1" thickBot="1" x14ac:dyDescent="0.35">
      <c r="A59" s="49" t="s">
        <v>66</v>
      </c>
      <c r="B59" s="144" t="str">
        <f>IF(E59="","",'Celkový poplatek'!$D$2)</f>
        <v/>
      </c>
      <c r="C59" s="145" t="str">
        <f>IF(E59="","",'Celkový poplatek'!$E$2)</f>
        <v/>
      </c>
      <c r="D59" s="220"/>
      <c r="E59" s="221"/>
      <c r="F59" s="64" t="str">
        <f>IF(E59="","",'Celkový poplatek'!$C$2)</f>
        <v/>
      </c>
      <c r="G59" s="229"/>
      <c r="H59" s="230"/>
      <c r="I59" s="230"/>
      <c r="J59" s="231"/>
      <c r="K59" s="232"/>
      <c r="L59" s="230"/>
      <c r="M59" s="230"/>
      <c r="N59" s="233"/>
      <c r="O59" s="232"/>
      <c r="P59" s="230"/>
      <c r="Q59" s="230"/>
      <c r="R59" s="233"/>
      <c r="S59" s="254">
        <f t="shared" si="1"/>
        <v>0</v>
      </c>
      <c r="T59" s="244">
        <f t="shared" si="2"/>
        <v>0</v>
      </c>
      <c r="U59" s="244">
        <f t="shared" si="3"/>
        <v>0</v>
      </c>
      <c r="V59" s="30">
        <f t="shared" si="4"/>
        <v>0</v>
      </c>
      <c r="W59" s="246">
        <f t="shared" si="5"/>
        <v>0</v>
      </c>
      <c r="X59" s="14">
        <f>IF(G59&gt;0,AB59,O59*calc!$J$4)</f>
        <v>0</v>
      </c>
      <c r="Y59" s="14">
        <f>IF(H59&gt;0,AC59,P59*calc!$J$5)</f>
        <v>0</v>
      </c>
      <c r="Z59" s="14">
        <f>IF(I59&gt;0,AD59,Q59*calc!$J$6)</f>
        <v>0</v>
      </c>
      <c r="AA59" s="14">
        <f>IF(J59&gt;0,AE59,R59*calc!$J$7)</f>
        <v>0</v>
      </c>
      <c r="AB59" s="166" t="str">
        <f>IF(G59&gt;0,VLOOKUP(((K59/G59)*100),calc!$B$11:$D$16,3,TRUE)*O59*calc!$J$4,"N/A")</f>
        <v>N/A</v>
      </c>
      <c r="AC59" s="166" t="str">
        <f>IF(H59&gt;0,VLOOKUP(((L59/H59)*100),calc!$B$11:$D$16,3,TRUE)*P59*calc!$J$5,"N/A")</f>
        <v>N/A</v>
      </c>
      <c r="AD59" s="166" t="str">
        <f>IF(I59&gt;0,VLOOKUP(((M59/I59)*100),calc!$B$11:$D$16,3,TRUE)*Q59*calc!$J$6,"N/A")</f>
        <v>N/A</v>
      </c>
      <c r="AE59" s="166" t="str">
        <f>IF(J59&gt;0,VLOOKUP(((N59/J59)*100),calc!$B$11:$D$16,3,TRUE)*R59*calc!$J$7,"N/A")</f>
        <v>N/A</v>
      </c>
      <c r="AF59" s="120"/>
      <c r="AG59" s="190" t="str">
        <f>IF((SUM(pism_c_SEL!O59:R59))&gt;0,COUNTIF(pism_c_SEL!AB59:AE59,0),"0")</f>
        <v>0</v>
      </c>
      <c r="AH59" s="190">
        <f>SUM(IF(S59=0,O59*calc!$J$4,0),IF(T59=0,P59*calc!$J$5,0),IF(U59=0,Q59*calc!$J$6,0),IF(V59=0,R59*calc!$J$7,0))</f>
        <v>0</v>
      </c>
    </row>
    <row r="60" spans="1:34" s="1" customFormat="1" ht="30" hidden="1" customHeight="1" thickBot="1" x14ac:dyDescent="0.35">
      <c r="A60" s="49" t="s">
        <v>67</v>
      </c>
      <c r="B60" s="144" t="str">
        <f>IF(E60="","",'Celkový poplatek'!$D$2)</f>
        <v/>
      </c>
      <c r="C60" s="145" t="str">
        <f>IF(E60="","",'Celkový poplatek'!$E$2)</f>
        <v/>
      </c>
      <c r="D60" s="220"/>
      <c r="E60" s="221"/>
      <c r="F60" s="64" t="str">
        <f>IF(E60="","",'Celkový poplatek'!$C$2)</f>
        <v/>
      </c>
      <c r="G60" s="229"/>
      <c r="H60" s="230"/>
      <c r="I60" s="230"/>
      <c r="J60" s="231"/>
      <c r="K60" s="232"/>
      <c r="L60" s="230"/>
      <c r="M60" s="230"/>
      <c r="N60" s="233"/>
      <c r="O60" s="232"/>
      <c r="P60" s="230"/>
      <c r="Q60" s="230"/>
      <c r="R60" s="233"/>
      <c r="S60" s="254">
        <f t="shared" si="1"/>
        <v>0</v>
      </c>
      <c r="T60" s="244">
        <f t="shared" si="2"/>
        <v>0</v>
      </c>
      <c r="U60" s="244">
        <f t="shared" si="3"/>
        <v>0</v>
      </c>
      <c r="V60" s="30">
        <f t="shared" si="4"/>
        <v>0</v>
      </c>
      <c r="W60" s="246">
        <f t="shared" si="5"/>
        <v>0</v>
      </c>
      <c r="X60" s="14">
        <f>IF(G60&gt;0,AB60,O60*calc!$J$4)</f>
        <v>0</v>
      </c>
      <c r="Y60" s="14">
        <f>IF(H60&gt;0,AC60,P60*calc!$J$5)</f>
        <v>0</v>
      </c>
      <c r="Z60" s="14">
        <f>IF(I60&gt;0,AD60,Q60*calc!$J$6)</f>
        <v>0</v>
      </c>
      <c r="AA60" s="14">
        <f>IF(J60&gt;0,AE60,R60*calc!$J$7)</f>
        <v>0</v>
      </c>
      <c r="AB60" s="166" t="str">
        <f>IF(G60&gt;0,VLOOKUP(((K60/G60)*100),calc!$B$11:$D$16,3,TRUE)*O60*calc!$J$4,"N/A")</f>
        <v>N/A</v>
      </c>
      <c r="AC60" s="166" t="str">
        <f>IF(H60&gt;0,VLOOKUP(((L60/H60)*100),calc!$B$11:$D$16,3,TRUE)*P60*calc!$J$5,"N/A")</f>
        <v>N/A</v>
      </c>
      <c r="AD60" s="166" t="str">
        <f>IF(I60&gt;0,VLOOKUP(((M60/I60)*100),calc!$B$11:$D$16,3,TRUE)*Q60*calc!$J$6,"N/A")</f>
        <v>N/A</v>
      </c>
      <c r="AE60" s="166" t="str">
        <f>IF(J60&gt;0,VLOOKUP(((N60/J60)*100),calc!$B$11:$D$16,3,TRUE)*R60*calc!$J$7,"N/A")</f>
        <v>N/A</v>
      </c>
      <c r="AF60" s="120"/>
      <c r="AG60" s="190" t="str">
        <f>IF((SUM(pism_c_SEL!O60:R60))&gt;0,COUNTIF(pism_c_SEL!AB60:AE60,0),"0")</f>
        <v>0</v>
      </c>
      <c r="AH60" s="190">
        <f>SUM(IF(S60=0,O60*calc!$J$4,0),IF(T60=0,P60*calc!$J$5,0),IF(U60=0,Q60*calc!$J$6,0),IF(V60=0,R60*calc!$J$7,0))</f>
        <v>0</v>
      </c>
    </row>
    <row r="61" spans="1:34" s="1" customFormat="1" ht="30" hidden="1" customHeight="1" thickBot="1" x14ac:dyDescent="0.35">
      <c r="A61" s="49" t="s">
        <v>68</v>
      </c>
      <c r="B61" s="144" t="str">
        <f>IF(E61="","",'Celkový poplatek'!$D$2)</f>
        <v/>
      </c>
      <c r="C61" s="145" t="str">
        <f>IF(E61="","",'Celkový poplatek'!$E$2)</f>
        <v/>
      </c>
      <c r="D61" s="220"/>
      <c r="E61" s="221"/>
      <c r="F61" s="64" t="str">
        <f>IF(E61="","",'Celkový poplatek'!$C$2)</f>
        <v/>
      </c>
      <c r="G61" s="229"/>
      <c r="H61" s="230"/>
      <c r="I61" s="230"/>
      <c r="J61" s="231"/>
      <c r="K61" s="232"/>
      <c r="L61" s="230"/>
      <c r="M61" s="230"/>
      <c r="N61" s="233"/>
      <c r="O61" s="232"/>
      <c r="P61" s="230"/>
      <c r="Q61" s="230"/>
      <c r="R61" s="233"/>
      <c r="S61" s="254">
        <f t="shared" si="1"/>
        <v>0</v>
      </c>
      <c r="T61" s="244">
        <f t="shared" si="2"/>
        <v>0</v>
      </c>
      <c r="U61" s="244">
        <f t="shared" si="3"/>
        <v>0</v>
      </c>
      <c r="V61" s="30">
        <f t="shared" si="4"/>
        <v>0</v>
      </c>
      <c r="W61" s="246">
        <f t="shared" si="5"/>
        <v>0</v>
      </c>
      <c r="X61" s="14">
        <f>IF(G61&gt;0,AB61,O61*calc!$J$4)</f>
        <v>0</v>
      </c>
      <c r="Y61" s="14">
        <f>IF(H61&gt;0,AC61,P61*calc!$J$5)</f>
        <v>0</v>
      </c>
      <c r="Z61" s="14">
        <f>IF(I61&gt;0,AD61,Q61*calc!$J$6)</f>
        <v>0</v>
      </c>
      <c r="AA61" s="14">
        <f>IF(J61&gt;0,AE61,R61*calc!$J$7)</f>
        <v>0</v>
      </c>
      <c r="AB61" s="166" t="str">
        <f>IF(G61&gt;0,VLOOKUP(((K61/G61)*100),calc!$B$11:$D$16,3,TRUE)*O61*calc!$J$4,"N/A")</f>
        <v>N/A</v>
      </c>
      <c r="AC61" s="166" t="str">
        <f>IF(H61&gt;0,VLOOKUP(((L61/H61)*100),calc!$B$11:$D$16,3,TRUE)*P61*calc!$J$5,"N/A")</f>
        <v>N/A</v>
      </c>
      <c r="AD61" s="166" t="str">
        <f>IF(I61&gt;0,VLOOKUP(((M61/I61)*100),calc!$B$11:$D$16,3,TRUE)*Q61*calc!$J$6,"N/A")</f>
        <v>N/A</v>
      </c>
      <c r="AE61" s="166" t="str">
        <f>IF(J61&gt;0,VLOOKUP(((N61/J61)*100),calc!$B$11:$D$16,3,TRUE)*R61*calc!$J$7,"N/A")</f>
        <v>N/A</v>
      </c>
      <c r="AF61" s="120"/>
      <c r="AG61" s="190" t="str">
        <f>IF((SUM(pism_c_SEL!O61:R61))&gt;0,COUNTIF(pism_c_SEL!AB61:AE61,0),"0")</f>
        <v>0</v>
      </c>
      <c r="AH61" s="190">
        <f>SUM(IF(S61=0,O61*calc!$J$4,0),IF(T61=0,P61*calc!$J$5,0),IF(U61=0,Q61*calc!$J$6,0),IF(V61=0,R61*calc!$J$7,0))</f>
        <v>0</v>
      </c>
    </row>
    <row r="62" spans="1:34" s="1" customFormat="1" ht="30" hidden="1" customHeight="1" thickBot="1" x14ac:dyDescent="0.35">
      <c r="A62" s="49" t="s">
        <v>69</v>
      </c>
      <c r="B62" s="144" t="str">
        <f>IF(E62="","",'Celkový poplatek'!$D$2)</f>
        <v/>
      </c>
      <c r="C62" s="145" t="str">
        <f>IF(E62="","",'Celkový poplatek'!$E$2)</f>
        <v/>
      </c>
      <c r="D62" s="220"/>
      <c r="E62" s="221"/>
      <c r="F62" s="64" t="str">
        <f>IF(E62="","",'Celkový poplatek'!$C$2)</f>
        <v/>
      </c>
      <c r="G62" s="229"/>
      <c r="H62" s="230"/>
      <c r="I62" s="230"/>
      <c r="J62" s="231"/>
      <c r="K62" s="232"/>
      <c r="L62" s="230"/>
      <c r="M62" s="230"/>
      <c r="N62" s="233"/>
      <c r="O62" s="232"/>
      <c r="P62" s="230"/>
      <c r="Q62" s="230"/>
      <c r="R62" s="233"/>
      <c r="S62" s="254">
        <f t="shared" si="1"/>
        <v>0</v>
      </c>
      <c r="T62" s="244">
        <f t="shared" si="2"/>
        <v>0</v>
      </c>
      <c r="U62" s="244">
        <f t="shared" si="3"/>
        <v>0</v>
      </c>
      <c r="V62" s="30">
        <f t="shared" si="4"/>
        <v>0</v>
      </c>
      <c r="W62" s="246">
        <f t="shared" si="5"/>
        <v>0</v>
      </c>
      <c r="X62" s="14">
        <f>IF(G62&gt;0,AB62,O62*calc!$J$4)</f>
        <v>0</v>
      </c>
      <c r="Y62" s="14">
        <f>IF(H62&gt;0,AC62,P62*calc!$J$5)</f>
        <v>0</v>
      </c>
      <c r="Z62" s="14">
        <f>IF(I62&gt;0,AD62,Q62*calc!$J$6)</f>
        <v>0</v>
      </c>
      <c r="AA62" s="14">
        <f>IF(J62&gt;0,AE62,R62*calc!$J$7)</f>
        <v>0</v>
      </c>
      <c r="AB62" s="166" t="str">
        <f>IF(G62&gt;0,VLOOKUP(((K62/G62)*100),calc!$B$11:$D$16,3,TRUE)*O62*calc!$J$4,"N/A")</f>
        <v>N/A</v>
      </c>
      <c r="AC62" s="166" t="str">
        <f>IF(H62&gt;0,VLOOKUP(((L62/H62)*100),calc!$B$11:$D$16,3,TRUE)*P62*calc!$J$5,"N/A")</f>
        <v>N/A</v>
      </c>
      <c r="AD62" s="166" t="str">
        <f>IF(I62&gt;0,VLOOKUP(((M62/I62)*100),calc!$B$11:$D$16,3,TRUE)*Q62*calc!$J$6,"N/A")</f>
        <v>N/A</v>
      </c>
      <c r="AE62" s="166" t="str">
        <f>IF(J62&gt;0,VLOOKUP(((N62/J62)*100),calc!$B$11:$D$16,3,TRUE)*R62*calc!$J$7,"N/A")</f>
        <v>N/A</v>
      </c>
      <c r="AF62" s="120"/>
      <c r="AG62" s="190" t="str">
        <f>IF((SUM(pism_c_SEL!O62:R62))&gt;0,COUNTIF(pism_c_SEL!AB62:AE62,0),"0")</f>
        <v>0</v>
      </c>
      <c r="AH62" s="190">
        <f>SUM(IF(S62=0,O62*calc!$J$4,0),IF(T62=0,P62*calc!$J$5,0),IF(U62=0,Q62*calc!$J$6,0),IF(V62=0,R62*calc!$J$7,0))</f>
        <v>0</v>
      </c>
    </row>
    <row r="63" spans="1:34" s="1" customFormat="1" ht="30" hidden="1" customHeight="1" thickBot="1" x14ac:dyDescent="0.35">
      <c r="A63" s="49" t="s">
        <v>70</v>
      </c>
      <c r="B63" s="144" t="str">
        <f>IF(E63="","",'Celkový poplatek'!$D$2)</f>
        <v/>
      </c>
      <c r="C63" s="145" t="str">
        <f>IF(E63="","",'Celkový poplatek'!$E$2)</f>
        <v/>
      </c>
      <c r="D63" s="220"/>
      <c r="E63" s="221"/>
      <c r="F63" s="64" t="str">
        <f>IF(E63="","",'Celkový poplatek'!$C$2)</f>
        <v/>
      </c>
      <c r="G63" s="229"/>
      <c r="H63" s="230"/>
      <c r="I63" s="230"/>
      <c r="J63" s="231"/>
      <c r="K63" s="232"/>
      <c r="L63" s="230"/>
      <c r="M63" s="230"/>
      <c r="N63" s="233"/>
      <c r="O63" s="232"/>
      <c r="P63" s="230"/>
      <c r="Q63" s="230"/>
      <c r="R63" s="233"/>
      <c r="S63" s="254">
        <f t="shared" si="1"/>
        <v>0</v>
      </c>
      <c r="T63" s="244">
        <f t="shared" si="2"/>
        <v>0</v>
      </c>
      <c r="U63" s="244">
        <f t="shared" si="3"/>
        <v>0</v>
      </c>
      <c r="V63" s="30">
        <f t="shared" si="4"/>
        <v>0</v>
      </c>
      <c r="W63" s="246">
        <f t="shared" si="5"/>
        <v>0</v>
      </c>
      <c r="X63" s="14">
        <f>IF(G63&gt;0,AB63,O63*calc!$J$4)</f>
        <v>0</v>
      </c>
      <c r="Y63" s="14">
        <f>IF(H63&gt;0,AC63,P63*calc!$J$5)</f>
        <v>0</v>
      </c>
      <c r="Z63" s="14">
        <f>IF(I63&gt;0,AD63,Q63*calc!$J$6)</f>
        <v>0</v>
      </c>
      <c r="AA63" s="14">
        <f>IF(J63&gt;0,AE63,R63*calc!$J$7)</f>
        <v>0</v>
      </c>
      <c r="AB63" s="166" t="str">
        <f>IF(G63&gt;0,VLOOKUP(((K63/G63)*100),calc!$B$11:$D$16,3,TRUE)*O63*calc!$J$4,"N/A")</f>
        <v>N/A</v>
      </c>
      <c r="AC63" s="166" t="str">
        <f>IF(H63&gt;0,VLOOKUP(((L63/H63)*100),calc!$B$11:$D$16,3,TRUE)*P63*calc!$J$5,"N/A")</f>
        <v>N/A</v>
      </c>
      <c r="AD63" s="166" t="str">
        <f>IF(I63&gt;0,VLOOKUP(((M63/I63)*100),calc!$B$11:$D$16,3,TRUE)*Q63*calc!$J$6,"N/A")</f>
        <v>N/A</v>
      </c>
      <c r="AE63" s="166" t="str">
        <f>IF(J63&gt;0,VLOOKUP(((N63/J63)*100),calc!$B$11:$D$16,3,TRUE)*R63*calc!$J$7,"N/A")</f>
        <v>N/A</v>
      </c>
      <c r="AF63" s="120"/>
      <c r="AG63" s="190" t="str">
        <f>IF((SUM(pism_c_SEL!O63:R63))&gt;0,COUNTIF(pism_c_SEL!AB63:AE63,0),"0")</f>
        <v>0</v>
      </c>
      <c r="AH63" s="190">
        <f>SUM(IF(S63=0,O63*calc!$J$4,0),IF(T63=0,P63*calc!$J$5,0),IF(U63=0,Q63*calc!$J$6,0),IF(V63=0,R63*calc!$J$7,0))</f>
        <v>0</v>
      </c>
    </row>
    <row r="64" spans="1:34" s="1" customFormat="1" ht="30" hidden="1" customHeight="1" thickBot="1" x14ac:dyDescent="0.35">
      <c r="A64" s="49" t="s">
        <v>71</v>
      </c>
      <c r="B64" s="144" t="str">
        <f>IF(E64="","",'Celkový poplatek'!$D$2)</f>
        <v/>
      </c>
      <c r="C64" s="145" t="str">
        <f>IF(E64="","",'Celkový poplatek'!$E$2)</f>
        <v/>
      </c>
      <c r="D64" s="220"/>
      <c r="E64" s="221"/>
      <c r="F64" s="64" t="str">
        <f>IF(E64="","",'Celkový poplatek'!$C$2)</f>
        <v/>
      </c>
      <c r="G64" s="229"/>
      <c r="H64" s="230"/>
      <c r="I64" s="230"/>
      <c r="J64" s="231"/>
      <c r="K64" s="232"/>
      <c r="L64" s="230"/>
      <c r="M64" s="230"/>
      <c r="N64" s="233"/>
      <c r="O64" s="232"/>
      <c r="P64" s="230"/>
      <c r="Q64" s="230"/>
      <c r="R64" s="233"/>
      <c r="S64" s="254">
        <f t="shared" si="1"/>
        <v>0</v>
      </c>
      <c r="T64" s="244">
        <f t="shared" si="2"/>
        <v>0</v>
      </c>
      <c r="U64" s="244">
        <f t="shared" si="3"/>
        <v>0</v>
      </c>
      <c r="V64" s="30">
        <f t="shared" si="4"/>
        <v>0</v>
      </c>
      <c r="W64" s="246">
        <f t="shared" si="5"/>
        <v>0</v>
      </c>
      <c r="X64" s="14">
        <f>IF(G64&gt;0,AB64,O64*calc!$J$4)</f>
        <v>0</v>
      </c>
      <c r="Y64" s="14">
        <f>IF(H64&gt;0,AC64,P64*calc!$J$5)</f>
        <v>0</v>
      </c>
      <c r="Z64" s="14">
        <f>IF(I64&gt;0,AD64,Q64*calc!$J$6)</f>
        <v>0</v>
      </c>
      <c r="AA64" s="14">
        <f>IF(J64&gt;0,AE64,R64*calc!$J$7)</f>
        <v>0</v>
      </c>
      <c r="AB64" s="166" t="str">
        <f>IF(G64&gt;0,VLOOKUP(((K64/G64)*100),calc!$B$11:$D$16,3,TRUE)*O64*calc!$J$4,"N/A")</f>
        <v>N/A</v>
      </c>
      <c r="AC64" s="166" t="str">
        <f>IF(H64&gt;0,VLOOKUP(((L64/H64)*100),calc!$B$11:$D$16,3,TRUE)*P64*calc!$J$5,"N/A")</f>
        <v>N/A</v>
      </c>
      <c r="AD64" s="166" t="str">
        <f>IF(I64&gt;0,VLOOKUP(((M64/I64)*100),calc!$B$11:$D$16,3,TRUE)*Q64*calc!$J$6,"N/A")</f>
        <v>N/A</v>
      </c>
      <c r="AE64" s="166" t="str">
        <f>IF(J64&gt;0,VLOOKUP(((N64/J64)*100),calc!$B$11:$D$16,3,TRUE)*R64*calc!$J$7,"N/A")</f>
        <v>N/A</v>
      </c>
      <c r="AF64" s="120"/>
      <c r="AG64" s="190" t="str">
        <f>IF((SUM(pism_c_SEL!O64:R64))&gt;0,COUNTIF(pism_c_SEL!AB64:AE64,0),"0")</f>
        <v>0</v>
      </c>
      <c r="AH64" s="190">
        <f>SUM(IF(S64=0,O64*calc!$J$4,0),IF(T64=0,P64*calc!$J$5,0),IF(U64=0,Q64*calc!$J$6,0),IF(V64=0,R64*calc!$J$7,0))</f>
        <v>0</v>
      </c>
    </row>
    <row r="65" spans="1:34" s="1" customFormat="1" ht="30" hidden="1" customHeight="1" thickBot="1" x14ac:dyDescent="0.35">
      <c r="A65" s="49" t="s">
        <v>72</v>
      </c>
      <c r="B65" s="144" t="str">
        <f>IF(E65="","",'Celkový poplatek'!$D$2)</f>
        <v/>
      </c>
      <c r="C65" s="145" t="str">
        <f>IF(E65="","",'Celkový poplatek'!$E$2)</f>
        <v/>
      </c>
      <c r="D65" s="220"/>
      <c r="E65" s="221"/>
      <c r="F65" s="64" t="str">
        <f>IF(E65="","",'Celkový poplatek'!$C$2)</f>
        <v/>
      </c>
      <c r="G65" s="229"/>
      <c r="H65" s="230"/>
      <c r="I65" s="230"/>
      <c r="J65" s="231"/>
      <c r="K65" s="232"/>
      <c r="L65" s="230"/>
      <c r="M65" s="230"/>
      <c r="N65" s="233"/>
      <c r="O65" s="232"/>
      <c r="P65" s="230"/>
      <c r="Q65" s="230"/>
      <c r="R65" s="233"/>
      <c r="S65" s="254">
        <f t="shared" si="1"/>
        <v>0</v>
      </c>
      <c r="T65" s="244">
        <f t="shared" si="2"/>
        <v>0</v>
      </c>
      <c r="U65" s="244">
        <f t="shared" si="3"/>
        <v>0</v>
      </c>
      <c r="V65" s="30">
        <f t="shared" si="4"/>
        <v>0</v>
      </c>
      <c r="W65" s="246">
        <f t="shared" si="5"/>
        <v>0</v>
      </c>
      <c r="X65" s="14">
        <f>IF(G65&gt;0,AB65,O65*calc!$J$4)</f>
        <v>0</v>
      </c>
      <c r="Y65" s="14">
        <f>IF(H65&gt;0,AC65,P65*calc!$J$5)</f>
        <v>0</v>
      </c>
      <c r="Z65" s="14">
        <f>IF(I65&gt;0,AD65,Q65*calc!$J$6)</f>
        <v>0</v>
      </c>
      <c r="AA65" s="14">
        <f>IF(J65&gt;0,AE65,R65*calc!$J$7)</f>
        <v>0</v>
      </c>
      <c r="AB65" s="166" t="str">
        <f>IF(G65&gt;0,VLOOKUP(((K65/G65)*100),calc!$B$11:$D$16,3,TRUE)*O65*calc!$J$4,"N/A")</f>
        <v>N/A</v>
      </c>
      <c r="AC65" s="166" t="str">
        <f>IF(H65&gt;0,VLOOKUP(((L65/H65)*100),calc!$B$11:$D$16,3,TRUE)*P65*calc!$J$5,"N/A")</f>
        <v>N/A</v>
      </c>
      <c r="AD65" s="166" t="str">
        <f>IF(I65&gt;0,VLOOKUP(((M65/I65)*100),calc!$B$11:$D$16,3,TRUE)*Q65*calc!$J$6,"N/A")</f>
        <v>N/A</v>
      </c>
      <c r="AE65" s="166" t="str">
        <f>IF(J65&gt;0,VLOOKUP(((N65/J65)*100),calc!$B$11:$D$16,3,TRUE)*R65*calc!$J$7,"N/A")</f>
        <v>N/A</v>
      </c>
      <c r="AF65" s="120"/>
      <c r="AG65" s="190" t="str">
        <f>IF((SUM(pism_c_SEL!O65:R65))&gt;0,COUNTIF(pism_c_SEL!AB65:AE65,0),"0")</f>
        <v>0</v>
      </c>
      <c r="AH65" s="190">
        <f>SUM(IF(S65=0,O65*calc!$J$4,0),IF(T65=0,P65*calc!$J$5,0),IF(U65=0,Q65*calc!$J$6,0),IF(V65=0,R65*calc!$J$7,0))</f>
        <v>0</v>
      </c>
    </row>
    <row r="66" spans="1:34" s="1" customFormat="1" ht="30" hidden="1" customHeight="1" thickBot="1" x14ac:dyDescent="0.35">
      <c r="A66" s="49" t="s">
        <v>73</v>
      </c>
      <c r="B66" s="144" t="str">
        <f>IF(E66="","",'Celkový poplatek'!$D$2)</f>
        <v/>
      </c>
      <c r="C66" s="145" t="str">
        <f>IF(E66="","",'Celkový poplatek'!$E$2)</f>
        <v/>
      </c>
      <c r="D66" s="220"/>
      <c r="E66" s="221"/>
      <c r="F66" s="64" t="str">
        <f>IF(E66="","",'Celkový poplatek'!$C$2)</f>
        <v/>
      </c>
      <c r="G66" s="229"/>
      <c r="H66" s="230"/>
      <c r="I66" s="230"/>
      <c r="J66" s="231"/>
      <c r="K66" s="232"/>
      <c r="L66" s="230"/>
      <c r="M66" s="230"/>
      <c r="N66" s="233"/>
      <c r="O66" s="232"/>
      <c r="P66" s="230"/>
      <c r="Q66" s="230"/>
      <c r="R66" s="233"/>
      <c r="S66" s="254">
        <f t="shared" si="1"/>
        <v>0</v>
      </c>
      <c r="T66" s="244">
        <f t="shared" si="2"/>
        <v>0</v>
      </c>
      <c r="U66" s="244">
        <f t="shared" si="3"/>
        <v>0</v>
      </c>
      <c r="V66" s="30">
        <f t="shared" si="4"/>
        <v>0</v>
      </c>
      <c r="W66" s="246">
        <f t="shared" si="5"/>
        <v>0</v>
      </c>
      <c r="X66" s="14">
        <f>IF(G66&gt;0,AB66,O66*calc!$J$4)</f>
        <v>0</v>
      </c>
      <c r="Y66" s="14">
        <f>IF(H66&gt;0,AC66,P66*calc!$J$5)</f>
        <v>0</v>
      </c>
      <c r="Z66" s="14">
        <f>IF(I66&gt;0,AD66,Q66*calc!$J$6)</f>
        <v>0</v>
      </c>
      <c r="AA66" s="14">
        <f>IF(J66&gt;0,AE66,R66*calc!$J$7)</f>
        <v>0</v>
      </c>
      <c r="AB66" s="166" t="str">
        <f>IF(G66&gt;0,VLOOKUP(((K66/G66)*100),calc!$B$11:$D$16,3,TRUE)*O66*calc!$J$4,"N/A")</f>
        <v>N/A</v>
      </c>
      <c r="AC66" s="166" t="str">
        <f>IF(H66&gt;0,VLOOKUP(((L66/H66)*100),calc!$B$11:$D$16,3,TRUE)*P66*calc!$J$5,"N/A")</f>
        <v>N/A</v>
      </c>
      <c r="AD66" s="166" t="str">
        <f>IF(I66&gt;0,VLOOKUP(((M66/I66)*100),calc!$B$11:$D$16,3,TRUE)*Q66*calc!$J$6,"N/A")</f>
        <v>N/A</v>
      </c>
      <c r="AE66" s="166" t="str">
        <f>IF(J66&gt;0,VLOOKUP(((N66/J66)*100),calc!$B$11:$D$16,3,TRUE)*R66*calc!$J$7,"N/A")</f>
        <v>N/A</v>
      </c>
      <c r="AF66" s="120"/>
      <c r="AG66" s="190" t="str">
        <f>IF((SUM(pism_c_SEL!O66:R66))&gt;0,COUNTIF(pism_c_SEL!AB66:AE66,0),"0")</f>
        <v>0</v>
      </c>
      <c r="AH66" s="190">
        <f>SUM(IF(S66=0,O66*calc!$J$4,0),IF(T66=0,P66*calc!$J$5,0),IF(U66=0,Q66*calc!$J$6,0),IF(V66=0,R66*calc!$J$7,0))</f>
        <v>0</v>
      </c>
    </row>
    <row r="67" spans="1:34" s="1" customFormat="1" ht="30" hidden="1" customHeight="1" thickBot="1" x14ac:dyDescent="0.35">
      <c r="A67" s="49" t="s">
        <v>74</v>
      </c>
      <c r="B67" s="144" t="str">
        <f>IF(E67="","",'Celkový poplatek'!$D$2)</f>
        <v/>
      </c>
      <c r="C67" s="145" t="str">
        <f>IF(E67="","",'Celkový poplatek'!$E$2)</f>
        <v/>
      </c>
      <c r="D67" s="220"/>
      <c r="E67" s="221"/>
      <c r="F67" s="64" t="str">
        <f>IF(E67="","",'Celkový poplatek'!$C$2)</f>
        <v/>
      </c>
      <c r="G67" s="229"/>
      <c r="H67" s="230"/>
      <c r="I67" s="230"/>
      <c r="J67" s="231"/>
      <c r="K67" s="232"/>
      <c r="L67" s="230"/>
      <c r="M67" s="230"/>
      <c r="N67" s="233"/>
      <c r="O67" s="232"/>
      <c r="P67" s="230"/>
      <c r="Q67" s="230"/>
      <c r="R67" s="233"/>
      <c r="S67" s="254">
        <f t="shared" si="1"/>
        <v>0</v>
      </c>
      <c r="T67" s="244">
        <f t="shared" si="2"/>
        <v>0</v>
      </c>
      <c r="U67" s="244">
        <f t="shared" si="3"/>
        <v>0</v>
      </c>
      <c r="V67" s="30">
        <f t="shared" si="4"/>
        <v>0</v>
      </c>
      <c r="W67" s="246">
        <f t="shared" si="5"/>
        <v>0</v>
      </c>
      <c r="X67" s="14">
        <f>IF(G67&gt;0,AB67,O67*calc!$J$4)</f>
        <v>0</v>
      </c>
      <c r="Y67" s="14">
        <f>IF(H67&gt;0,AC67,P67*calc!$J$5)</f>
        <v>0</v>
      </c>
      <c r="Z67" s="14">
        <f>IF(I67&gt;0,AD67,Q67*calc!$J$6)</f>
        <v>0</v>
      </c>
      <c r="AA67" s="14">
        <f>IF(J67&gt;0,AE67,R67*calc!$J$7)</f>
        <v>0</v>
      </c>
      <c r="AB67" s="166" t="str">
        <f>IF(G67&gt;0,VLOOKUP(((K67/G67)*100),calc!$B$11:$D$16,3,TRUE)*O67*calc!$J$4,"N/A")</f>
        <v>N/A</v>
      </c>
      <c r="AC67" s="166" t="str">
        <f>IF(H67&gt;0,VLOOKUP(((L67/H67)*100),calc!$B$11:$D$16,3,TRUE)*P67*calc!$J$5,"N/A")</f>
        <v>N/A</v>
      </c>
      <c r="AD67" s="166" t="str">
        <f>IF(I67&gt;0,VLOOKUP(((M67/I67)*100),calc!$B$11:$D$16,3,TRUE)*Q67*calc!$J$6,"N/A")</f>
        <v>N/A</v>
      </c>
      <c r="AE67" s="166" t="str">
        <f>IF(J67&gt;0,VLOOKUP(((N67/J67)*100),calc!$B$11:$D$16,3,TRUE)*R67*calc!$J$7,"N/A")</f>
        <v>N/A</v>
      </c>
      <c r="AF67" s="120"/>
      <c r="AG67" s="190" t="str">
        <f>IF((SUM(pism_c_SEL!O67:R67))&gt;0,COUNTIF(pism_c_SEL!AB67:AE67,0),"0")</f>
        <v>0</v>
      </c>
      <c r="AH67" s="190">
        <f>SUM(IF(S67=0,O67*calc!$J$4,0),IF(T67=0,P67*calc!$J$5,0),IF(U67=0,Q67*calc!$J$6,0),IF(V67=0,R67*calc!$J$7,0))</f>
        <v>0</v>
      </c>
    </row>
    <row r="68" spans="1:34" s="1" customFormat="1" ht="30" hidden="1" customHeight="1" thickBot="1" x14ac:dyDescent="0.35">
      <c r="A68" s="49" t="s">
        <v>75</v>
      </c>
      <c r="B68" s="144" t="str">
        <f>IF(E68="","",'Celkový poplatek'!$D$2)</f>
        <v/>
      </c>
      <c r="C68" s="145" t="str">
        <f>IF(E68="","",'Celkový poplatek'!$E$2)</f>
        <v/>
      </c>
      <c r="D68" s="220"/>
      <c r="E68" s="221"/>
      <c r="F68" s="64" t="str">
        <f>IF(E68="","",'Celkový poplatek'!$C$2)</f>
        <v/>
      </c>
      <c r="G68" s="229"/>
      <c r="H68" s="230"/>
      <c r="I68" s="230"/>
      <c r="J68" s="231"/>
      <c r="K68" s="232"/>
      <c r="L68" s="230"/>
      <c r="M68" s="230"/>
      <c r="N68" s="233"/>
      <c r="O68" s="232"/>
      <c r="P68" s="230"/>
      <c r="Q68" s="230"/>
      <c r="R68" s="233"/>
      <c r="S68" s="254">
        <f t="shared" si="1"/>
        <v>0</v>
      </c>
      <c r="T68" s="244">
        <f t="shared" si="2"/>
        <v>0</v>
      </c>
      <c r="U68" s="244">
        <f t="shared" si="3"/>
        <v>0</v>
      </c>
      <c r="V68" s="30">
        <f t="shared" si="4"/>
        <v>0</v>
      </c>
      <c r="W68" s="246">
        <f t="shared" si="5"/>
        <v>0</v>
      </c>
      <c r="X68" s="14">
        <f>IF(G68&gt;0,AB68,O68*calc!$J$4)</f>
        <v>0</v>
      </c>
      <c r="Y68" s="14">
        <f>IF(H68&gt;0,AC68,P68*calc!$J$5)</f>
        <v>0</v>
      </c>
      <c r="Z68" s="14">
        <f>IF(I68&gt;0,AD68,Q68*calc!$J$6)</f>
        <v>0</v>
      </c>
      <c r="AA68" s="14">
        <f>IF(J68&gt;0,AE68,R68*calc!$J$7)</f>
        <v>0</v>
      </c>
      <c r="AB68" s="166" t="str">
        <f>IF(G68&gt;0,VLOOKUP(((K68/G68)*100),calc!$B$11:$D$16,3,TRUE)*O68*calc!$J$4,"N/A")</f>
        <v>N/A</v>
      </c>
      <c r="AC68" s="166" t="str">
        <f>IF(H68&gt;0,VLOOKUP(((L68/H68)*100),calc!$B$11:$D$16,3,TRUE)*P68*calc!$J$5,"N/A")</f>
        <v>N/A</v>
      </c>
      <c r="AD68" s="166" t="str">
        <f>IF(I68&gt;0,VLOOKUP(((M68/I68)*100),calc!$B$11:$D$16,3,TRUE)*Q68*calc!$J$6,"N/A")</f>
        <v>N/A</v>
      </c>
      <c r="AE68" s="166" t="str">
        <f>IF(J68&gt;0,VLOOKUP(((N68/J68)*100),calc!$B$11:$D$16,3,TRUE)*R68*calc!$J$7,"N/A")</f>
        <v>N/A</v>
      </c>
      <c r="AF68" s="120"/>
      <c r="AG68" s="190" t="str">
        <f>IF((SUM(pism_c_SEL!O68:R68))&gt;0,COUNTIF(pism_c_SEL!AB68:AE68,0),"0")</f>
        <v>0</v>
      </c>
      <c r="AH68" s="190">
        <f>SUM(IF(S68=0,O68*calc!$J$4,0),IF(T68=0,P68*calc!$J$5,0),IF(U68=0,Q68*calc!$J$6,0),IF(V68=0,R68*calc!$J$7,0))</f>
        <v>0</v>
      </c>
    </row>
    <row r="69" spans="1:34" s="1" customFormat="1" ht="30" hidden="1" customHeight="1" thickBot="1" x14ac:dyDescent="0.35">
      <c r="A69" s="49" t="s">
        <v>76</v>
      </c>
      <c r="B69" s="144" t="str">
        <f>IF(E69="","",'Celkový poplatek'!$D$2)</f>
        <v/>
      </c>
      <c r="C69" s="145" t="str">
        <f>IF(E69="","",'Celkový poplatek'!$E$2)</f>
        <v/>
      </c>
      <c r="D69" s="220"/>
      <c r="E69" s="221"/>
      <c r="F69" s="64" t="str">
        <f>IF(E69="","",'Celkový poplatek'!$C$2)</f>
        <v/>
      </c>
      <c r="G69" s="229"/>
      <c r="H69" s="230"/>
      <c r="I69" s="230"/>
      <c r="J69" s="231"/>
      <c r="K69" s="232"/>
      <c r="L69" s="230"/>
      <c r="M69" s="230"/>
      <c r="N69" s="233"/>
      <c r="O69" s="232"/>
      <c r="P69" s="230"/>
      <c r="Q69" s="230"/>
      <c r="R69" s="233"/>
      <c r="S69" s="254">
        <f t="shared" ref="S69:S101" si="6">IF(G69&gt;0,AB69,X69)</f>
        <v>0</v>
      </c>
      <c r="T69" s="244">
        <f t="shared" ref="T69:T101" si="7">IF(H69&gt;0,AC69,Y69)</f>
        <v>0</v>
      </c>
      <c r="U69" s="244">
        <f t="shared" ref="U69:U101" si="8">IF(I69&gt;0,AD69,Z69)</f>
        <v>0</v>
      </c>
      <c r="V69" s="30">
        <f t="shared" ref="V69:V101" si="9">IF(J69&gt;0,AE69,AA69)</f>
        <v>0</v>
      </c>
      <c r="W69" s="246">
        <f t="shared" ref="W69:W101" si="10">+X69+Y69+Z69+AA69</f>
        <v>0</v>
      </c>
      <c r="X69" s="14">
        <f>IF(G69&gt;0,AB69,O69*calc!$J$4)</f>
        <v>0</v>
      </c>
      <c r="Y69" s="14">
        <f>IF(H69&gt;0,AC69,P69*calc!$J$5)</f>
        <v>0</v>
      </c>
      <c r="Z69" s="14">
        <f>IF(I69&gt;0,AD69,Q69*calc!$J$6)</f>
        <v>0</v>
      </c>
      <c r="AA69" s="14">
        <f>IF(J69&gt;0,AE69,R69*calc!$J$7)</f>
        <v>0</v>
      </c>
      <c r="AB69" s="166" t="str">
        <f>IF(G69&gt;0,VLOOKUP(((K69/G69)*100),calc!$B$11:$D$16,3,TRUE)*O69*calc!$J$4,"N/A")</f>
        <v>N/A</v>
      </c>
      <c r="AC69" s="166" t="str">
        <f>IF(H69&gt;0,VLOOKUP(((L69/H69)*100),calc!$B$11:$D$16,3,TRUE)*P69*calc!$J$5,"N/A")</f>
        <v>N/A</v>
      </c>
      <c r="AD69" s="166" t="str">
        <f>IF(I69&gt;0,VLOOKUP(((M69/I69)*100),calc!$B$11:$D$16,3,TRUE)*Q69*calc!$J$6,"N/A")</f>
        <v>N/A</v>
      </c>
      <c r="AE69" s="166" t="str">
        <f>IF(J69&gt;0,VLOOKUP(((N69/J69)*100),calc!$B$11:$D$16,3,TRUE)*R69*calc!$J$7,"N/A")</f>
        <v>N/A</v>
      </c>
      <c r="AF69" s="120"/>
      <c r="AG69" s="190" t="str">
        <f>IF((SUM(pism_c_SEL!O69:R69))&gt;0,COUNTIF(pism_c_SEL!AB69:AE69,0),"0")</f>
        <v>0</v>
      </c>
      <c r="AH69" s="190">
        <f>SUM(IF(S69=0,O69*calc!$J$4,0),IF(T69=0,P69*calc!$J$5,0),IF(U69=0,Q69*calc!$J$6,0),IF(V69=0,R69*calc!$J$7,0))</f>
        <v>0</v>
      </c>
    </row>
    <row r="70" spans="1:34" s="1" customFormat="1" ht="30" hidden="1" customHeight="1" thickBot="1" x14ac:dyDescent="0.35">
      <c r="A70" s="49" t="s">
        <v>77</v>
      </c>
      <c r="B70" s="144" t="str">
        <f>IF(E70="","",'Celkový poplatek'!$D$2)</f>
        <v/>
      </c>
      <c r="C70" s="145" t="str">
        <f>IF(E70="","",'Celkový poplatek'!$E$2)</f>
        <v/>
      </c>
      <c r="D70" s="220"/>
      <c r="E70" s="221"/>
      <c r="F70" s="64" t="str">
        <f>IF(E70="","",'Celkový poplatek'!$C$2)</f>
        <v/>
      </c>
      <c r="G70" s="229"/>
      <c r="H70" s="230"/>
      <c r="I70" s="230"/>
      <c r="J70" s="231"/>
      <c r="K70" s="232"/>
      <c r="L70" s="230"/>
      <c r="M70" s="230"/>
      <c r="N70" s="233"/>
      <c r="O70" s="232"/>
      <c r="P70" s="230"/>
      <c r="Q70" s="230"/>
      <c r="R70" s="233"/>
      <c r="S70" s="254">
        <f t="shared" si="6"/>
        <v>0</v>
      </c>
      <c r="T70" s="244">
        <f t="shared" si="7"/>
        <v>0</v>
      </c>
      <c r="U70" s="244">
        <f t="shared" si="8"/>
        <v>0</v>
      </c>
      <c r="V70" s="30">
        <f t="shared" si="9"/>
        <v>0</v>
      </c>
      <c r="W70" s="246">
        <f t="shared" si="10"/>
        <v>0</v>
      </c>
      <c r="X70" s="14">
        <f>IF(G70&gt;0,AB70,O70*calc!$J$4)</f>
        <v>0</v>
      </c>
      <c r="Y70" s="14">
        <f>IF(H70&gt;0,AC70,P70*calc!$J$5)</f>
        <v>0</v>
      </c>
      <c r="Z70" s="14">
        <f>IF(I70&gt;0,AD70,Q70*calc!$J$6)</f>
        <v>0</v>
      </c>
      <c r="AA70" s="14">
        <f>IF(J70&gt;0,AE70,R70*calc!$J$7)</f>
        <v>0</v>
      </c>
      <c r="AB70" s="166" t="str">
        <f>IF(G70&gt;0,VLOOKUP(((K70/G70)*100),calc!$B$11:$D$16,3,TRUE)*O70*calc!$J$4,"N/A")</f>
        <v>N/A</v>
      </c>
      <c r="AC70" s="166" t="str">
        <f>IF(H70&gt;0,VLOOKUP(((L70/H70)*100),calc!$B$11:$D$16,3,TRUE)*P70*calc!$J$5,"N/A")</f>
        <v>N/A</v>
      </c>
      <c r="AD70" s="166" t="str">
        <f>IF(I70&gt;0,VLOOKUP(((M70/I70)*100),calc!$B$11:$D$16,3,TRUE)*Q70*calc!$J$6,"N/A")</f>
        <v>N/A</v>
      </c>
      <c r="AE70" s="166" t="str">
        <f>IF(J70&gt;0,VLOOKUP(((N70/J70)*100),calc!$B$11:$D$16,3,TRUE)*R70*calc!$J$7,"N/A")</f>
        <v>N/A</v>
      </c>
      <c r="AF70" s="120"/>
      <c r="AG70" s="190" t="str">
        <f>IF((SUM(pism_c_SEL!O70:R70))&gt;0,COUNTIF(pism_c_SEL!AB70:AE70,0),"0")</f>
        <v>0</v>
      </c>
      <c r="AH70" s="190">
        <f>SUM(IF(S70=0,O70*calc!$J$4,0),IF(T70=0,P70*calc!$J$5,0),IF(U70=0,Q70*calc!$J$6,0),IF(V70=0,R70*calc!$J$7,0))</f>
        <v>0</v>
      </c>
    </row>
    <row r="71" spans="1:34" s="1" customFormat="1" ht="30" hidden="1" customHeight="1" thickBot="1" x14ac:dyDescent="0.35">
      <c r="A71" s="49" t="s">
        <v>78</v>
      </c>
      <c r="B71" s="144" t="str">
        <f>IF(E71="","",'Celkový poplatek'!$D$2)</f>
        <v/>
      </c>
      <c r="C71" s="145" t="str">
        <f>IF(E71="","",'Celkový poplatek'!$E$2)</f>
        <v/>
      </c>
      <c r="D71" s="220"/>
      <c r="E71" s="221"/>
      <c r="F71" s="64" t="str">
        <f>IF(E71="","",'Celkový poplatek'!$C$2)</f>
        <v/>
      </c>
      <c r="G71" s="229"/>
      <c r="H71" s="230"/>
      <c r="I71" s="230"/>
      <c r="J71" s="231"/>
      <c r="K71" s="232"/>
      <c r="L71" s="230"/>
      <c r="M71" s="230"/>
      <c r="N71" s="233"/>
      <c r="O71" s="232"/>
      <c r="P71" s="230"/>
      <c r="Q71" s="230"/>
      <c r="R71" s="233"/>
      <c r="S71" s="254">
        <f t="shared" si="6"/>
        <v>0</v>
      </c>
      <c r="T71" s="244">
        <f t="shared" si="7"/>
        <v>0</v>
      </c>
      <c r="U71" s="244">
        <f t="shared" si="8"/>
        <v>0</v>
      </c>
      <c r="V71" s="30">
        <f t="shared" si="9"/>
        <v>0</v>
      </c>
      <c r="W71" s="246">
        <f t="shared" si="10"/>
        <v>0</v>
      </c>
      <c r="X71" s="14">
        <f>IF(G71&gt;0,AB71,O71*calc!$J$4)</f>
        <v>0</v>
      </c>
      <c r="Y71" s="14">
        <f>IF(H71&gt;0,AC71,P71*calc!$J$5)</f>
        <v>0</v>
      </c>
      <c r="Z71" s="14">
        <f>IF(I71&gt;0,AD71,Q71*calc!$J$6)</f>
        <v>0</v>
      </c>
      <c r="AA71" s="14">
        <f>IF(J71&gt;0,AE71,R71*calc!$J$7)</f>
        <v>0</v>
      </c>
      <c r="AB71" s="166" t="str">
        <f>IF(G71&gt;0,VLOOKUP(((K71/G71)*100),calc!$B$11:$D$16,3,TRUE)*O71*calc!$J$4,"N/A")</f>
        <v>N/A</v>
      </c>
      <c r="AC71" s="166" t="str">
        <f>IF(H71&gt;0,VLOOKUP(((L71/H71)*100),calc!$B$11:$D$16,3,TRUE)*P71*calc!$J$5,"N/A")</f>
        <v>N/A</v>
      </c>
      <c r="AD71" s="166" t="str">
        <f>IF(I71&gt;0,VLOOKUP(((M71/I71)*100),calc!$B$11:$D$16,3,TRUE)*Q71*calc!$J$6,"N/A")</f>
        <v>N/A</v>
      </c>
      <c r="AE71" s="166" t="str">
        <f>IF(J71&gt;0,VLOOKUP(((N71/J71)*100),calc!$B$11:$D$16,3,TRUE)*R71*calc!$J$7,"N/A")</f>
        <v>N/A</v>
      </c>
      <c r="AF71" s="120"/>
      <c r="AG71" s="190" t="str">
        <f>IF((SUM(pism_c_SEL!O71:R71))&gt;0,COUNTIF(pism_c_SEL!AB71:AE71,0),"0")</f>
        <v>0</v>
      </c>
      <c r="AH71" s="190">
        <f>SUM(IF(S71=0,O71*calc!$J$4,0),IF(T71=0,P71*calc!$J$5,0),IF(U71=0,Q71*calc!$J$6,0),IF(V71=0,R71*calc!$J$7,0))</f>
        <v>0</v>
      </c>
    </row>
    <row r="72" spans="1:34" s="1" customFormat="1" ht="30" hidden="1" customHeight="1" thickBot="1" x14ac:dyDescent="0.35">
      <c r="A72" s="49" t="s">
        <v>79</v>
      </c>
      <c r="B72" s="144" t="str">
        <f>IF(E72="","",'Celkový poplatek'!$D$2)</f>
        <v/>
      </c>
      <c r="C72" s="145" t="str">
        <f>IF(E72="","",'Celkový poplatek'!$E$2)</f>
        <v/>
      </c>
      <c r="D72" s="220"/>
      <c r="E72" s="221"/>
      <c r="F72" s="64" t="str">
        <f>IF(E72="","",'Celkový poplatek'!$C$2)</f>
        <v/>
      </c>
      <c r="G72" s="229"/>
      <c r="H72" s="230"/>
      <c r="I72" s="230"/>
      <c r="J72" s="231"/>
      <c r="K72" s="232"/>
      <c r="L72" s="230"/>
      <c r="M72" s="230"/>
      <c r="N72" s="233"/>
      <c r="O72" s="232"/>
      <c r="P72" s="230"/>
      <c r="Q72" s="230"/>
      <c r="R72" s="233"/>
      <c r="S72" s="254">
        <f t="shared" si="6"/>
        <v>0</v>
      </c>
      <c r="T72" s="244">
        <f t="shared" si="7"/>
        <v>0</v>
      </c>
      <c r="U72" s="244">
        <f t="shared" si="8"/>
        <v>0</v>
      </c>
      <c r="V72" s="30">
        <f t="shared" si="9"/>
        <v>0</v>
      </c>
      <c r="W72" s="246">
        <f t="shared" si="10"/>
        <v>0</v>
      </c>
      <c r="X72" s="14">
        <f>IF(G72&gt;0,AB72,O72*calc!$J$4)</f>
        <v>0</v>
      </c>
      <c r="Y72" s="14">
        <f>IF(H72&gt;0,AC72,P72*calc!$J$5)</f>
        <v>0</v>
      </c>
      <c r="Z72" s="14">
        <f>IF(I72&gt;0,AD72,Q72*calc!$J$6)</f>
        <v>0</v>
      </c>
      <c r="AA72" s="14">
        <f>IF(J72&gt;0,AE72,R72*calc!$J$7)</f>
        <v>0</v>
      </c>
      <c r="AB72" s="166" t="str">
        <f>IF(G72&gt;0,VLOOKUP(((K72/G72)*100),calc!$B$11:$D$16,3,TRUE)*O72*calc!$J$4,"N/A")</f>
        <v>N/A</v>
      </c>
      <c r="AC72" s="166" t="str">
        <f>IF(H72&gt;0,VLOOKUP(((L72/H72)*100),calc!$B$11:$D$16,3,TRUE)*P72*calc!$J$5,"N/A")</f>
        <v>N/A</v>
      </c>
      <c r="AD72" s="166" t="str">
        <f>IF(I72&gt;0,VLOOKUP(((M72/I72)*100),calc!$B$11:$D$16,3,TRUE)*Q72*calc!$J$6,"N/A")</f>
        <v>N/A</v>
      </c>
      <c r="AE72" s="166" t="str">
        <f>IF(J72&gt;0,VLOOKUP(((N72/J72)*100),calc!$B$11:$D$16,3,TRUE)*R72*calc!$J$7,"N/A")</f>
        <v>N/A</v>
      </c>
      <c r="AF72" s="120"/>
      <c r="AG72" s="190" t="str">
        <f>IF((SUM(pism_c_SEL!O72:R72))&gt;0,COUNTIF(pism_c_SEL!AB72:AE72,0),"0")</f>
        <v>0</v>
      </c>
      <c r="AH72" s="190">
        <f>SUM(IF(S72=0,O72*calc!$J$4,0),IF(T72=0,P72*calc!$J$5,0),IF(U72=0,Q72*calc!$J$6,0),IF(V72=0,R72*calc!$J$7,0))</f>
        <v>0</v>
      </c>
    </row>
    <row r="73" spans="1:34" s="1" customFormat="1" ht="30" hidden="1" customHeight="1" thickBot="1" x14ac:dyDescent="0.35">
      <c r="A73" s="49" t="s">
        <v>80</v>
      </c>
      <c r="B73" s="144" t="str">
        <f>IF(E73="","",'Celkový poplatek'!$D$2)</f>
        <v/>
      </c>
      <c r="C73" s="145" t="str">
        <f>IF(E73="","",'Celkový poplatek'!$E$2)</f>
        <v/>
      </c>
      <c r="D73" s="220"/>
      <c r="E73" s="221"/>
      <c r="F73" s="64" t="str">
        <f>IF(E73="","",'Celkový poplatek'!$C$2)</f>
        <v/>
      </c>
      <c r="G73" s="229"/>
      <c r="H73" s="230"/>
      <c r="I73" s="230"/>
      <c r="J73" s="231"/>
      <c r="K73" s="232"/>
      <c r="L73" s="230"/>
      <c r="M73" s="230"/>
      <c r="N73" s="233"/>
      <c r="O73" s="232"/>
      <c r="P73" s="230"/>
      <c r="Q73" s="230"/>
      <c r="R73" s="233"/>
      <c r="S73" s="254">
        <f t="shared" si="6"/>
        <v>0</v>
      </c>
      <c r="T73" s="244">
        <f t="shared" si="7"/>
        <v>0</v>
      </c>
      <c r="U73" s="244">
        <f t="shared" si="8"/>
        <v>0</v>
      </c>
      <c r="V73" s="30">
        <f t="shared" si="9"/>
        <v>0</v>
      </c>
      <c r="W73" s="246">
        <f t="shared" si="10"/>
        <v>0</v>
      </c>
      <c r="X73" s="14">
        <f>IF(G73&gt;0,AB73,O73*calc!$J$4)</f>
        <v>0</v>
      </c>
      <c r="Y73" s="14">
        <f>IF(H73&gt;0,AC73,P73*calc!$J$5)</f>
        <v>0</v>
      </c>
      <c r="Z73" s="14">
        <f>IF(I73&gt;0,AD73,Q73*calc!$J$6)</f>
        <v>0</v>
      </c>
      <c r="AA73" s="14">
        <f>IF(J73&gt;0,AE73,R73*calc!$J$7)</f>
        <v>0</v>
      </c>
      <c r="AB73" s="166" t="str">
        <f>IF(G73&gt;0,VLOOKUP(((K73/G73)*100),calc!$B$11:$D$16,3,TRUE)*O73*calc!$J$4,"N/A")</f>
        <v>N/A</v>
      </c>
      <c r="AC73" s="166" t="str">
        <f>IF(H73&gt;0,VLOOKUP(((L73/H73)*100),calc!$B$11:$D$16,3,TRUE)*P73*calc!$J$5,"N/A")</f>
        <v>N/A</v>
      </c>
      <c r="AD73" s="166" t="str">
        <f>IF(I73&gt;0,VLOOKUP(((M73/I73)*100),calc!$B$11:$D$16,3,TRUE)*Q73*calc!$J$6,"N/A")</f>
        <v>N/A</v>
      </c>
      <c r="AE73" s="166" t="str">
        <f>IF(J73&gt;0,VLOOKUP(((N73/J73)*100),calc!$B$11:$D$16,3,TRUE)*R73*calc!$J$7,"N/A")</f>
        <v>N/A</v>
      </c>
      <c r="AF73" s="120"/>
      <c r="AG73" s="190" t="str">
        <f>IF((SUM(pism_c_SEL!O73:R73))&gt;0,COUNTIF(pism_c_SEL!AB73:AE73,0),"0")</f>
        <v>0</v>
      </c>
      <c r="AH73" s="190">
        <f>SUM(IF(S73=0,O73*calc!$J$4,0),IF(T73=0,P73*calc!$J$5,0),IF(U73=0,Q73*calc!$J$6,0),IF(V73=0,R73*calc!$J$7,0))</f>
        <v>0</v>
      </c>
    </row>
    <row r="74" spans="1:34" s="1" customFormat="1" ht="30" hidden="1" customHeight="1" thickBot="1" x14ac:dyDescent="0.35">
      <c r="A74" s="49" t="s">
        <v>81</v>
      </c>
      <c r="B74" s="144" t="str">
        <f>IF(E74="","",'Celkový poplatek'!$D$2)</f>
        <v/>
      </c>
      <c r="C74" s="145" t="str">
        <f>IF(E74="","",'Celkový poplatek'!$E$2)</f>
        <v/>
      </c>
      <c r="D74" s="220"/>
      <c r="E74" s="221"/>
      <c r="F74" s="64" t="str">
        <f>IF(E74="","",'Celkový poplatek'!$C$2)</f>
        <v/>
      </c>
      <c r="G74" s="229"/>
      <c r="H74" s="230"/>
      <c r="I74" s="230"/>
      <c r="J74" s="231"/>
      <c r="K74" s="232"/>
      <c r="L74" s="230"/>
      <c r="M74" s="230"/>
      <c r="N74" s="233"/>
      <c r="O74" s="232"/>
      <c r="P74" s="230"/>
      <c r="Q74" s="230"/>
      <c r="R74" s="233"/>
      <c r="S74" s="254">
        <f t="shared" si="6"/>
        <v>0</v>
      </c>
      <c r="T74" s="244">
        <f t="shared" si="7"/>
        <v>0</v>
      </c>
      <c r="U74" s="244">
        <f t="shared" si="8"/>
        <v>0</v>
      </c>
      <c r="V74" s="30">
        <f t="shared" si="9"/>
        <v>0</v>
      </c>
      <c r="W74" s="246">
        <f t="shared" si="10"/>
        <v>0</v>
      </c>
      <c r="X74" s="14">
        <f>IF(G74&gt;0,AB74,O74*calc!$J$4)</f>
        <v>0</v>
      </c>
      <c r="Y74" s="14">
        <f>IF(H74&gt;0,AC74,P74*calc!$J$5)</f>
        <v>0</v>
      </c>
      <c r="Z74" s="14">
        <f>IF(I74&gt;0,AD74,Q74*calc!$J$6)</f>
        <v>0</v>
      </c>
      <c r="AA74" s="14">
        <f>IF(J74&gt;0,AE74,R74*calc!$J$7)</f>
        <v>0</v>
      </c>
      <c r="AB74" s="166" t="str">
        <f>IF(G74&gt;0,VLOOKUP(((K74/G74)*100),calc!$B$11:$D$16,3,TRUE)*O74*calc!$J$4,"N/A")</f>
        <v>N/A</v>
      </c>
      <c r="AC74" s="166" t="str">
        <f>IF(H74&gt;0,VLOOKUP(((L74/H74)*100),calc!$B$11:$D$16,3,TRUE)*P74*calc!$J$5,"N/A")</f>
        <v>N/A</v>
      </c>
      <c r="AD74" s="166" t="str">
        <f>IF(I74&gt;0,VLOOKUP(((M74/I74)*100),calc!$B$11:$D$16,3,TRUE)*Q74*calc!$J$6,"N/A")</f>
        <v>N/A</v>
      </c>
      <c r="AE74" s="166" t="str">
        <f>IF(J74&gt;0,VLOOKUP(((N74/J74)*100),calc!$B$11:$D$16,3,TRUE)*R74*calc!$J$7,"N/A")</f>
        <v>N/A</v>
      </c>
      <c r="AF74" s="120"/>
      <c r="AG74" s="190" t="str">
        <f>IF((SUM(pism_c_SEL!O74:R74))&gt;0,COUNTIF(pism_c_SEL!AB74:AE74,0),"0")</f>
        <v>0</v>
      </c>
      <c r="AH74" s="190">
        <f>SUM(IF(S74=0,O74*calc!$J$4,0),IF(T74=0,P74*calc!$J$5,0),IF(U74=0,Q74*calc!$J$6,0),IF(V74=0,R74*calc!$J$7,0))</f>
        <v>0</v>
      </c>
    </row>
    <row r="75" spans="1:34" s="1" customFormat="1" ht="30" hidden="1" customHeight="1" thickBot="1" x14ac:dyDescent="0.35">
      <c r="A75" s="49" t="s">
        <v>82</v>
      </c>
      <c r="B75" s="144" t="str">
        <f>IF(E75="","",'Celkový poplatek'!$D$2)</f>
        <v/>
      </c>
      <c r="C75" s="145" t="str">
        <f>IF(E75="","",'Celkový poplatek'!$E$2)</f>
        <v/>
      </c>
      <c r="D75" s="220"/>
      <c r="E75" s="221"/>
      <c r="F75" s="64" t="str">
        <f>IF(E75="","",'Celkový poplatek'!$C$2)</f>
        <v/>
      </c>
      <c r="G75" s="229"/>
      <c r="H75" s="230"/>
      <c r="I75" s="230"/>
      <c r="J75" s="231"/>
      <c r="K75" s="232"/>
      <c r="L75" s="230"/>
      <c r="M75" s="230"/>
      <c r="N75" s="233"/>
      <c r="O75" s="232"/>
      <c r="P75" s="230"/>
      <c r="Q75" s="230"/>
      <c r="R75" s="233"/>
      <c r="S75" s="254">
        <f t="shared" si="6"/>
        <v>0</v>
      </c>
      <c r="T75" s="244">
        <f t="shared" si="7"/>
        <v>0</v>
      </c>
      <c r="U75" s="244">
        <f t="shared" si="8"/>
        <v>0</v>
      </c>
      <c r="V75" s="30">
        <f t="shared" si="9"/>
        <v>0</v>
      </c>
      <c r="W75" s="246">
        <f t="shared" si="10"/>
        <v>0</v>
      </c>
      <c r="X75" s="14">
        <f>IF(G75&gt;0,AB75,O75*calc!$J$4)</f>
        <v>0</v>
      </c>
      <c r="Y75" s="14">
        <f>IF(H75&gt;0,AC75,P75*calc!$J$5)</f>
        <v>0</v>
      </c>
      <c r="Z75" s="14">
        <f>IF(I75&gt;0,AD75,Q75*calc!$J$6)</f>
        <v>0</v>
      </c>
      <c r="AA75" s="14">
        <f>IF(J75&gt;0,AE75,R75*calc!$J$7)</f>
        <v>0</v>
      </c>
      <c r="AB75" s="166" t="str">
        <f>IF(G75&gt;0,VLOOKUP(((K75/G75)*100),calc!$B$11:$D$16,3,TRUE)*O75*calc!$J$4,"N/A")</f>
        <v>N/A</v>
      </c>
      <c r="AC75" s="166" t="str">
        <f>IF(H75&gt;0,VLOOKUP(((L75/H75)*100),calc!$B$11:$D$16,3,TRUE)*P75*calc!$J$5,"N/A")</f>
        <v>N/A</v>
      </c>
      <c r="AD75" s="166" t="str">
        <f>IF(I75&gt;0,VLOOKUP(((M75/I75)*100),calc!$B$11:$D$16,3,TRUE)*Q75*calc!$J$6,"N/A")</f>
        <v>N/A</v>
      </c>
      <c r="AE75" s="166" t="str">
        <f>IF(J75&gt;0,VLOOKUP(((N75/J75)*100),calc!$B$11:$D$16,3,TRUE)*R75*calc!$J$7,"N/A")</f>
        <v>N/A</v>
      </c>
      <c r="AF75" s="120"/>
      <c r="AG75" s="190" t="str">
        <f>IF((SUM(pism_c_SEL!O75:R75))&gt;0,COUNTIF(pism_c_SEL!AB75:AE75,0),"0")</f>
        <v>0</v>
      </c>
      <c r="AH75" s="190">
        <f>SUM(IF(S75=0,O75*calc!$J$4,0),IF(T75=0,P75*calc!$J$5,0),IF(U75=0,Q75*calc!$J$6,0),IF(V75=0,R75*calc!$J$7,0))</f>
        <v>0</v>
      </c>
    </row>
    <row r="76" spans="1:34" s="1" customFormat="1" ht="30" hidden="1" customHeight="1" thickBot="1" x14ac:dyDescent="0.35">
      <c r="A76" s="49" t="s">
        <v>83</v>
      </c>
      <c r="B76" s="144" t="str">
        <f>IF(E76="","",'Celkový poplatek'!$D$2)</f>
        <v/>
      </c>
      <c r="C76" s="145" t="str">
        <f>IF(E76="","",'Celkový poplatek'!$E$2)</f>
        <v/>
      </c>
      <c r="D76" s="220"/>
      <c r="E76" s="221"/>
      <c r="F76" s="64" t="str">
        <f>IF(E76="","",'Celkový poplatek'!$C$2)</f>
        <v/>
      </c>
      <c r="G76" s="229"/>
      <c r="H76" s="230"/>
      <c r="I76" s="230"/>
      <c r="J76" s="231"/>
      <c r="K76" s="232"/>
      <c r="L76" s="230"/>
      <c r="M76" s="230"/>
      <c r="N76" s="233"/>
      <c r="O76" s="232"/>
      <c r="P76" s="230"/>
      <c r="Q76" s="230"/>
      <c r="R76" s="233"/>
      <c r="S76" s="254">
        <f t="shared" si="6"/>
        <v>0</v>
      </c>
      <c r="T76" s="244">
        <f t="shared" si="7"/>
        <v>0</v>
      </c>
      <c r="U76" s="244">
        <f t="shared" si="8"/>
        <v>0</v>
      </c>
      <c r="V76" s="30">
        <f t="shared" si="9"/>
        <v>0</v>
      </c>
      <c r="W76" s="246">
        <f t="shared" si="10"/>
        <v>0</v>
      </c>
      <c r="X76" s="14">
        <f>IF(G76&gt;0,AB76,O76*calc!$J$4)</f>
        <v>0</v>
      </c>
      <c r="Y76" s="14">
        <f>IF(H76&gt;0,AC76,P76*calc!$J$5)</f>
        <v>0</v>
      </c>
      <c r="Z76" s="14">
        <f>IF(I76&gt;0,AD76,Q76*calc!$J$6)</f>
        <v>0</v>
      </c>
      <c r="AA76" s="14">
        <f>IF(J76&gt;0,AE76,R76*calc!$J$7)</f>
        <v>0</v>
      </c>
      <c r="AB76" s="166" t="str">
        <f>IF(G76&gt;0,VLOOKUP(((K76/G76)*100),calc!$B$11:$D$16,3,TRUE)*O76*calc!$J$4,"N/A")</f>
        <v>N/A</v>
      </c>
      <c r="AC76" s="166" t="str">
        <f>IF(H76&gt;0,VLOOKUP(((L76/H76)*100),calc!$B$11:$D$16,3,TRUE)*P76*calc!$J$5,"N/A")</f>
        <v>N/A</v>
      </c>
      <c r="AD76" s="166" t="str">
        <f>IF(I76&gt;0,VLOOKUP(((M76/I76)*100),calc!$B$11:$D$16,3,TRUE)*Q76*calc!$J$6,"N/A")</f>
        <v>N/A</v>
      </c>
      <c r="AE76" s="166" t="str">
        <f>IF(J76&gt;0,VLOOKUP(((N76/J76)*100),calc!$B$11:$D$16,3,TRUE)*R76*calc!$J$7,"N/A")</f>
        <v>N/A</v>
      </c>
      <c r="AF76" s="120"/>
      <c r="AG76" s="190" t="str">
        <f>IF((SUM(pism_c_SEL!O76:R76))&gt;0,COUNTIF(pism_c_SEL!AB76:AE76,0),"0")</f>
        <v>0</v>
      </c>
      <c r="AH76" s="190">
        <f>SUM(IF(S76=0,O76*calc!$J$4,0),IF(T76=0,P76*calc!$J$5,0),IF(U76=0,Q76*calc!$J$6,0),IF(V76=0,R76*calc!$J$7,0))</f>
        <v>0</v>
      </c>
    </row>
    <row r="77" spans="1:34" s="1" customFormat="1" ht="30" hidden="1" customHeight="1" thickBot="1" x14ac:dyDescent="0.35">
      <c r="A77" s="49" t="s">
        <v>84</v>
      </c>
      <c r="B77" s="144" t="str">
        <f>IF(E77="","",'Celkový poplatek'!$D$2)</f>
        <v/>
      </c>
      <c r="C77" s="145" t="str">
        <f>IF(E77="","",'Celkový poplatek'!$E$2)</f>
        <v/>
      </c>
      <c r="D77" s="220"/>
      <c r="E77" s="221"/>
      <c r="F77" s="64" t="str">
        <f>IF(E77="","",'Celkový poplatek'!$C$2)</f>
        <v/>
      </c>
      <c r="G77" s="229"/>
      <c r="H77" s="230"/>
      <c r="I77" s="230"/>
      <c r="J77" s="231"/>
      <c r="K77" s="232"/>
      <c r="L77" s="230"/>
      <c r="M77" s="230"/>
      <c r="N77" s="233"/>
      <c r="O77" s="232"/>
      <c r="P77" s="230"/>
      <c r="Q77" s="230"/>
      <c r="R77" s="233"/>
      <c r="S77" s="254">
        <f t="shared" si="6"/>
        <v>0</v>
      </c>
      <c r="T77" s="244">
        <f t="shared" si="7"/>
        <v>0</v>
      </c>
      <c r="U77" s="244">
        <f t="shared" si="8"/>
        <v>0</v>
      </c>
      <c r="V77" s="30">
        <f t="shared" si="9"/>
        <v>0</v>
      </c>
      <c r="W77" s="246">
        <f t="shared" si="10"/>
        <v>0</v>
      </c>
      <c r="X77" s="14">
        <f>IF(G77&gt;0,AB77,O77*calc!$J$4)</f>
        <v>0</v>
      </c>
      <c r="Y77" s="14">
        <f>IF(H77&gt;0,AC77,P77*calc!$J$5)</f>
        <v>0</v>
      </c>
      <c r="Z77" s="14">
        <f>IF(I77&gt;0,AD77,Q77*calc!$J$6)</f>
        <v>0</v>
      </c>
      <c r="AA77" s="14">
        <f>IF(J77&gt;0,AE77,R77*calc!$J$7)</f>
        <v>0</v>
      </c>
      <c r="AB77" s="166" t="str">
        <f>IF(G77&gt;0,VLOOKUP(((K77/G77)*100),calc!$B$11:$D$16,3,TRUE)*O77*calc!$J$4,"N/A")</f>
        <v>N/A</v>
      </c>
      <c r="AC77" s="166" t="str">
        <f>IF(H77&gt;0,VLOOKUP(((L77/H77)*100),calc!$B$11:$D$16,3,TRUE)*P77*calc!$J$5,"N/A")</f>
        <v>N/A</v>
      </c>
      <c r="AD77" s="166" t="str">
        <f>IF(I77&gt;0,VLOOKUP(((M77/I77)*100),calc!$B$11:$D$16,3,TRUE)*Q77*calc!$J$6,"N/A")</f>
        <v>N/A</v>
      </c>
      <c r="AE77" s="166" t="str">
        <f>IF(J77&gt;0,VLOOKUP(((N77/J77)*100),calc!$B$11:$D$16,3,TRUE)*R77*calc!$J$7,"N/A")</f>
        <v>N/A</v>
      </c>
      <c r="AF77" s="120"/>
      <c r="AG77" s="190" t="str">
        <f>IF((SUM(pism_c_SEL!O77:R77))&gt;0,COUNTIF(pism_c_SEL!AB77:AE77,0),"0")</f>
        <v>0</v>
      </c>
      <c r="AH77" s="190">
        <f>SUM(IF(S77=0,O77*calc!$J$4,0),IF(T77=0,P77*calc!$J$5,0),IF(U77=0,Q77*calc!$J$6,0),IF(V77=0,R77*calc!$J$7,0))</f>
        <v>0</v>
      </c>
    </row>
    <row r="78" spans="1:34" s="1" customFormat="1" ht="30" hidden="1" customHeight="1" thickBot="1" x14ac:dyDescent="0.35">
      <c r="A78" s="49" t="s">
        <v>85</v>
      </c>
      <c r="B78" s="144" t="str">
        <f>IF(E78="","",'Celkový poplatek'!$D$2)</f>
        <v/>
      </c>
      <c r="C78" s="145" t="str">
        <f>IF(E78="","",'Celkový poplatek'!$E$2)</f>
        <v/>
      </c>
      <c r="D78" s="220"/>
      <c r="E78" s="221"/>
      <c r="F78" s="64" t="str">
        <f>IF(E78="","",'Celkový poplatek'!$C$2)</f>
        <v/>
      </c>
      <c r="G78" s="229"/>
      <c r="H78" s="230"/>
      <c r="I78" s="230"/>
      <c r="J78" s="231"/>
      <c r="K78" s="232"/>
      <c r="L78" s="230"/>
      <c r="M78" s="230"/>
      <c r="N78" s="233"/>
      <c r="O78" s="232"/>
      <c r="P78" s="230"/>
      <c r="Q78" s="230"/>
      <c r="R78" s="233"/>
      <c r="S78" s="254">
        <f t="shared" si="6"/>
        <v>0</v>
      </c>
      <c r="T78" s="244">
        <f t="shared" si="7"/>
        <v>0</v>
      </c>
      <c r="U78" s="244">
        <f t="shared" si="8"/>
        <v>0</v>
      </c>
      <c r="V78" s="30">
        <f t="shared" si="9"/>
        <v>0</v>
      </c>
      <c r="W78" s="246">
        <f t="shared" si="10"/>
        <v>0</v>
      </c>
      <c r="X78" s="14">
        <f>IF(G78&gt;0,AB78,O78*calc!$J$4)</f>
        <v>0</v>
      </c>
      <c r="Y78" s="14">
        <f>IF(H78&gt;0,AC78,P78*calc!$J$5)</f>
        <v>0</v>
      </c>
      <c r="Z78" s="14">
        <f>IF(I78&gt;0,AD78,Q78*calc!$J$6)</f>
        <v>0</v>
      </c>
      <c r="AA78" s="14">
        <f>IF(J78&gt;0,AE78,R78*calc!$J$7)</f>
        <v>0</v>
      </c>
      <c r="AB78" s="166" t="str">
        <f>IF(G78&gt;0,VLOOKUP(((K78/G78)*100),calc!$B$11:$D$16,3,TRUE)*O78*calc!$J$4,"N/A")</f>
        <v>N/A</v>
      </c>
      <c r="AC78" s="166" t="str">
        <f>IF(H78&gt;0,VLOOKUP(((L78/H78)*100),calc!$B$11:$D$16,3,TRUE)*P78*calc!$J$5,"N/A")</f>
        <v>N/A</v>
      </c>
      <c r="AD78" s="166" t="str">
        <f>IF(I78&gt;0,VLOOKUP(((M78/I78)*100),calc!$B$11:$D$16,3,TRUE)*Q78*calc!$J$6,"N/A")</f>
        <v>N/A</v>
      </c>
      <c r="AE78" s="166" t="str">
        <f>IF(J78&gt;0,VLOOKUP(((N78/J78)*100),calc!$B$11:$D$16,3,TRUE)*R78*calc!$J$7,"N/A")</f>
        <v>N/A</v>
      </c>
      <c r="AF78" s="120"/>
      <c r="AG78" s="190" t="str">
        <f>IF((SUM(pism_c_SEL!O78:R78))&gt;0,COUNTIF(pism_c_SEL!AB78:AE78,0),"0")</f>
        <v>0</v>
      </c>
      <c r="AH78" s="190">
        <f>SUM(IF(S78=0,O78*calc!$J$4,0),IF(T78=0,P78*calc!$J$5,0),IF(U78=0,Q78*calc!$J$6,0),IF(V78=0,R78*calc!$J$7,0))</f>
        <v>0</v>
      </c>
    </row>
    <row r="79" spans="1:34" s="1" customFormat="1" ht="30" hidden="1" customHeight="1" thickBot="1" x14ac:dyDescent="0.35">
      <c r="A79" s="49" t="s">
        <v>86</v>
      </c>
      <c r="B79" s="144" t="str">
        <f>IF(E79="","",'Celkový poplatek'!$D$2)</f>
        <v/>
      </c>
      <c r="C79" s="145" t="str">
        <f>IF(E79="","",'Celkový poplatek'!$E$2)</f>
        <v/>
      </c>
      <c r="D79" s="220"/>
      <c r="E79" s="221"/>
      <c r="F79" s="64" t="str">
        <f>IF(E79="","",'Celkový poplatek'!$C$2)</f>
        <v/>
      </c>
      <c r="G79" s="229"/>
      <c r="H79" s="230"/>
      <c r="I79" s="230"/>
      <c r="J79" s="231"/>
      <c r="K79" s="232"/>
      <c r="L79" s="230"/>
      <c r="M79" s="230"/>
      <c r="N79" s="233"/>
      <c r="O79" s="232"/>
      <c r="P79" s="230"/>
      <c r="Q79" s="230"/>
      <c r="R79" s="233"/>
      <c r="S79" s="254">
        <f t="shared" si="6"/>
        <v>0</v>
      </c>
      <c r="T79" s="244">
        <f t="shared" si="7"/>
        <v>0</v>
      </c>
      <c r="U79" s="244">
        <f t="shared" si="8"/>
        <v>0</v>
      </c>
      <c r="V79" s="30">
        <f t="shared" si="9"/>
        <v>0</v>
      </c>
      <c r="W79" s="246">
        <f t="shared" si="10"/>
        <v>0</v>
      </c>
      <c r="X79" s="14">
        <f>IF(G79&gt;0,AB79,O79*calc!$J$4)</f>
        <v>0</v>
      </c>
      <c r="Y79" s="14">
        <f>IF(H79&gt;0,AC79,P79*calc!$J$5)</f>
        <v>0</v>
      </c>
      <c r="Z79" s="14">
        <f>IF(I79&gt;0,AD79,Q79*calc!$J$6)</f>
        <v>0</v>
      </c>
      <c r="AA79" s="14">
        <f>IF(J79&gt;0,AE79,R79*calc!$J$7)</f>
        <v>0</v>
      </c>
      <c r="AB79" s="166" t="str">
        <f>IF(G79&gt;0,VLOOKUP(((K79/G79)*100),calc!$B$11:$D$16,3,TRUE)*O79*calc!$J$4,"N/A")</f>
        <v>N/A</v>
      </c>
      <c r="AC79" s="166" t="str">
        <f>IF(H79&gt;0,VLOOKUP(((L79/H79)*100),calc!$B$11:$D$16,3,TRUE)*P79*calc!$J$5,"N/A")</f>
        <v>N/A</v>
      </c>
      <c r="AD79" s="166" t="str">
        <f>IF(I79&gt;0,VLOOKUP(((M79/I79)*100),calc!$B$11:$D$16,3,TRUE)*Q79*calc!$J$6,"N/A")</f>
        <v>N/A</v>
      </c>
      <c r="AE79" s="166" t="str">
        <f>IF(J79&gt;0,VLOOKUP(((N79/J79)*100),calc!$B$11:$D$16,3,TRUE)*R79*calc!$J$7,"N/A")</f>
        <v>N/A</v>
      </c>
      <c r="AF79" s="120"/>
      <c r="AG79" s="190" t="str">
        <f>IF((SUM(pism_c_SEL!O79:R79))&gt;0,COUNTIF(pism_c_SEL!AB79:AE79,0),"0")</f>
        <v>0</v>
      </c>
      <c r="AH79" s="190">
        <f>SUM(IF(S79=0,O79*calc!$J$4,0),IF(T79=0,P79*calc!$J$5,0),IF(U79=0,Q79*calc!$J$6,0),IF(V79=0,R79*calc!$J$7,0))</f>
        <v>0</v>
      </c>
    </row>
    <row r="80" spans="1:34" s="1" customFormat="1" ht="30" hidden="1" customHeight="1" thickBot="1" x14ac:dyDescent="0.35">
      <c r="A80" s="49" t="s">
        <v>87</v>
      </c>
      <c r="B80" s="144" t="str">
        <f>IF(E80="","",'Celkový poplatek'!$D$2)</f>
        <v/>
      </c>
      <c r="C80" s="145" t="str">
        <f>IF(E80="","",'Celkový poplatek'!$E$2)</f>
        <v/>
      </c>
      <c r="D80" s="220"/>
      <c r="E80" s="221"/>
      <c r="F80" s="64" t="str">
        <f>IF(E80="","",'Celkový poplatek'!$C$2)</f>
        <v/>
      </c>
      <c r="G80" s="229"/>
      <c r="H80" s="230"/>
      <c r="I80" s="230"/>
      <c r="J80" s="231"/>
      <c r="K80" s="232"/>
      <c r="L80" s="230"/>
      <c r="M80" s="230"/>
      <c r="N80" s="233"/>
      <c r="O80" s="232"/>
      <c r="P80" s="230"/>
      <c r="Q80" s="230"/>
      <c r="R80" s="233"/>
      <c r="S80" s="254">
        <f t="shared" si="6"/>
        <v>0</v>
      </c>
      <c r="T80" s="244">
        <f t="shared" si="7"/>
        <v>0</v>
      </c>
      <c r="U80" s="244">
        <f t="shared" si="8"/>
        <v>0</v>
      </c>
      <c r="V80" s="30">
        <f t="shared" si="9"/>
        <v>0</v>
      </c>
      <c r="W80" s="246">
        <f t="shared" si="10"/>
        <v>0</v>
      </c>
      <c r="X80" s="14">
        <f>IF(G80&gt;0,AB80,O80*calc!$J$4)</f>
        <v>0</v>
      </c>
      <c r="Y80" s="14">
        <f>IF(H80&gt;0,AC80,P80*calc!$J$5)</f>
        <v>0</v>
      </c>
      <c r="Z80" s="14">
        <f>IF(I80&gt;0,AD80,Q80*calc!$J$6)</f>
        <v>0</v>
      </c>
      <c r="AA80" s="14">
        <f>IF(J80&gt;0,AE80,R80*calc!$J$7)</f>
        <v>0</v>
      </c>
      <c r="AB80" s="166" t="str">
        <f>IF(G80&gt;0,VLOOKUP(((K80/G80)*100),calc!$B$11:$D$16,3,TRUE)*O80*calc!$J$4,"N/A")</f>
        <v>N/A</v>
      </c>
      <c r="AC80" s="166" t="str">
        <f>IF(H80&gt;0,VLOOKUP(((L80/H80)*100),calc!$B$11:$D$16,3,TRUE)*P80*calc!$J$5,"N/A")</f>
        <v>N/A</v>
      </c>
      <c r="AD80" s="166" t="str">
        <f>IF(I80&gt;0,VLOOKUP(((M80/I80)*100),calc!$B$11:$D$16,3,TRUE)*Q80*calc!$J$6,"N/A")</f>
        <v>N/A</v>
      </c>
      <c r="AE80" s="166" t="str">
        <f>IF(J80&gt;0,VLOOKUP(((N80/J80)*100),calc!$B$11:$D$16,3,TRUE)*R80*calc!$J$7,"N/A")</f>
        <v>N/A</v>
      </c>
      <c r="AF80" s="120"/>
      <c r="AG80" s="190" t="str">
        <f>IF((SUM(pism_c_SEL!O80:R80))&gt;0,COUNTIF(pism_c_SEL!AB80:AE80,0),"0")</f>
        <v>0</v>
      </c>
      <c r="AH80" s="190">
        <f>SUM(IF(S80=0,O80*calc!$J$4,0),IF(T80=0,P80*calc!$J$5,0),IF(U80=0,Q80*calc!$J$6,0),IF(V80=0,R80*calc!$J$7,0))</f>
        <v>0</v>
      </c>
    </row>
    <row r="81" spans="1:34" s="1" customFormat="1" ht="30" hidden="1" customHeight="1" thickBot="1" x14ac:dyDescent="0.35">
      <c r="A81" s="49" t="s">
        <v>88</v>
      </c>
      <c r="B81" s="144" t="str">
        <f>IF(E81="","",'Celkový poplatek'!$D$2)</f>
        <v/>
      </c>
      <c r="C81" s="145" t="str">
        <f>IF(E81="","",'Celkový poplatek'!$E$2)</f>
        <v/>
      </c>
      <c r="D81" s="220"/>
      <c r="E81" s="221"/>
      <c r="F81" s="64" t="str">
        <f>IF(E81="","",'Celkový poplatek'!$C$2)</f>
        <v/>
      </c>
      <c r="G81" s="229"/>
      <c r="H81" s="230"/>
      <c r="I81" s="230"/>
      <c r="J81" s="231"/>
      <c r="K81" s="232"/>
      <c r="L81" s="230"/>
      <c r="M81" s="230"/>
      <c r="N81" s="233"/>
      <c r="O81" s="232"/>
      <c r="P81" s="230"/>
      <c r="Q81" s="230"/>
      <c r="R81" s="233"/>
      <c r="S81" s="254">
        <f t="shared" si="6"/>
        <v>0</v>
      </c>
      <c r="T81" s="244">
        <f t="shared" si="7"/>
        <v>0</v>
      </c>
      <c r="U81" s="244">
        <f t="shared" si="8"/>
        <v>0</v>
      </c>
      <c r="V81" s="30">
        <f t="shared" si="9"/>
        <v>0</v>
      </c>
      <c r="W81" s="246">
        <f t="shared" si="10"/>
        <v>0</v>
      </c>
      <c r="X81" s="14">
        <f>IF(G81&gt;0,AB81,O81*calc!$J$4)</f>
        <v>0</v>
      </c>
      <c r="Y81" s="14">
        <f>IF(H81&gt;0,AC81,P81*calc!$J$5)</f>
        <v>0</v>
      </c>
      <c r="Z81" s="14">
        <f>IF(I81&gt;0,AD81,Q81*calc!$J$6)</f>
        <v>0</v>
      </c>
      <c r="AA81" s="14">
        <f>IF(J81&gt;0,AE81,R81*calc!$J$7)</f>
        <v>0</v>
      </c>
      <c r="AB81" s="166" t="str">
        <f>IF(G81&gt;0,VLOOKUP(((K81/G81)*100),calc!$B$11:$D$16,3,TRUE)*O81*calc!$J$4,"N/A")</f>
        <v>N/A</v>
      </c>
      <c r="AC81" s="166" t="str">
        <f>IF(H81&gt;0,VLOOKUP(((L81/H81)*100),calc!$B$11:$D$16,3,TRUE)*P81*calc!$J$5,"N/A")</f>
        <v>N/A</v>
      </c>
      <c r="AD81" s="166" t="str">
        <f>IF(I81&gt;0,VLOOKUP(((M81/I81)*100),calc!$B$11:$D$16,3,TRUE)*Q81*calc!$J$6,"N/A")</f>
        <v>N/A</v>
      </c>
      <c r="AE81" s="166" t="str">
        <f>IF(J81&gt;0,VLOOKUP(((N81/J81)*100),calc!$B$11:$D$16,3,TRUE)*R81*calc!$J$7,"N/A")</f>
        <v>N/A</v>
      </c>
      <c r="AF81" s="120"/>
      <c r="AG81" s="190" t="str">
        <f>IF((SUM(pism_c_SEL!O81:R81))&gt;0,COUNTIF(pism_c_SEL!AB81:AE81,0),"0")</f>
        <v>0</v>
      </c>
      <c r="AH81" s="190">
        <f>SUM(IF(S81=0,O81*calc!$J$4,0),IF(T81=0,P81*calc!$J$5,0),IF(U81=0,Q81*calc!$J$6,0),IF(V81=0,R81*calc!$J$7,0))</f>
        <v>0</v>
      </c>
    </row>
    <row r="82" spans="1:34" s="1" customFormat="1" ht="30" hidden="1" customHeight="1" thickBot="1" x14ac:dyDescent="0.35">
      <c r="A82" s="49" t="s">
        <v>89</v>
      </c>
      <c r="B82" s="144" t="str">
        <f>IF(E82="","",'Celkový poplatek'!$D$2)</f>
        <v/>
      </c>
      <c r="C82" s="145" t="str">
        <f>IF(E82="","",'Celkový poplatek'!$E$2)</f>
        <v/>
      </c>
      <c r="D82" s="220"/>
      <c r="E82" s="221"/>
      <c r="F82" s="64" t="str">
        <f>IF(E82="","",'Celkový poplatek'!$C$2)</f>
        <v/>
      </c>
      <c r="G82" s="229"/>
      <c r="H82" s="230"/>
      <c r="I82" s="230"/>
      <c r="J82" s="231"/>
      <c r="K82" s="232"/>
      <c r="L82" s="230"/>
      <c r="M82" s="230"/>
      <c r="N82" s="233"/>
      <c r="O82" s="232"/>
      <c r="P82" s="230"/>
      <c r="Q82" s="230"/>
      <c r="R82" s="233"/>
      <c r="S82" s="254">
        <f t="shared" si="6"/>
        <v>0</v>
      </c>
      <c r="T82" s="244">
        <f t="shared" si="7"/>
        <v>0</v>
      </c>
      <c r="U82" s="244">
        <f t="shared" si="8"/>
        <v>0</v>
      </c>
      <c r="V82" s="30">
        <f t="shared" si="9"/>
        <v>0</v>
      </c>
      <c r="W82" s="246">
        <f t="shared" si="10"/>
        <v>0</v>
      </c>
      <c r="X82" s="14">
        <f>IF(G82&gt;0,AB82,O82*calc!$J$4)</f>
        <v>0</v>
      </c>
      <c r="Y82" s="14">
        <f>IF(H82&gt;0,AC82,P82*calc!$J$5)</f>
        <v>0</v>
      </c>
      <c r="Z82" s="14">
        <f>IF(I82&gt;0,AD82,Q82*calc!$J$6)</f>
        <v>0</v>
      </c>
      <c r="AA82" s="14">
        <f>IF(J82&gt;0,AE82,R82*calc!$J$7)</f>
        <v>0</v>
      </c>
      <c r="AB82" s="166" t="str">
        <f>IF(G82&gt;0,VLOOKUP(((K82/G82)*100),calc!$B$11:$D$16,3,TRUE)*O82*calc!$J$4,"N/A")</f>
        <v>N/A</v>
      </c>
      <c r="AC82" s="166" t="str">
        <f>IF(H82&gt;0,VLOOKUP(((L82/H82)*100),calc!$B$11:$D$16,3,TRUE)*P82*calc!$J$5,"N/A")</f>
        <v>N/A</v>
      </c>
      <c r="AD82" s="166" t="str">
        <f>IF(I82&gt;0,VLOOKUP(((M82/I82)*100),calc!$B$11:$D$16,3,TRUE)*Q82*calc!$J$6,"N/A")</f>
        <v>N/A</v>
      </c>
      <c r="AE82" s="166" t="str">
        <f>IF(J82&gt;0,VLOOKUP(((N82/J82)*100),calc!$B$11:$D$16,3,TRUE)*R82*calc!$J$7,"N/A")</f>
        <v>N/A</v>
      </c>
      <c r="AF82" s="120"/>
      <c r="AG82" s="190" t="str">
        <f>IF((SUM(pism_c_SEL!O82:R82))&gt;0,COUNTIF(pism_c_SEL!AB82:AE82,0),"0")</f>
        <v>0</v>
      </c>
      <c r="AH82" s="190">
        <f>SUM(IF(S82=0,O82*calc!$J$4,0),IF(T82=0,P82*calc!$J$5,0),IF(U82=0,Q82*calc!$J$6,0),IF(V82=0,R82*calc!$J$7,0))</f>
        <v>0</v>
      </c>
    </row>
    <row r="83" spans="1:34" s="1" customFormat="1" ht="30" hidden="1" customHeight="1" thickBot="1" x14ac:dyDescent="0.35">
      <c r="A83" s="49" t="s">
        <v>90</v>
      </c>
      <c r="B83" s="144" t="str">
        <f>IF(E83="","",'Celkový poplatek'!$D$2)</f>
        <v/>
      </c>
      <c r="C83" s="145" t="str">
        <f>IF(E83="","",'Celkový poplatek'!$E$2)</f>
        <v/>
      </c>
      <c r="D83" s="220"/>
      <c r="E83" s="221"/>
      <c r="F83" s="64" t="str">
        <f>IF(E83="","",'Celkový poplatek'!$C$2)</f>
        <v/>
      </c>
      <c r="G83" s="229"/>
      <c r="H83" s="230"/>
      <c r="I83" s="230"/>
      <c r="J83" s="231"/>
      <c r="K83" s="232"/>
      <c r="L83" s="230"/>
      <c r="M83" s="230"/>
      <c r="N83" s="233"/>
      <c r="O83" s="232"/>
      <c r="P83" s="230"/>
      <c r="Q83" s="230"/>
      <c r="R83" s="233"/>
      <c r="S83" s="254">
        <f t="shared" si="6"/>
        <v>0</v>
      </c>
      <c r="T83" s="244">
        <f t="shared" si="7"/>
        <v>0</v>
      </c>
      <c r="U83" s="244">
        <f t="shared" si="8"/>
        <v>0</v>
      </c>
      <c r="V83" s="30">
        <f t="shared" si="9"/>
        <v>0</v>
      </c>
      <c r="W83" s="246">
        <f t="shared" si="10"/>
        <v>0</v>
      </c>
      <c r="X83" s="14">
        <f>IF(G83&gt;0,AB83,O83*calc!$J$4)</f>
        <v>0</v>
      </c>
      <c r="Y83" s="14">
        <f>IF(H83&gt;0,AC83,P83*calc!$J$5)</f>
        <v>0</v>
      </c>
      <c r="Z83" s="14">
        <f>IF(I83&gt;0,AD83,Q83*calc!$J$6)</f>
        <v>0</v>
      </c>
      <c r="AA83" s="14">
        <f>IF(J83&gt;0,AE83,R83*calc!$J$7)</f>
        <v>0</v>
      </c>
      <c r="AB83" s="166" t="str">
        <f>IF(G83&gt;0,VLOOKUP(((K83/G83)*100),calc!$B$11:$D$16,3,TRUE)*O83*calc!$J$4,"N/A")</f>
        <v>N/A</v>
      </c>
      <c r="AC83" s="166" t="str">
        <f>IF(H83&gt;0,VLOOKUP(((L83/H83)*100),calc!$B$11:$D$16,3,TRUE)*P83*calc!$J$5,"N/A")</f>
        <v>N/A</v>
      </c>
      <c r="AD83" s="166" t="str">
        <f>IF(I83&gt;0,VLOOKUP(((M83/I83)*100),calc!$B$11:$D$16,3,TRUE)*Q83*calc!$J$6,"N/A")</f>
        <v>N/A</v>
      </c>
      <c r="AE83" s="166" t="str">
        <f>IF(J83&gt;0,VLOOKUP(((N83/J83)*100),calc!$B$11:$D$16,3,TRUE)*R83*calc!$J$7,"N/A")</f>
        <v>N/A</v>
      </c>
      <c r="AF83" s="120"/>
      <c r="AG83" s="190" t="str">
        <f>IF((SUM(pism_c_SEL!O83:R83))&gt;0,COUNTIF(pism_c_SEL!AB83:AE83,0),"0")</f>
        <v>0</v>
      </c>
      <c r="AH83" s="190">
        <f>SUM(IF(S83=0,O83*calc!$J$4,0),IF(T83=0,P83*calc!$J$5,0),IF(U83=0,Q83*calc!$J$6,0),IF(V83=0,R83*calc!$J$7,0))</f>
        <v>0</v>
      </c>
    </row>
    <row r="84" spans="1:34" s="1" customFormat="1" ht="30" hidden="1" customHeight="1" thickBot="1" x14ac:dyDescent="0.35">
      <c r="A84" s="49" t="s">
        <v>91</v>
      </c>
      <c r="B84" s="144" t="str">
        <f>IF(E84="","",'Celkový poplatek'!$D$2)</f>
        <v/>
      </c>
      <c r="C84" s="145" t="str">
        <f>IF(E84="","",'Celkový poplatek'!$E$2)</f>
        <v/>
      </c>
      <c r="D84" s="220"/>
      <c r="E84" s="221"/>
      <c r="F84" s="64" t="str">
        <f>IF(E84="","",'Celkový poplatek'!$C$2)</f>
        <v/>
      </c>
      <c r="G84" s="229"/>
      <c r="H84" s="230"/>
      <c r="I84" s="230"/>
      <c r="J84" s="231"/>
      <c r="K84" s="232"/>
      <c r="L84" s="230"/>
      <c r="M84" s="230"/>
      <c r="N84" s="233"/>
      <c r="O84" s="232"/>
      <c r="P84" s="230"/>
      <c r="Q84" s="230"/>
      <c r="R84" s="233"/>
      <c r="S84" s="254">
        <f t="shared" si="6"/>
        <v>0</v>
      </c>
      <c r="T84" s="244">
        <f t="shared" si="7"/>
        <v>0</v>
      </c>
      <c r="U84" s="244">
        <f t="shared" si="8"/>
        <v>0</v>
      </c>
      <c r="V84" s="30">
        <f t="shared" si="9"/>
        <v>0</v>
      </c>
      <c r="W84" s="246">
        <f t="shared" si="10"/>
        <v>0</v>
      </c>
      <c r="X84" s="14">
        <f>IF(G84&gt;0,AB84,O84*calc!$J$4)</f>
        <v>0</v>
      </c>
      <c r="Y84" s="14">
        <f>IF(H84&gt;0,AC84,P84*calc!$J$5)</f>
        <v>0</v>
      </c>
      <c r="Z84" s="14">
        <f>IF(I84&gt;0,AD84,Q84*calc!$J$6)</f>
        <v>0</v>
      </c>
      <c r="AA84" s="14">
        <f>IF(J84&gt;0,AE84,R84*calc!$J$7)</f>
        <v>0</v>
      </c>
      <c r="AB84" s="166" t="str">
        <f>IF(G84&gt;0,VLOOKUP(((K84/G84)*100),calc!$B$11:$D$16,3,TRUE)*O84*calc!$J$4,"N/A")</f>
        <v>N/A</v>
      </c>
      <c r="AC84" s="166" t="str">
        <f>IF(H84&gt;0,VLOOKUP(((L84/H84)*100),calc!$B$11:$D$16,3,TRUE)*P84*calc!$J$5,"N/A")</f>
        <v>N/A</v>
      </c>
      <c r="AD84" s="166" t="str">
        <f>IF(I84&gt;0,VLOOKUP(((M84/I84)*100),calc!$B$11:$D$16,3,TRUE)*Q84*calc!$J$6,"N/A")</f>
        <v>N/A</v>
      </c>
      <c r="AE84" s="166" t="str">
        <f>IF(J84&gt;0,VLOOKUP(((N84/J84)*100),calc!$B$11:$D$16,3,TRUE)*R84*calc!$J$7,"N/A")</f>
        <v>N/A</v>
      </c>
      <c r="AF84" s="120"/>
      <c r="AG84" s="190" t="str">
        <f>IF((SUM(pism_c_SEL!O84:R84))&gt;0,COUNTIF(pism_c_SEL!AB84:AE84,0),"0")</f>
        <v>0</v>
      </c>
      <c r="AH84" s="190">
        <f>SUM(IF(S84=0,O84*calc!$J$4,0),IF(T84=0,P84*calc!$J$5,0),IF(U84=0,Q84*calc!$J$6,0),IF(V84=0,R84*calc!$J$7,0))</f>
        <v>0</v>
      </c>
    </row>
    <row r="85" spans="1:34" s="1" customFormat="1" ht="30" hidden="1" customHeight="1" thickBot="1" x14ac:dyDescent="0.35">
      <c r="A85" s="49" t="s">
        <v>92</v>
      </c>
      <c r="B85" s="144" t="str">
        <f>IF(E85="","",'Celkový poplatek'!$D$2)</f>
        <v/>
      </c>
      <c r="C85" s="145" t="str">
        <f>IF(E85="","",'Celkový poplatek'!$E$2)</f>
        <v/>
      </c>
      <c r="D85" s="220"/>
      <c r="E85" s="221"/>
      <c r="F85" s="64" t="str">
        <f>IF(E85="","",'Celkový poplatek'!$C$2)</f>
        <v/>
      </c>
      <c r="G85" s="229"/>
      <c r="H85" s="230"/>
      <c r="I85" s="230"/>
      <c r="J85" s="231"/>
      <c r="K85" s="232"/>
      <c r="L85" s="230"/>
      <c r="M85" s="230"/>
      <c r="N85" s="233"/>
      <c r="O85" s="232"/>
      <c r="P85" s="230"/>
      <c r="Q85" s="230"/>
      <c r="R85" s="233"/>
      <c r="S85" s="254">
        <f t="shared" si="6"/>
        <v>0</v>
      </c>
      <c r="T85" s="244">
        <f t="shared" si="7"/>
        <v>0</v>
      </c>
      <c r="U85" s="244">
        <f t="shared" si="8"/>
        <v>0</v>
      </c>
      <c r="V85" s="30">
        <f t="shared" si="9"/>
        <v>0</v>
      </c>
      <c r="W85" s="246">
        <f t="shared" si="10"/>
        <v>0</v>
      </c>
      <c r="X85" s="14">
        <f>IF(G85&gt;0,AB85,O85*calc!$J$4)</f>
        <v>0</v>
      </c>
      <c r="Y85" s="14">
        <f>IF(H85&gt;0,AC85,P85*calc!$J$5)</f>
        <v>0</v>
      </c>
      <c r="Z85" s="14">
        <f>IF(I85&gt;0,AD85,Q85*calc!$J$6)</f>
        <v>0</v>
      </c>
      <c r="AA85" s="14">
        <f>IF(J85&gt;0,AE85,R85*calc!$J$7)</f>
        <v>0</v>
      </c>
      <c r="AB85" s="166" t="str">
        <f>IF(G85&gt;0,VLOOKUP(((K85/G85)*100),calc!$B$11:$D$16,3,TRUE)*O85*calc!$J$4,"N/A")</f>
        <v>N/A</v>
      </c>
      <c r="AC85" s="166" t="str">
        <f>IF(H85&gt;0,VLOOKUP(((L85/H85)*100),calc!$B$11:$D$16,3,TRUE)*P85*calc!$J$5,"N/A")</f>
        <v>N/A</v>
      </c>
      <c r="AD85" s="166" t="str">
        <f>IF(I85&gt;0,VLOOKUP(((M85/I85)*100),calc!$B$11:$D$16,3,TRUE)*Q85*calc!$J$6,"N/A")</f>
        <v>N/A</v>
      </c>
      <c r="AE85" s="166" t="str">
        <f>IF(J85&gt;0,VLOOKUP(((N85/J85)*100),calc!$B$11:$D$16,3,TRUE)*R85*calc!$J$7,"N/A")</f>
        <v>N/A</v>
      </c>
      <c r="AF85" s="120"/>
      <c r="AG85" s="190" t="str">
        <f>IF((SUM(pism_c_SEL!O85:R85))&gt;0,COUNTIF(pism_c_SEL!AB85:AE85,0),"0")</f>
        <v>0</v>
      </c>
      <c r="AH85" s="190">
        <f>SUM(IF(S85=0,O85*calc!$J$4,0),IF(T85=0,P85*calc!$J$5,0),IF(U85=0,Q85*calc!$J$6,0),IF(V85=0,R85*calc!$J$7,0))</f>
        <v>0</v>
      </c>
    </row>
    <row r="86" spans="1:34" s="1" customFormat="1" ht="30" hidden="1" customHeight="1" thickBot="1" x14ac:dyDescent="0.35">
      <c r="A86" s="49" t="s">
        <v>93</v>
      </c>
      <c r="B86" s="144" t="str">
        <f>IF(E86="","",'Celkový poplatek'!$D$2)</f>
        <v/>
      </c>
      <c r="C86" s="145" t="str">
        <f>IF(E86="","",'Celkový poplatek'!$E$2)</f>
        <v/>
      </c>
      <c r="D86" s="220"/>
      <c r="E86" s="221"/>
      <c r="F86" s="64" t="str">
        <f>IF(E86="","",'Celkový poplatek'!$C$2)</f>
        <v/>
      </c>
      <c r="G86" s="229"/>
      <c r="H86" s="230"/>
      <c r="I86" s="230"/>
      <c r="J86" s="231"/>
      <c r="K86" s="232"/>
      <c r="L86" s="230"/>
      <c r="M86" s="230"/>
      <c r="N86" s="233"/>
      <c r="O86" s="232"/>
      <c r="P86" s="230"/>
      <c r="Q86" s="230"/>
      <c r="R86" s="233"/>
      <c r="S86" s="254">
        <f t="shared" si="6"/>
        <v>0</v>
      </c>
      <c r="T86" s="244">
        <f t="shared" si="7"/>
        <v>0</v>
      </c>
      <c r="U86" s="244">
        <f t="shared" si="8"/>
        <v>0</v>
      </c>
      <c r="V86" s="30">
        <f t="shared" si="9"/>
        <v>0</v>
      </c>
      <c r="W86" s="246">
        <f t="shared" si="10"/>
        <v>0</v>
      </c>
      <c r="X86" s="14">
        <f>IF(G86&gt;0,AB86,O86*calc!$J$4)</f>
        <v>0</v>
      </c>
      <c r="Y86" s="14">
        <f>IF(H86&gt;0,AC86,P86*calc!$J$5)</f>
        <v>0</v>
      </c>
      <c r="Z86" s="14">
        <f>IF(I86&gt;0,AD86,Q86*calc!$J$6)</f>
        <v>0</v>
      </c>
      <c r="AA86" s="14">
        <f>IF(J86&gt;0,AE86,R86*calc!$J$7)</f>
        <v>0</v>
      </c>
      <c r="AB86" s="166" t="str">
        <f>IF(G86&gt;0,VLOOKUP(((K86/G86)*100),calc!$B$11:$D$16,3,TRUE)*O86*calc!$J$4,"N/A")</f>
        <v>N/A</v>
      </c>
      <c r="AC86" s="166" t="str">
        <f>IF(H86&gt;0,VLOOKUP(((L86/H86)*100),calc!$B$11:$D$16,3,TRUE)*P86*calc!$J$5,"N/A")</f>
        <v>N/A</v>
      </c>
      <c r="AD86" s="166" t="str">
        <f>IF(I86&gt;0,VLOOKUP(((M86/I86)*100),calc!$B$11:$D$16,3,TRUE)*Q86*calc!$J$6,"N/A")</f>
        <v>N/A</v>
      </c>
      <c r="AE86" s="166" t="str">
        <f>IF(J86&gt;0,VLOOKUP(((N86/J86)*100),calc!$B$11:$D$16,3,TRUE)*R86*calc!$J$7,"N/A")</f>
        <v>N/A</v>
      </c>
      <c r="AF86" s="120"/>
      <c r="AG86" s="190" t="str">
        <f>IF((SUM(pism_c_SEL!O86:R86))&gt;0,COUNTIF(pism_c_SEL!AB86:AE86,0),"0")</f>
        <v>0</v>
      </c>
      <c r="AH86" s="190">
        <f>SUM(IF(S86=0,O86*calc!$J$4,0),IF(T86=0,P86*calc!$J$5,0),IF(U86=0,Q86*calc!$J$6,0),IF(V86=0,R86*calc!$J$7,0))</f>
        <v>0</v>
      </c>
    </row>
    <row r="87" spans="1:34" s="1" customFormat="1" ht="30" hidden="1" customHeight="1" thickBot="1" x14ac:dyDescent="0.35">
      <c r="A87" s="49" t="s">
        <v>94</v>
      </c>
      <c r="B87" s="144" t="str">
        <f>IF(E87="","",'Celkový poplatek'!$D$2)</f>
        <v/>
      </c>
      <c r="C87" s="145" t="str">
        <f>IF(E87="","",'Celkový poplatek'!$E$2)</f>
        <v/>
      </c>
      <c r="D87" s="220"/>
      <c r="E87" s="221"/>
      <c r="F87" s="64" t="str">
        <f>IF(E87="","",'Celkový poplatek'!$C$2)</f>
        <v/>
      </c>
      <c r="G87" s="229"/>
      <c r="H87" s="230"/>
      <c r="I87" s="230"/>
      <c r="J87" s="231"/>
      <c r="K87" s="232"/>
      <c r="L87" s="230"/>
      <c r="M87" s="230"/>
      <c r="N87" s="233"/>
      <c r="O87" s="232"/>
      <c r="P87" s="230"/>
      <c r="Q87" s="230"/>
      <c r="R87" s="233"/>
      <c r="S87" s="254">
        <f t="shared" si="6"/>
        <v>0</v>
      </c>
      <c r="T87" s="244">
        <f t="shared" si="7"/>
        <v>0</v>
      </c>
      <c r="U87" s="244">
        <f t="shared" si="8"/>
        <v>0</v>
      </c>
      <c r="V87" s="30">
        <f t="shared" si="9"/>
        <v>0</v>
      </c>
      <c r="W87" s="246">
        <f t="shared" si="10"/>
        <v>0</v>
      </c>
      <c r="X87" s="14">
        <f>IF(G87&gt;0,AB87,O87*calc!$J$4)</f>
        <v>0</v>
      </c>
      <c r="Y87" s="14">
        <f>IF(H87&gt;0,AC87,P87*calc!$J$5)</f>
        <v>0</v>
      </c>
      <c r="Z87" s="14">
        <f>IF(I87&gt;0,AD87,Q87*calc!$J$6)</f>
        <v>0</v>
      </c>
      <c r="AA87" s="14">
        <f>IF(J87&gt;0,AE87,R87*calc!$J$7)</f>
        <v>0</v>
      </c>
      <c r="AB87" s="166" t="str">
        <f>IF(G87&gt;0,VLOOKUP(((K87/G87)*100),calc!$B$11:$D$16,3,TRUE)*O87*calc!$J$4,"N/A")</f>
        <v>N/A</v>
      </c>
      <c r="AC87" s="166" t="str">
        <f>IF(H87&gt;0,VLOOKUP(((L87/H87)*100),calc!$B$11:$D$16,3,TRUE)*P87*calc!$J$5,"N/A")</f>
        <v>N/A</v>
      </c>
      <c r="AD87" s="166" t="str">
        <f>IF(I87&gt;0,VLOOKUP(((M87/I87)*100),calc!$B$11:$D$16,3,TRUE)*Q87*calc!$J$6,"N/A")</f>
        <v>N/A</v>
      </c>
      <c r="AE87" s="166" t="str">
        <f>IF(J87&gt;0,VLOOKUP(((N87/J87)*100),calc!$B$11:$D$16,3,TRUE)*R87*calc!$J$7,"N/A")</f>
        <v>N/A</v>
      </c>
      <c r="AF87" s="120"/>
      <c r="AG87" s="190" t="str">
        <f>IF((SUM(pism_c_SEL!O87:R87))&gt;0,COUNTIF(pism_c_SEL!AB87:AE87,0),"0")</f>
        <v>0</v>
      </c>
      <c r="AH87" s="190">
        <f>SUM(IF(S87=0,O87*calc!$J$4,0),IF(T87=0,P87*calc!$J$5,0),IF(U87=0,Q87*calc!$J$6,0),IF(V87=0,R87*calc!$J$7,0))</f>
        <v>0</v>
      </c>
    </row>
    <row r="88" spans="1:34" s="1" customFormat="1" ht="30" hidden="1" customHeight="1" thickBot="1" x14ac:dyDescent="0.35">
      <c r="A88" s="49" t="s">
        <v>95</v>
      </c>
      <c r="B88" s="144" t="str">
        <f>IF(E88="","",'Celkový poplatek'!$D$2)</f>
        <v/>
      </c>
      <c r="C88" s="145" t="str">
        <f>IF(E88="","",'Celkový poplatek'!$E$2)</f>
        <v/>
      </c>
      <c r="D88" s="220"/>
      <c r="E88" s="221"/>
      <c r="F88" s="64" t="str">
        <f>IF(E88="","",'Celkový poplatek'!$C$2)</f>
        <v/>
      </c>
      <c r="G88" s="229"/>
      <c r="H88" s="230"/>
      <c r="I88" s="230"/>
      <c r="J88" s="231"/>
      <c r="K88" s="232"/>
      <c r="L88" s="230"/>
      <c r="M88" s="230"/>
      <c r="N88" s="233"/>
      <c r="O88" s="232"/>
      <c r="P88" s="230"/>
      <c r="Q88" s="230"/>
      <c r="R88" s="233"/>
      <c r="S88" s="254">
        <f t="shared" si="6"/>
        <v>0</v>
      </c>
      <c r="T88" s="244">
        <f t="shared" si="7"/>
        <v>0</v>
      </c>
      <c r="U88" s="244">
        <f t="shared" si="8"/>
        <v>0</v>
      </c>
      <c r="V88" s="30">
        <f t="shared" si="9"/>
        <v>0</v>
      </c>
      <c r="W88" s="246">
        <f t="shared" si="10"/>
        <v>0</v>
      </c>
      <c r="X88" s="14">
        <f>IF(G88&gt;0,AB88,O88*calc!$J$4)</f>
        <v>0</v>
      </c>
      <c r="Y88" s="14">
        <f>IF(H88&gt;0,AC88,P88*calc!$J$5)</f>
        <v>0</v>
      </c>
      <c r="Z88" s="14">
        <f>IF(I88&gt;0,AD88,Q88*calc!$J$6)</f>
        <v>0</v>
      </c>
      <c r="AA88" s="14">
        <f>IF(J88&gt;0,AE88,R88*calc!$J$7)</f>
        <v>0</v>
      </c>
      <c r="AB88" s="166" t="str">
        <f>IF(G88&gt;0,VLOOKUP(((K88/G88)*100),calc!$B$11:$D$16,3,TRUE)*O88*calc!$J$4,"N/A")</f>
        <v>N/A</v>
      </c>
      <c r="AC88" s="166" t="str">
        <f>IF(H88&gt;0,VLOOKUP(((L88/H88)*100),calc!$B$11:$D$16,3,TRUE)*P88*calc!$J$5,"N/A")</f>
        <v>N/A</v>
      </c>
      <c r="AD88" s="166" t="str">
        <f>IF(I88&gt;0,VLOOKUP(((M88/I88)*100),calc!$B$11:$D$16,3,TRUE)*Q88*calc!$J$6,"N/A")</f>
        <v>N/A</v>
      </c>
      <c r="AE88" s="166" t="str">
        <f>IF(J88&gt;0,VLOOKUP(((N88/J88)*100),calc!$B$11:$D$16,3,TRUE)*R88*calc!$J$7,"N/A")</f>
        <v>N/A</v>
      </c>
      <c r="AF88" s="120"/>
      <c r="AG88" s="190" t="str">
        <f>IF((SUM(pism_c_SEL!O88:R88))&gt;0,COUNTIF(pism_c_SEL!AB88:AE88,0),"0")</f>
        <v>0</v>
      </c>
      <c r="AH88" s="190">
        <f>SUM(IF(S88=0,O88*calc!$J$4,0),IF(T88=0,P88*calc!$J$5,0),IF(U88=0,Q88*calc!$J$6,0),IF(V88=0,R88*calc!$J$7,0))</f>
        <v>0</v>
      </c>
    </row>
    <row r="89" spans="1:34" s="1" customFormat="1" ht="30" hidden="1" customHeight="1" thickBot="1" x14ac:dyDescent="0.35">
      <c r="A89" s="49" t="s">
        <v>96</v>
      </c>
      <c r="B89" s="144" t="str">
        <f>IF(E89="","",'Celkový poplatek'!$D$2)</f>
        <v/>
      </c>
      <c r="C89" s="145" t="str">
        <f>IF(E89="","",'Celkový poplatek'!$E$2)</f>
        <v/>
      </c>
      <c r="D89" s="220"/>
      <c r="E89" s="221"/>
      <c r="F89" s="64" t="str">
        <f>IF(E89="","",'Celkový poplatek'!$C$2)</f>
        <v/>
      </c>
      <c r="G89" s="229"/>
      <c r="H89" s="230"/>
      <c r="I89" s="230"/>
      <c r="J89" s="231"/>
      <c r="K89" s="232"/>
      <c r="L89" s="230"/>
      <c r="M89" s="230"/>
      <c r="N89" s="233"/>
      <c r="O89" s="232"/>
      <c r="P89" s="230"/>
      <c r="Q89" s="230"/>
      <c r="R89" s="233"/>
      <c r="S89" s="254">
        <f t="shared" si="6"/>
        <v>0</v>
      </c>
      <c r="T89" s="244">
        <f t="shared" si="7"/>
        <v>0</v>
      </c>
      <c r="U89" s="244">
        <f t="shared" si="8"/>
        <v>0</v>
      </c>
      <c r="V89" s="30">
        <f t="shared" si="9"/>
        <v>0</v>
      </c>
      <c r="W89" s="246">
        <f t="shared" si="10"/>
        <v>0</v>
      </c>
      <c r="X89" s="14">
        <f>IF(G89&gt;0,AB89,O89*calc!$J$4)</f>
        <v>0</v>
      </c>
      <c r="Y89" s="14">
        <f>IF(H89&gt;0,AC89,P89*calc!$J$5)</f>
        <v>0</v>
      </c>
      <c r="Z89" s="14">
        <f>IF(I89&gt;0,AD89,Q89*calc!$J$6)</f>
        <v>0</v>
      </c>
      <c r="AA89" s="14">
        <f>IF(J89&gt;0,AE89,R89*calc!$J$7)</f>
        <v>0</v>
      </c>
      <c r="AB89" s="166" t="str">
        <f>IF(G89&gt;0,VLOOKUP(((K89/G89)*100),calc!$B$11:$D$16,3,TRUE)*O89*calc!$J$4,"N/A")</f>
        <v>N/A</v>
      </c>
      <c r="AC89" s="166" t="str">
        <f>IF(H89&gt;0,VLOOKUP(((L89/H89)*100),calc!$B$11:$D$16,3,TRUE)*P89*calc!$J$5,"N/A")</f>
        <v>N/A</v>
      </c>
      <c r="AD89" s="166" t="str">
        <f>IF(I89&gt;0,VLOOKUP(((M89/I89)*100),calc!$B$11:$D$16,3,TRUE)*Q89*calc!$J$6,"N/A")</f>
        <v>N/A</v>
      </c>
      <c r="AE89" s="166" t="str">
        <f>IF(J89&gt;0,VLOOKUP(((N89/J89)*100),calc!$B$11:$D$16,3,TRUE)*R89*calc!$J$7,"N/A")</f>
        <v>N/A</v>
      </c>
      <c r="AF89" s="120"/>
      <c r="AG89" s="190" t="str">
        <f>IF((SUM(pism_c_SEL!O89:R89))&gt;0,COUNTIF(pism_c_SEL!AB89:AE89,0),"0")</f>
        <v>0</v>
      </c>
      <c r="AH89" s="190">
        <f>SUM(IF(S89=0,O89*calc!$J$4,0),IF(T89=0,P89*calc!$J$5,0),IF(U89=0,Q89*calc!$J$6,0),IF(V89=0,R89*calc!$J$7,0))</f>
        <v>0</v>
      </c>
    </row>
    <row r="90" spans="1:34" s="1" customFormat="1" ht="30" hidden="1" customHeight="1" thickBot="1" x14ac:dyDescent="0.35">
      <c r="A90" s="49" t="s">
        <v>97</v>
      </c>
      <c r="B90" s="144" t="str">
        <f>IF(E90="","",'Celkový poplatek'!$D$2)</f>
        <v/>
      </c>
      <c r="C90" s="145" t="str">
        <f>IF(E90="","",'Celkový poplatek'!$E$2)</f>
        <v/>
      </c>
      <c r="D90" s="220"/>
      <c r="E90" s="221"/>
      <c r="F90" s="64" t="str">
        <f>IF(E90="","",'Celkový poplatek'!$C$2)</f>
        <v/>
      </c>
      <c r="G90" s="229"/>
      <c r="H90" s="230"/>
      <c r="I90" s="230"/>
      <c r="J90" s="231"/>
      <c r="K90" s="232"/>
      <c r="L90" s="230"/>
      <c r="M90" s="230"/>
      <c r="N90" s="233"/>
      <c r="O90" s="232"/>
      <c r="P90" s="230"/>
      <c r="Q90" s="230"/>
      <c r="R90" s="233"/>
      <c r="S90" s="254">
        <f t="shared" si="6"/>
        <v>0</v>
      </c>
      <c r="T90" s="244">
        <f t="shared" si="7"/>
        <v>0</v>
      </c>
      <c r="U90" s="244">
        <f t="shared" si="8"/>
        <v>0</v>
      </c>
      <c r="V90" s="30">
        <f t="shared" si="9"/>
        <v>0</v>
      </c>
      <c r="W90" s="246">
        <f t="shared" si="10"/>
        <v>0</v>
      </c>
      <c r="X90" s="14">
        <f>IF(G90&gt;0,AB90,O90*calc!$J$4)</f>
        <v>0</v>
      </c>
      <c r="Y90" s="14">
        <f>IF(H90&gt;0,AC90,P90*calc!$J$5)</f>
        <v>0</v>
      </c>
      <c r="Z90" s="14">
        <f>IF(I90&gt;0,AD90,Q90*calc!$J$6)</f>
        <v>0</v>
      </c>
      <c r="AA90" s="14">
        <f>IF(J90&gt;0,AE90,R90*calc!$J$7)</f>
        <v>0</v>
      </c>
      <c r="AB90" s="166" t="str">
        <f>IF(G90&gt;0,VLOOKUP(((K90/G90)*100),calc!$B$11:$D$16,3,TRUE)*O90*calc!$J$4,"N/A")</f>
        <v>N/A</v>
      </c>
      <c r="AC90" s="166" t="str">
        <f>IF(H90&gt;0,VLOOKUP(((L90/H90)*100),calc!$B$11:$D$16,3,TRUE)*P90*calc!$J$5,"N/A")</f>
        <v>N/A</v>
      </c>
      <c r="AD90" s="166" t="str">
        <f>IF(I90&gt;0,VLOOKUP(((M90/I90)*100),calc!$B$11:$D$16,3,TRUE)*Q90*calc!$J$6,"N/A")</f>
        <v>N/A</v>
      </c>
      <c r="AE90" s="166" t="str">
        <f>IF(J90&gt;0,VLOOKUP(((N90/J90)*100),calc!$B$11:$D$16,3,TRUE)*R90*calc!$J$7,"N/A")</f>
        <v>N/A</v>
      </c>
      <c r="AF90" s="120"/>
      <c r="AG90" s="190" t="str">
        <f>IF((SUM(pism_c_SEL!O90:R90))&gt;0,COUNTIF(pism_c_SEL!AB90:AE90,0),"0")</f>
        <v>0</v>
      </c>
      <c r="AH90" s="190">
        <f>SUM(IF(S90=0,O90*calc!$J$4,0),IF(T90=0,P90*calc!$J$5,0),IF(U90=0,Q90*calc!$J$6,0),IF(V90=0,R90*calc!$J$7,0))</f>
        <v>0</v>
      </c>
    </row>
    <row r="91" spans="1:34" s="1" customFormat="1" ht="30" hidden="1" customHeight="1" thickBot="1" x14ac:dyDescent="0.35">
      <c r="A91" s="49" t="s">
        <v>98</v>
      </c>
      <c r="B91" s="144" t="str">
        <f>IF(E91="","",'Celkový poplatek'!$D$2)</f>
        <v/>
      </c>
      <c r="C91" s="145" t="str">
        <f>IF(E91="","",'Celkový poplatek'!$E$2)</f>
        <v/>
      </c>
      <c r="D91" s="220"/>
      <c r="E91" s="221"/>
      <c r="F91" s="64" t="str">
        <f>IF(E91="","",'Celkový poplatek'!$C$2)</f>
        <v/>
      </c>
      <c r="G91" s="229"/>
      <c r="H91" s="230"/>
      <c r="I91" s="230"/>
      <c r="J91" s="231"/>
      <c r="K91" s="232"/>
      <c r="L91" s="230"/>
      <c r="M91" s="230"/>
      <c r="N91" s="233"/>
      <c r="O91" s="232"/>
      <c r="P91" s="230"/>
      <c r="Q91" s="230"/>
      <c r="R91" s="233"/>
      <c r="S91" s="254">
        <f t="shared" si="6"/>
        <v>0</v>
      </c>
      <c r="T91" s="244">
        <f t="shared" si="7"/>
        <v>0</v>
      </c>
      <c r="U91" s="244">
        <f t="shared" si="8"/>
        <v>0</v>
      </c>
      <c r="V91" s="30">
        <f t="shared" si="9"/>
        <v>0</v>
      </c>
      <c r="W91" s="246">
        <f t="shared" si="10"/>
        <v>0</v>
      </c>
      <c r="X91" s="14">
        <f>IF(G91&gt;0,AB91,O91*calc!$J$4)</f>
        <v>0</v>
      </c>
      <c r="Y91" s="14">
        <f>IF(H91&gt;0,AC91,P91*calc!$J$5)</f>
        <v>0</v>
      </c>
      <c r="Z91" s="14">
        <f>IF(I91&gt;0,AD91,Q91*calc!$J$6)</f>
        <v>0</v>
      </c>
      <c r="AA91" s="14">
        <f>IF(J91&gt;0,AE91,R91*calc!$J$7)</f>
        <v>0</v>
      </c>
      <c r="AB91" s="166" t="str">
        <f>IF(G91&gt;0,VLOOKUP(((K91/G91)*100),calc!$B$11:$D$16,3,TRUE)*O91*calc!$J$4,"N/A")</f>
        <v>N/A</v>
      </c>
      <c r="AC91" s="166" t="str">
        <f>IF(H91&gt;0,VLOOKUP(((L91/H91)*100),calc!$B$11:$D$16,3,TRUE)*P91*calc!$J$5,"N/A")</f>
        <v>N/A</v>
      </c>
      <c r="AD91" s="166" t="str">
        <f>IF(I91&gt;0,VLOOKUP(((M91/I91)*100),calc!$B$11:$D$16,3,TRUE)*Q91*calc!$J$6,"N/A")</f>
        <v>N/A</v>
      </c>
      <c r="AE91" s="166" t="str">
        <f>IF(J91&gt;0,VLOOKUP(((N91/J91)*100),calc!$B$11:$D$16,3,TRUE)*R91*calc!$J$7,"N/A")</f>
        <v>N/A</v>
      </c>
      <c r="AF91" s="120"/>
      <c r="AG91" s="190" t="str">
        <f>IF((SUM(pism_c_SEL!O91:R91))&gt;0,COUNTIF(pism_c_SEL!AB91:AE91,0),"0")</f>
        <v>0</v>
      </c>
      <c r="AH91" s="190">
        <f>SUM(IF(S91=0,O91*calc!$J$4,0),IF(T91=0,P91*calc!$J$5,0),IF(U91=0,Q91*calc!$J$6,0),IF(V91=0,R91*calc!$J$7,0))</f>
        <v>0</v>
      </c>
    </row>
    <row r="92" spans="1:34" s="1" customFormat="1" ht="30" hidden="1" customHeight="1" thickBot="1" x14ac:dyDescent="0.35">
      <c r="A92" s="49" t="s">
        <v>99</v>
      </c>
      <c r="B92" s="144" t="str">
        <f>IF(E92="","",'Celkový poplatek'!$D$2)</f>
        <v/>
      </c>
      <c r="C92" s="145" t="str">
        <f>IF(E92="","",'Celkový poplatek'!$E$2)</f>
        <v/>
      </c>
      <c r="D92" s="220"/>
      <c r="E92" s="221"/>
      <c r="F92" s="64" t="str">
        <f>IF(E92="","",'Celkový poplatek'!$C$2)</f>
        <v/>
      </c>
      <c r="G92" s="229"/>
      <c r="H92" s="230"/>
      <c r="I92" s="230"/>
      <c r="J92" s="231"/>
      <c r="K92" s="232"/>
      <c r="L92" s="230"/>
      <c r="M92" s="230"/>
      <c r="N92" s="233"/>
      <c r="O92" s="232"/>
      <c r="P92" s="230"/>
      <c r="Q92" s="230"/>
      <c r="R92" s="233"/>
      <c r="S92" s="254">
        <f t="shared" si="6"/>
        <v>0</v>
      </c>
      <c r="T92" s="244">
        <f t="shared" si="7"/>
        <v>0</v>
      </c>
      <c r="U92" s="244">
        <f t="shared" si="8"/>
        <v>0</v>
      </c>
      <c r="V92" s="30">
        <f t="shared" si="9"/>
        <v>0</v>
      </c>
      <c r="W92" s="246">
        <f t="shared" si="10"/>
        <v>0</v>
      </c>
      <c r="X92" s="14">
        <f>IF(G92&gt;0,AB92,O92*calc!$J$4)</f>
        <v>0</v>
      </c>
      <c r="Y92" s="14">
        <f>IF(H92&gt;0,AC92,P92*calc!$J$5)</f>
        <v>0</v>
      </c>
      <c r="Z92" s="14">
        <f>IF(I92&gt;0,AD92,Q92*calc!$J$6)</f>
        <v>0</v>
      </c>
      <c r="AA92" s="14">
        <f>IF(J92&gt;0,AE92,R92*calc!$J$7)</f>
        <v>0</v>
      </c>
      <c r="AB92" s="166" t="str">
        <f>IF(G92&gt;0,VLOOKUP(((K92/G92)*100),calc!$B$11:$D$16,3,TRUE)*O92*calc!$J$4,"N/A")</f>
        <v>N/A</v>
      </c>
      <c r="AC92" s="166" t="str">
        <f>IF(H92&gt;0,VLOOKUP(((L92/H92)*100),calc!$B$11:$D$16,3,TRUE)*P92*calc!$J$5,"N/A")</f>
        <v>N/A</v>
      </c>
      <c r="AD92" s="166" t="str">
        <f>IF(I92&gt;0,VLOOKUP(((M92/I92)*100),calc!$B$11:$D$16,3,TRUE)*Q92*calc!$J$6,"N/A")</f>
        <v>N/A</v>
      </c>
      <c r="AE92" s="166" t="str">
        <f>IF(J92&gt;0,VLOOKUP(((N92/J92)*100),calc!$B$11:$D$16,3,TRUE)*R92*calc!$J$7,"N/A")</f>
        <v>N/A</v>
      </c>
      <c r="AF92" s="120"/>
      <c r="AG92" s="190" t="str">
        <f>IF((SUM(pism_c_SEL!O92:R92))&gt;0,COUNTIF(pism_c_SEL!AB92:AE92,0),"0")</f>
        <v>0</v>
      </c>
      <c r="AH92" s="190">
        <f>SUM(IF(S92=0,O92*calc!$J$4,0),IF(T92=0,P92*calc!$J$5,0),IF(U92=0,Q92*calc!$J$6,0),IF(V92=0,R92*calc!$J$7,0))</f>
        <v>0</v>
      </c>
    </row>
    <row r="93" spans="1:34" s="1" customFormat="1" ht="30" hidden="1" customHeight="1" thickBot="1" x14ac:dyDescent="0.35">
      <c r="A93" s="49" t="s">
        <v>100</v>
      </c>
      <c r="B93" s="144" t="str">
        <f>IF(E93="","",'Celkový poplatek'!$D$2)</f>
        <v/>
      </c>
      <c r="C93" s="145" t="str">
        <f>IF(E93="","",'Celkový poplatek'!$E$2)</f>
        <v/>
      </c>
      <c r="D93" s="220"/>
      <c r="E93" s="221"/>
      <c r="F93" s="64" t="str">
        <f>IF(E93="","",'Celkový poplatek'!$C$2)</f>
        <v/>
      </c>
      <c r="G93" s="229"/>
      <c r="H93" s="230"/>
      <c r="I93" s="230"/>
      <c r="J93" s="231"/>
      <c r="K93" s="232"/>
      <c r="L93" s="230"/>
      <c r="M93" s="230"/>
      <c r="N93" s="233"/>
      <c r="O93" s="232"/>
      <c r="P93" s="230"/>
      <c r="Q93" s="230"/>
      <c r="R93" s="233"/>
      <c r="S93" s="254">
        <f t="shared" si="6"/>
        <v>0</v>
      </c>
      <c r="T93" s="244">
        <f t="shared" si="7"/>
        <v>0</v>
      </c>
      <c r="U93" s="244">
        <f t="shared" si="8"/>
        <v>0</v>
      </c>
      <c r="V93" s="30">
        <f t="shared" si="9"/>
        <v>0</v>
      </c>
      <c r="W93" s="246">
        <f t="shared" si="10"/>
        <v>0</v>
      </c>
      <c r="X93" s="14">
        <f>IF(G93&gt;0,AB93,O93*calc!$J$4)</f>
        <v>0</v>
      </c>
      <c r="Y93" s="14">
        <f>IF(H93&gt;0,AC93,P93*calc!$J$5)</f>
        <v>0</v>
      </c>
      <c r="Z93" s="14">
        <f>IF(I93&gt;0,AD93,Q93*calc!$J$6)</f>
        <v>0</v>
      </c>
      <c r="AA93" s="14">
        <f>IF(J93&gt;0,AE93,R93*calc!$J$7)</f>
        <v>0</v>
      </c>
      <c r="AB93" s="166" t="str">
        <f>IF(G93&gt;0,VLOOKUP(((K93/G93)*100),calc!$B$11:$D$16,3,TRUE)*O93*calc!$J$4,"N/A")</f>
        <v>N/A</v>
      </c>
      <c r="AC93" s="166" t="str">
        <f>IF(H93&gt;0,VLOOKUP(((L93/H93)*100),calc!$B$11:$D$16,3,TRUE)*P93*calc!$J$5,"N/A")</f>
        <v>N/A</v>
      </c>
      <c r="AD93" s="166" t="str">
        <f>IF(I93&gt;0,VLOOKUP(((M93/I93)*100),calc!$B$11:$D$16,3,TRUE)*Q93*calc!$J$6,"N/A")</f>
        <v>N/A</v>
      </c>
      <c r="AE93" s="166" t="str">
        <f>IF(J93&gt;0,VLOOKUP(((N93/J93)*100),calc!$B$11:$D$16,3,TRUE)*R93*calc!$J$7,"N/A")</f>
        <v>N/A</v>
      </c>
      <c r="AF93" s="120"/>
      <c r="AG93" s="190" t="str">
        <f>IF((SUM(pism_c_SEL!O93:R93))&gt;0,COUNTIF(pism_c_SEL!AB93:AE93,0),"0")</f>
        <v>0</v>
      </c>
      <c r="AH93" s="190">
        <f>SUM(IF(S93=0,O93*calc!$J$4,0),IF(T93=0,P93*calc!$J$5,0),IF(U93=0,Q93*calc!$J$6,0),IF(V93=0,R93*calc!$J$7,0))</f>
        <v>0</v>
      </c>
    </row>
    <row r="94" spans="1:34" s="1" customFormat="1" ht="30" hidden="1" customHeight="1" thickBot="1" x14ac:dyDescent="0.35">
      <c r="A94" s="49" t="s">
        <v>101</v>
      </c>
      <c r="B94" s="144" t="str">
        <f>IF(E94="","",'Celkový poplatek'!$D$2)</f>
        <v/>
      </c>
      <c r="C94" s="145" t="str">
        <f>IF(E94="","",'Celkový poplatek'!$E$2)</f>
        <v/>
      </c>
      <c r="D94" s="220"/>
      <c r="E94" s="221"/>
      <c r="F94" s="64" t="str">
        <f>IF(E94="","",'Celkový poplatek'!$C$2)</f>
        <v/>
      </c>
      <c r="G94" s="229"/>
      <c r="H94" s="230"/>
      <c r="I94" s="230"/>
      <c r="J94" s="231"/>
      <c r="K94" s="232"/>
      <c r="L94" s="230"/>
      <c r="M94" s="230"/>
      <c r="N94" s="233"/>
      <c r="O94" s="232"/>
      <c r="P94" s="230"/>
      <c r="Q94" s="230"/>
      <c r="R94" s="233"/>
      <c r="S94" s="254">
        <f t="shared" si="6"/>
        <v>0</v>
      </c>
      <c r="T94" s="244">
        <f t="shared" si="7"/>
        <v>0</v>
      </c>
      <c r="U94" s="244">
        <f t="shared" si="8"/>
        <v>0</v>
      </c>
      <c r="V94" s="30">
        <f t="shared" si="9"/>
        <v>0</v>
      </c>
      <c r="W94" s="246">
        <f t="shared" si="10"/>
        <v>0</v>
      </c>
      <c r="X94" s="14">
        <f>IF(G94&gt;0,AB94,O94*calc!$J$4)</f>
        <v>0</v>
      </c>
      <c r="Y94" s="14">
        <f>IF(H94&gt;0,AC94,P94*calc!$J$5)</f>
        <v>0</v>
      </c>
      <c r="Z94" s="14">
        <f>IF(I94&gt;0,AD94,Q94*calc!$J$6)</f>
        <v>0</v>
      </c>
      <c r="AA94" s="14">
        <f>IF(J94&gt;0,AE94,R94*calc!$J$7)</f>
        <v>0</v>
      </c>
      <c r="AB94" s="166" t="str">
        <f>IF(G94&gt;0,VLOOKUP(((K94/G94)*100),calc!$B$11:$D$16,3,TRUE)*O94*calc!$J$4,"N/A")</f>
        <v>N/A</v>
      </c>
      <c r="AC94" s="166" t="str">
        <f>IF(H94&gt;0,VLOOKUP(((L94/H94)*100),calc!$B$11:$D$16,3,TRUE)*P94*calc!$J$5,"N/A")</f>
        <v>N/A</v>
      </c>
      <c r="AD94" s="166" t="str">
        <f>IF(I94&gt;0,VLOOKUP(((M94/I94)*100),calc!$B$11:$D$16,3,TRUE)*Q94*calc!$J$6,"N/A")</f>
        <v>N/A</v>
      </c>
      <c r="AE94" s="166" t="str">
        <f>IF(J94&gt;0,VLOOKUP(((N94/J94)*100),calc!$B$11:$D$16,3,TRUE)*R94*calc!$J$7,"N/A")</f>
        <v>N/A</v>
      </c>
      <c r="AF94" s="120"/>
      <c r="AG94" s="190" t="str">
        <f>IF((SUM(pism_c_SEL!O94:R94))&gt;0,COUNTIF(pism_c_SEL!AB94:AE94,0),"0")</f>
        <v>0</v>
      </c>
      <c r="AH94" s="190">
        <f>SUM(IF(S94=0,O94*calc!$J$4,0),IF(T94=0,P94*calc!$J$5,0),IF(U94=0,Q94*calc!$J$6,0),IF(V94=0,R94*calc!$J$7,0))</f>
        <v>0</v>
      </c>
    </row>
    <row r="95" spans="1:34" s="1" customFormat="1" ht="30" hidden="1" customHeight="1" thickBot="1" x14ac:dyDescent="0.35">
      <c r="A95" s="49" t="s">
        <v>102</v>
      </c>
      <c r="B95" s="144" t="str">
        <f>IF(E95="","",'Celkový poplatek'!$D$2)</f>
        <v/>
      </c>
      <c r="C95" s="145" t="str">
        <f>IF(E95="","",'Celkový poplatek'!$E$2)</f>
        <v/>
      </c>
      <c r="D95" s="220"/>
      <c r="E95" s="221"/>
      <c r="F95" s="64" t="str">
        <f>IF(E95="","",'Celkový poplatek'!$C$2)</f>
        <v/>
      </c>
      <c r="G95" s="229"/>
      <c r="H95" s="230"/>
      <c r="I95" s="230"/>
      <c r="J95" s="231"/>
      <c r="K95" s="232"/>
      <c r="L95" s="230"/>
      <c r="M95" s="230"/>
      <c r="N95" s="233"/>
      <c r="O95" s="232"/>
      <c r="P95" s="230"/>
      <c r="Q95" s="230"/>
      <c r="R95" s="233"/>
      <c r="S95" s="254">
        <f t="shared" si="6"/>
        <v>0</v>
      </c>
      <c r="T95" s="244">
        <f t="shared" si="7"/>
        <v>0</v>
      </c>
      <c r="U95" s="244">
        <f t="shared" si="8"/>
        <v>0</v>
      </c>
      <c r="V95" s="30">
        <f t="shared" si="9"/>
        <v>0</v>
      </c>
      <c r="W95" s="246">
        <f t="shared" si="10"/>
        <v>0</v>
      </c>
      <c r="X95" s="14">
        <f>IF(G95&gt;0,AB95,O95*calc!$J$4)</f>
        <v>0</v>
      </c>
      <c r="Y95" s="14">
        <f>IF(H95&gt;0,AC95,P95*calc!$J$5)</f>
        <v>0</v>
      </c>
      <c r="Z95" s="14">
        <f>IF(I95&gt;0,AD95,Q95*calc!$J$6)</f>
        <v>0</v>
      </c>
      <c r="AA95" s="14">
        <f>IF(J95&gt;0,AE95,R95*calc!$J$7)</f>
        <v>0</v>
      </c>
      <c r="AB95" s="166" t="str">
        <f>IF(G95&gt;0,VLOOKUP(((K95/G95)*100),calc!$B$11:$D$16,3,TRUE)*O95*calc!$J$4,"N/A")</f>
        <v>N/A</v>
      </c>
      <c r="AC95" s="166" t="str">
        <f>IF(H95&gt;0,VLOOKUP(((L95/H95)*100),calc!$B$11:$D$16,3,TRUE)*P95*calc!$J$5,"N/A")</f>
        <v>N/A</v>
      </c>
      <c r="AD95" s="166" t="str">
        <f>IF(I95&gt;0,VLOOKUP(((M95/I95)*100),calc!$B$11:$D$16,3,TRUE)*Q95*calc!$J$6,"N/A")</f>
        <v>N/A</v>
      </c>
      <c r="AE95" s="166" t="str">
        <f>IF(J95&gt;0,VLOOKUP(((N95/J95)*100),calc!$B$11:$D$16,3,TRUE)*R95*calc!$J$7,"N/A")</f>
        <v>N/A</v>
      </c>
      <c r="AF95" s="120"/>
      <c r="AG95" s="190" t="str">
        <f>IF((SUM(pism_c_SEL!O95:R95))&gt;0,COUNTIF(pism_c_SEL!AB95:AE95,0),"0")</f>
        <v>0</v>
      </c>
      <c r="AH95" s="190">
        <f>SUM(IF(S95=0,O95*calc!$J$4,0),IF(T95=0,P95*calc!$J$5,0),IF(U95=0,Q95*calc!$J$6,0),IF(V95=0,R95*calc!$J$7,0))</f>
        <v>0</v>
      </c>
    </row>
    <row r="96" spans="1:34" s="1" customFormat="1" ht="30" hidden="1" customHeight="1" thickBot="1" x14ac:dyDescent="0.35">
      <c r="A96" s="49" t="s">
        <v>103</v>
      </c>
      <c r="B96" s="144" t="str">
        <f>IF(E96="","",'Celkový poplatek'!$D$2)</f>
        <v/>
      </c>
      <c r="C96" s="145" t="str">
        <f>IF(E96="","",'Celkový poplatek'!$E$2)</f>
        <v/>
      </c>
      <c r="D96" s="220"/>
      <c r="E96" s="221"/>
      <c r="F96" s="64" t="str">
        <f>IF(E96="","",'Celkový poplatek'!$C$2)</f>
        <v/>
      </c>
      <c r="G96" s="229"/>
      <c r="H96" s="230"/>
      <c r="I96" s="230"/>
      <c r="J96" s="231"/>
      <c r="K96" s="232"/>
      <c r="L96" s="230"/>
      <c r="M96" s="230"/>
      <c r="N96" s="233"/>
      <c r="O96" s="232"/>
      <c r="P96" s="230"/>
      <c r="Q96" s="230"/>
      <c r="R96" s="233"/>
      <c r="S96" s="254">
        <f t="shared" si="6"/>
        <v>0</v>
      </c>
      <c r="T96" s="244">
        <f t="shared" si="7"/>
        <v>0</v>
      </c>
      <c r="U96" s="244">
        <f t="shared" si="8"/>
        <v>0</v>
      </c>
      <c r="V96" s="30">
        <f t="shared" si="9"/>
        <v>0</v>
      </c>
      <c r="W96" s="246">
        <f t="shared" si="10"/>
        <v>0</v>
      </c>
      <c r="X96" s="14">
        <f>IF(G96&gt;0,AB96,O96*calc!$J$4)</f>
        <v>0</v>
      </c>
      <c r="Y96" s="14">
        <f>IF(H96&gt;0,AC96,P96*calc!$J$5)</f>
        <v>0</v>
      </c>
      <c r="Z96" s="14">
        <f>IF(I96&gt;0,AD96,Q96*calc!$J$6)</f>
        <v>0</v>
      </c>
      <c r="AA96" s="14">
        <f>IF(J96&gt;0,AE96,R96*calc!$J$7)</f>
        <v>0</v>
      </c>
      <c r="AB96" s="166" t="str">
        <f>IF(G96&gt;0,VLOOKUP(((K96/G96)*100),calc!$B$11:$D$16,3,TRUE)*O96*calc!$J$4,"N/A")</f>
        <v>N/A</v>
      </c>
      <c r="AC96" s="166" t="str">
        <f>IF(H96&gt;0,VLOOKUP(((L96/H96)*100),calc!$B$11:$D$16,3,TRUE)*P96*calc!$J$5,"N/A")</f>
        <v>N/A</v>
      </c>
      <c r="AD96" s="166" t="str">
        <f>IF(I96&gt;0,VLOOKUP(((M96/I96)*100),calc!$B$11:$D$16,3,TRUE)*Q96*calc!$J$6,"N/A")</f>
        <v>N/A</v>
      </c>
      <c r="AE96" s="166" t="str">
        <f>IF(J96&gt;0,VLOOKUP(((N96/J96)*100),calc!$B$11:$D$16,3,TRUE)*R96*calc!$J$7,"N/A")</f>
        <v>N/A</v>
      </c>
      <c r="AF96" s="120"/>
      <c r="AG96" s="190" t="str">
        <f>IF((SUM(pism_c_SEL!O96:R96))&gt;0,COUNTIF(pism_c_SEL!AB96:AE96,0),"0")</f>
        <v>0</v>
      </c>
      <c r="AH96" s="190">
        <f>SUM(IF(S96=0,O96*calc!$J$4,0),IF(T96=0,P96*calc!$J$5,0),IF(U96=0,Q96*calc!$J$6,0),IF(V96=0,R96*calc!$J$7,0))</f>
        <v>0</v>
      </c>
    </row>
    <row r="97" spans="1:34" s="1" customFormat="1" ht="30" hidden="1" customHeight="1" thickBot="1" x14ac:dyDescent="0.35">
      <c r="A97" s="49" t="s">
        <v>104</v>
      </c>
      <c r="B97" s="144" t="str">
        <f>IF(E97="","",'Celkový poplatek'!$D$2)</f>
        <v/>
      </c>
      <c r="C97" s="145" t="str">
        <f>IF(E97="","",'Celkový poplatek'!$E$2)</f>
        <v/>
      </c>
      <c r="D97" s="220"/>
      <c r="E97" s="221"/>
      <c r="F97" s="64" t="str">
        <f>IF(E97="","",'Celkový poplatek'!$C$2)</f>
        <v/>
      </c>
      <c r="G97" s="229"/>
      <c r="H97" s="230"/>
      <c r="I97" s="230"/>
      <c r="J97" s="231"/>
      <c r="K97" s="232"/>
      <c r="L97" s="230"/>
      <c r="M97" s="230"/>
      <c r="N97" s="233"/>
      <c r="O97" s="232"/>
      <c r="P97" s="230"/>
      <c r="Q97" s="230"/>
      <c r="R97" s="233"/>
      <c r="S97" s="254">
        <f t="shared" si="6"/>
        <v>0</v>
      </c>
      <c r="T97" s="244">
        <f t="shared" si="7"/>
        <v>0</v>
      </c>
      <c r="U97" s="244">
        <f t="shared" si="8"/>
        <v>0</v>
      </c>
      <c r="V97" s="30">
        <f t="shared" si="9"/>
        <v>0</v>
      </c>
      <c r="W97" s="246">
        <f t="shared" si="10"/>
        <v>0</v>
      </c>
      <c r="X97" s="14">
        <f>IF(G97&gt;0,AB97,O97*calc!$J$4)</f>
        <v>0</v>
      </c>
      <c r="Y97" s="14">
        <f>IF(H97&gt;0,AC97,P97*calc!$J$5)</f>
        <v>0</v>
      </c>
      <c r="Z97" s="14">
        <f>IF(I97&gt;0,AD97,Q97*calc!$J$6)</f>
        <v>0</v>
      </c>
      <c r="AA97" s="14">
        <f>IF(J97&gt;0,AE97,R97*calc!$J$7)</f>
        <v>0</v>
      </c>
      <c r="AB97" s="166" t="str">
        <f>IF(G97&gt;0,VLOOKUP(((K97/G97)*100),calc!$B$11:$D$16,3,TRUE)*O97*calc!$J$4,"N/A")</f>
        <v>N/A</v>
      </c>
      <c r="AC97" s="166" t="str">
        <f>IF(H97&gt;0,VLOOKUP(((L97/H97)*100),calc!$B$11:$D$16,3,TRUE)*P97*calc!$J$5,"N/A")</f>
        <v>N/A</v>
      </c>
      <c r="AD97" s="166" t="str">
        <f>IF(I97&gt;0,VLOOKUP(((M97/I97)*100),calc!$B$11:$D$16,3,TRUE)*Q97*calc!$J$6,"N/A")</f>
        <v>N/A</v>
      </c>
      <c r="AE97" s="166" t="str">
        <f>IF(J97&gt;0,VLOOKUP(((N97/J97)*100),calc!$B$11:$D$16,3,TRUE)*R97*calc!$J$7,"N/A")</f>
        <v>N/A</v>
      </c>
      <c r="AF97" s="120"/>
      <c r="AG97" s="190" t="str">
        <f>IF((SUM(pism_c_SEL!O97:R97))&gt;0,COUNTIF(pism_c_SEL!AB97:AE97,0),"0")</f>
        <v>0</v>
      </c>
      <c r="AH97" s="190">
        <f>SUM(IF(S97=0,O97*calc!$J$4,0),IF(T97=0,P97*calc!$J$5,0),IF(U97=0,Q97*calc!$J$6,0),IF(V97=0,R97*calc!$J$7,0))</f>
        <v>0</v>
      </c>
    </row>
    <row r="98" spans="1:34" s="1" customFormat="1" ht="30" hidden="1" customHeight="1" thickBot="1" x14ac:dyDescent="0.35">
      <c r="A98" s="49" t="s">
        <v>105</v>
      </c>
      <c r="B98" s="144" t="str">
        <f>IF(E98="","",'Celkový poplatek'!$D$2)</f>
        <v/>
      </c>
      <c r="C98" s="145" t="str">
        <f>IF(E98="","",'Celkový poplatek'!$E$2)</f>
        <v/>
      </c>
      <c r="D98" s="220"/>
      <c r="E98" s="221"/>
      <c r="F98" s="64" t="str">
        <f>IF(E98="","",'Celkový poplatek'!$C$2)</f>
        <v/>
      </c>
      <c r="G98" s="229"/>
      <c r="H98" s="230"/>
      <c r="I98" s="230"/>
      <c r="J98" s="231"/>
      <c r="K98" s="232"/>
      <c r="L98" s="230"/>
      <c r="M98" s="230"/>
      <c r="N98" s="233"/>
      <c r="O98" s="232"/>
      <c r="P98" s="230"/>
      <c r="Q98" s="230"/>
      <c r="R98" s="233"/>
      <c r="S98" s="254">
        <f t="shared" si="6"/>
        <v>0</v>
      </c>
      <c r="T98" s="244">
        <f t="shared" si="7"/>
        <v>0</v>
      </c>
      <c r="U98" s="244">
        <f t="shared" si="8"/>
        <v>0</v>
      </c>
      <c r="V98" s="30">
        <f t="shared" si="9"/>
        <v>0</v>
      </c>
      <c r="W98" s="246">
        <f t="shared" si="10"/>
        <v>0</v>
      </c>
      <c r="X98" s="14">
        <f>IF(G98&gt;0,AB98,O98*calc!$J$4)</f>
        <v>0</v>
      </c>
      <c r="Y98" s="14">
        <f>IF(H98&gt;0,AC98,P98*calc!$J$5)</f>
        <v>0</v>
      </c>
      <c r="Z98" s="14">
        <f>IF(I98&gt;0,AD98,Q98*calc!$J$6)</f>
        <v>0</v>
      </c>
      <c r="AA98" s="14">
        <f>IF(J98&gt;0,AE98,R98*calc!$J$7)</f>
        <v>0</v>
      </c>
      <c r="AB98" s="166" t="str">
        <f>IF(G98&gt;0,VLOOKUP(((K98/G98)*100),calc!$B$11:$D$16,3,TRUE)*O98*calc!$J$4,"N/A")</f>
        <v>N/A</v>
      </c>
      <c r="AC98" s="166" t="str">
        <f>IF(H98&gt;0,VLOOKUP(((L98/H98)*100),calc!$B$11:$D$16,3,TRUE)*P98*calc!$J$5,"N/A")</f>
        <v>N/A</v>
      </c>
      <c r="AD98" s="166" t="str">
        <f>IF(I98&gt;0,VLOOKUP(((M98/I98)*100),calc!$B$11:$D$16,3,TRUE)*Q98*calc!$J$6,"N/A")</f>
        <v>N/A</v>
      </c>
      <c r="AE98" s="166" t="str">
        <f>IF(J98&gt;0,VLOOKUP(((N98/J98)*100),calc!$B$11:$D$16,3,TRUE)*R98*calc!$J$7,"N/A")</f>
        <v>N/A</v>
      </c>
      <c r="AF98" s="120"/>
      <c r="AG98" s="190" t="str">
        <f>IF((SUM(pism_c_SEL!O98:R98))&gt;0,COUNTIF(pism_c_SEL!AB98:AE98,0),"0")</f>
        <v>0</v>
      </c>
      <c r="AH98" s="190">
        <f>SUM(IF(S98=0,O98*calc!$J$4,0),IF(T98=0,P98*calc!$J$5,0),IF(U98=0,Q98*calc!$J$6,0),IF(V98=0,R98*calc!$J$7,0))</f>
        <v>0</v>
      </c>
    </row>
    <row r="99" spans="1:34" s="1" customFormat="1" ht="30" hidden="1" customHeight="1" thickBot="1" x14ac:dyDescent="0.35">
      <c r="A99" s="49" t="s">
        <v>106</v>
      </c>
      <c r="B99" s="144" t="str">
        <f>IF(E99="","",'Celkový poplatek'!$D$2)</f>
        <v/>
      </c>
      <c r="C99" s="145" t="str">
        <f>IF(E99="","",'Celkový poplatek'!$E$2)</f>
        <v/>
      </c>
      <c r="D99" s="220"/>
      <c r="E99" s="221"/>
      <c r="F99" s="64" t="str">
        <f>IF(E99="","",'Celkový poplatek'!$C$2)</f>
        <v/>
      </c>
      <c r="G99" s="229"/>
      <c r="H99" s="230"/>
      <c r="I99" s="230"/>
      <c r="J99" s="231"/>
      <c r="K99" s="232"/>
      <c r="L99" s="230"/>
      <c r="M99" s="230"/>
      <c r="N99" s="233"/>
      <c r="O99" s="232"/>
      <c r="P99" s="230"/>
      <c r="Q99" s="230"/>
      <c r="R99" s="233"/>
      <c r="S99" s="254">
        <f t="shared" si="6"/>
        <v>0</v>
      </c>
      <c r="T99" s="244">
        <f t="shared" si="7"/>
        <v>0</v>
      </c>
      <c r="U99" s="244">
        <f t="shared" si="8"/>
        <v>0</v>
      </c>
      <c r="V99" s="30">
        <f t="shared" si="9"/>
        <v>0</v>
      </c>
      <c r="W99" s="246">
        <f t="shared" si="10"/>
        <v>0</v>
      </c>
      <c r="X99" s="14">
        <f>IF(G99&gt;0,AB99,O99*calc!$J$4)</f>
        <v>0</v>
      </c>
      <c r="Y99" s="14">
        <f>IF(H99&gt;0,AC99,P99*calc!$J$5)</f>
        <v>0</v>
      </c>
      <c r="Z99" s="14">
        <f>IF(I99&gt;0,AD99,Q99*calc!$J$6)</f>
        <v>0</v>
      </c>
      <c r="AA99" s="14">
        <f>IF(J99&gt;0,AE99,R99*calc!$J$7)</f>
        <v>0</v>
      </c>
      <c r="AB99" s="166" t="str">
        <f>IF(G99&gt;0,VLOOKUP(((K99/G99)*100),calc!$B$11:$D$16,3,TRUE)*O99*calc!$J$4,"N/A")</f>
        <v>N/A</v>
      </c>
      <c r="AC99" s="166" t="str">
        <f>IF(H99&gt;0,VLOOKUP(((L99/H99)*100),calc!$B$11:$D$16,3,TRUE)*P99*calc!$J$5,"N/A")</f>
        <v>N/A</v>
      </c>
      <c r="AD99" s="166" t="str">
        <f>IF(I99&gt;0,VLOOKUP(((M99/I99)*100),calc!$B$11:$D$16,3,TRUE)*Q99*calc!$J$6,"N/A")</f>
        <v>N/A</v>
      </c>
      <c r="AE99" s="166" t="str">
        <f>IF(J99&gt;0,VLOOKUP(((N99/J99)*100),calc!$B$11:$D$16,3,TRUE)*R99*calc!$J$7,"N/A")</f>
        <v>N/A</v>
      </c>
      <c r="AF99" s="120"/>
      <c r="AG99" s="190" t="str">
        <f>IF((SUM(pism_c_SEL!O99:R99))&gt;0,COUNTIF(pism_c_SEL!AB99:AE99,0),"0")</f>
        <v>0</v>
      </c>
      <c r="AH99" s="190">
        <f>SUM(IF(S99=0,O99*calc!$J$4,0),IF(T99=0,P99*calc!$J$5,0),IF(U99=0,Q99*calc!$J$6,0),IF(V99=0,R99*calc!$J$7,0))</f>
        <v>0</v>
      </c>
    </row>
    <row r="100" spans="1:34" s="1" customFormat="1" ht="30" hidden="1" customHeight="1" thickBot="1" x14ac:dyDescent="0.35">
      <c r="A100" s="49" t="s">
        <v>107</v>
      </c>
      <c r="B100" s="144" t="str">
        <f>IF(E100="","",'Celkový poplatek'!$D$2)</f>
        <v/>
      </c>
      <c r="C100" s="145" t="str">
        <f>IF(E100="","",'Celkový poplatek'!$E$2)</f>
        <v/>
      </c>
      <c r="D100" s="220"/>
      <c r="E100" s="221"/>
      <c r="F100" s="64" t="str">
        <f>IF(E100="","",'Celkový poplatek'!$C$2)</f>
        <v/>
      </c>
      <c r="G100" s="229"/>
      <c r="H100" s="230"/>
      <c r="I100" s="230"/>
      <c r="J100" s="231"/>
      <c r="K100" s="232"/>
      <c r="L100" s="230"/>
      <c r="M100" s="230"/>
      <c r="N100" s="233"/>
      <c r="O100" s="232"/>
      <c r="P100" s="230"/>
      <c r="Q100" s="230"/>
      <c r="R100" s="233"/>
      <c r="S100" s="254">
        <f t="shared" si="6"/>
        <v>0</v>
      </c>
      <c r="T100" s="244">
        <f t="shared" si="7"/>
        <v>0</v>
      </c>
      <c r="U100" s="244">
        <f t="shared" si="8"/>
        <v>0</v>
      </c>
      <c r="V100" s="30">
        <f t="shared" si="9"/>
        <v>0</v>
      </c>
      <c r="W100" s="246">
        <f t="shared" si="10"/>
        <v>0</v>
      </c>
      <c r="X100" s="14">
        <f>IF(G100&gt;0,AB100,O100*calc!$J$4)</f>
        <v>0</v>
      </c>
      <c r="Y100" s="14">
        <f>IF(H100&gt;0,AC100,P100*calc!$J$5)</f>
        <v>0</v>
      </c>
      <c r="Z100" s="14">
        <f>IF(I100&gt;0,AD100,Q100*calc!$J$6)</f>
        <v>0</v>
      </c>
      <c r="AA100" s="14">
        <f>IF(J100&gt;0,AE100,R100*calc!$J$7)</f>
        <v>0</v>
      </c>
      <c r="AB100" s="166" t="str">
        <f>IF(G100&gt;0,VLOOKUP(((K100/G100)*100),calc!$B$11:$D$16,3,TRUE)*O100*calc!$J$4,"N/A")</f>
        <v>N/A</v>
      </c>
      <c r="AC100" s="166" t="str">
        <f>IF(H100&gt;0,VLOOKUP(((L100/H100)*100),calc!$B$11:$D$16,3,TRUE)*P100*calc!$J$5,"N/A")</f>
        <v>N/A</v>
      </c>
      <c r="AD100" s="166" t="str">
        <f>IF(I100&gt;0,VLOOKUP(((M100/I100)*100),calc!$B$11:$D$16,3,TRUE)*Q100*calc!$J$6,"N/A")</f>
        <v>N/A</v>
      </c>
      <c r="AE100" s="166" t="str">
        <f>IF(J100&gt;0,VLOOKUP(((N100/J100)*100),calc!$B$11:$D$16,3,TRUE)*R100*calc!$J$7,"N/A")</f>
        <v>N/A</v>
      </c>
      <c r="AF100" s="120"/>
      <c r="AG100" s="190" t="str">
        <f>IF((SUM(pism_c_SEL!O100:R100))&gt;0,COUNTIF(pism_c_SEL!AB100:AE100,0),"0")</f>
        <v>0</v>
      </c>
      <c r="AH100" s="190">
        <f>SUM(IF(S100=0,O100*calc!$J$4,0),IF(T100=0,P100*calc!$J$5,0),IF(U100=0,Q100*calc!$J$6,0),IF(V100=0,R100*calc!$J$7,0))</f>
        <v>0</v>
      </c>
    </row>
    <row r="101" spans="1:34" s="1" customFormat="1" ht="30" customHeight="1" thickBot="1" x14ac:dyDescent="0.35">
      <c r="A101" s="50" t="s">
        <v>108</v>
      </c>
      <c r="B101" s="146" t="str">
        <f>IF(E101="","",'Celkový poplatek'!$D$2)</f>
        <v/>
      </c>
      <c r="C101" s="147" t="str">
        <f>IF(E101="","",'Celkový poplatek'!$E$2)</f>
        <v/>
      </c>
      <c r="D101" s="222"/>
      <c r="E101" s="223"/>
      <c r="F101" s="138" t="str">
        <f>IF(E101="","",'Celkový poplatek'!$C$2)</f>
        <v/>
      </c>
      <c r="G101" s="234"/>
      <c r="H101" s="235"/>
      <c r="I101" s="235"/>
      <c r="J101" s="236"/>
      <c r="K101" s="237"/>
      <c r="L101" s="235"/>
      <c r="M101" s="235"/>
      <c r="N101" s="238"/>
      <c r="O101" s="237"/>
      <c r="P101" s="235"/>
      <c r="Q101" s="235"/>
      <c r="R101" s="238"/>
      <c r="S101" s="255">
        <f t="shared" si="6"/>
        <v>0</v>
      </c>
      <c r="T101" s="248">
        <f t="shared" si="7"/>
        <v>0</v>
      </c>
      <c r="U101" s="248">
        <f t="shared" si="8"/>
        <v>0</v>
      </c>
      <c r="V101" s="42">
        <f t="shared" si="9"/>
        <v>0</v>
      </c>
      <c r="W101" s="250">
        <f t="shared" si="10"/>
        <v>0</v>
      </c>
      <c r="X101" s="41">
        <f>IF(G101&gt;0,AB101,O101*calc!$J$4)</f>
        <v>0</v>
      </c>
      <c r="Y101" s="41">
        <f>IF(H101&gt;0,AC101,P101*calc!$J$5)</f>
        <v>0</v>
      </c>
      <c r="Z101" s="41">
        <f>IF(I101&gt;0,AD101,Q101*calc!$J$6)</f>
        <v>0</v>
      </c>
      <c r="AA101" s="41">
        <f>IF(J101&gt;0,AE101,R101*calc!$J$7)</f>
        <v>0</v>
      </c>
      <c r="AB101" s="41" t="str">
        <f>IF(G101&gt;0,VLOOKUP(((K101/G101)*100),calc!$B$11:$D$16,3,TRUE)*O101*calc!$J$4,"N/A")</f>
        <v>N/A</v>
      </c>
      <c r="AC101" s="41" t="str">
        <f>IF(H101&gt;0,VLOOKUP(((L101/H101)*100),calc!$B$11:$D$16,3,TRUE)*P101*calc!$J$5,"N/A")</f>
        <v>N/A</v>
      </c>
      <c r="AD101" s="41" t="str">
        <f>IF(I101&gt;0,VLOOKUP(((M101/I101)*100),calc!$B$11:$D$16,3,TRUE)*Q101*calc!$J$6,"N/A")</f>
        <v>N/A</v>
      </c>
      <c r="AE101" s="41" t="str">
        <f>IF(J101&gt;0,VLOOKUP(((N101/J101)*100),calc!$B$11:$D$16,3,TRUE)*R101*calc!$J$7,"N/A")</f>
        <v>N/A</v>
      </c>
      <c r="AF101" s="121"/>
      <c r="AG101" s="190" t="str">
        <f>IF((SUM(pism_c_SEL!O101:R101))&gt;0,COUNTIF(pism_c_SEL!AB101:AE101,0),"0")</f>
        <v>0</v>
      </c>
      <c r="AH101" s="190">
        <f>SUM(IF(S101=0,O101*calc!$J$4,0),IF(T101=0,P101*calc!$J$5,0),IF(U101=0,Q101*calc!$J$6,0),IF(V101=0,R101*calc!$J$7,0))</f>
        <v>0</v>
      </c>
    </row>
    <row r="102" spans="1:34" ht="15.6" thickTop="1" thickBot="1" x14ac:dyDescent="0.35">
      <c r="F102" s="2"/>
      <c r="AG102" s="266">
        <f>SUM(AG5:AG101)</f>
        <v>0</v>
      </c>
      <c r="AH102" s="266">
        <f>SUM(AH5:AH101)</f>
        <v>0</v>
      </c>
    </row>
    <row r="103" spans="1:34" ht="15" thickTop="1" x14ac:dyDescent="0.3"/>
    <row r="104" spans="1:34" ht="62.25" customHeight="1" x14ac:dyDescent="0.3">
      <c r="A104" s="283" t="s">
        <v>211</v>
      </c>
      <c r="B104" s="283"/>
      <c r="C104" s="283"/>
      <c r="D104" s="283"/>
      <c r="E104" s="283"/>
      <c r="F104" s="283"/>
      <c r="G104" s="283"/>
      <c r="H104" s="283"/>
      <c r="I104" s="283"/>
      <c r="J104" s="283"/>
      <c r="K104" s="283"/>
      <c r="L104" s="283"/>
      <c r="M104" s="283"/>
      <c r="N104" s="283"/>
      <c r="O104" s="279">
        <f>SUM(O5:O101)</f>
        <v>0</v>
      </c>
      <c r="P104" s="279">
        <f>SUM(P5:P101)</f>
        <v>0</v>
      </c>
      <c r="Q104" s="279">
        <f>SUM(Q5:Q101)</f>
        <v>0</v>
      </c>
      <c r="R104" s="279">
        <f>SUM(R5:R101)</f>
        <v>0</v>
      </c>
    </row>
    <row r="105" spans="1:34" ht="57.75" customHeight="1" x14ac:dyDescent="0.3">
      <c r="A105" s="283" t="s">
        <v>212</v>
      </c>
      <c r="B105" s="283"/>
      <c r="C105" s="283"/>
      <c r="D105" s="283"/>
      <c r="E105" s="283"/>
      <c r="F105" s="283"/>
      <c r="G105" s="283"/>
      <c r="H105" s="283"/>
      <c r="I105" s="283"/>
      <c r="J105" s="283"/>
      <c r="K105" s="283"/>
      <c r="L105" s="283"/>
      <c r="M105" s="283"/>
      <c r="N105" s="283"/>
      <c r="O105" s="283"/>
      <c r="P105" s="283"/>
      <c r="Q105" s="283"/>
      <c r="R105" s="283"/>
      <c r="S105" s="39">
        <f>SUM(S5:S101)</f>
        <v>0</v>
      </c>
      <c r="T105" s="39">
        <f>SUM(T5:T101)</f>
        <v>0</v>
      </c>
      <c r="U105" s="39">
        <f>SUM(U5:U101)</f>
        <v>0</v>
      </c>
      <c r="V105" s="39">
        <f>SUM(V5:V101)</f>
        <v>0</v>
      </c>
    </row>
  </sheetData>
  <mergeCells count="11">
    <mergeCell ref="A105:R105"/>
    <mergeCell ref="X2:AE2"/>
    <mergeCell ref="B2:E2"/>
    <mergeCell ref="F2:F3"/>
    <mergeCell ref="G2:J2"/>
    <mergeCell ref="K2:N2"/>
    <mergeCell ref="O2:R2"/>
    <mergeCell ref="S2:W2"/>
    <mergeCell ref="AB3:AE3"/>
    <mergeCell ref="X3:AA3"/>
    <mergeCell ref="A104:N104"/>
  </mergeCells>
  <conditionalFormatting sqref="B6:C102">
    <cfRule type="cellIs" dxfId="17" priority="30" operator="equal">
      <formula>0</formula>
    </cfRule>
  </conditionalFormatting>
  <conditionalFormatting sqref="F102">
    <cfRule type="cellIs" dxfId="16" priority="29" operator="equal">
      <formula>0</formula>
    </cfRule>
  </conditionalFormatting>
  <conditionalFormatting sqref="S5:V101">
    <cfRule type="expression" dxfId="15" priority="18">
      <formula>"když $P$3&gt;0"</formula>
    </cfRule>
  </conditionalFormatting>
  <conditionalFormatting sqref="S5:S101">
    <cfRule type="cellIs" dxfId="14" priority="17" operator="greaterThan">
      <formula>0</formula>
    </cfRule>
  </conditionalFormatting>
  <conditionalFormatting sqref="T5:V101">
    <cfRule type="cellIs" dxfId="13" priority="16" operator="greaterThan">
      <formula>0</formula>
    </cfRule>
  </conditionalFormatting>
  <conditionalFormatting sqref="S5">
    <cfRule type="cellIs" dxfId="12" priority="15" operator="greaterThan">
      <formula>0</formula>
    </cfRule>
  </conditionalFormatting>
  <conditionalFormatting sqref="B5:C5">
    <cfRule type="cellIs" dxfId="11" priority="8" operator="equal">
      <formula>0</formula>
    </cfRule>
  </conditionalFormatting>
  <conditionalFormatting sqref="F5:F101">
    <cfRule type="cellIs" dxfId="10" priority="7" operator="equal">
      <formula>0</formula>
    </cfRule>
  </conditionalFormatting>
  <conditionalFormatting sqref="F4">
    <cfRule type="cellIs" dxfId="9" priority="6" operator="equal">
      <formula>0</formula>
    </cfRule>
  </conditionalFormatting>
  <conditionalFormatting sqref="S4">
    <cfRule type="expression" dxfId="8" priority="5">
      <formula>S4&gt;0</formula>
    </cfRule>
  </conditionalFormatting>
  <conditionalFormatting sqref="T4">
    <cfRule type="expression" dxfId="7" priority="4">
      <formula>T4&gt;0</formula>
    </cfRule>
  </conditionalFormatting>
  <conditionalFormatting sqref="U4:V4">
    <cfRule type="expression" dxfId="6" priority="3">
      <formula>U4&gt;0</formula>
    </cfRule>
  </conditionalFormatting>
  <conditionalFormatting sqref="O104:R104">
    <cfRule type="cellIs" dxfId="5" priority="2" operator="equal">
      <formula>0</formula>
    </cfRule>
  </conditionalFormatting>
  <conditionalFormatting sqref="B4:C4">
    <cfRule type="cellIs" dxfId="4" priority="1" operator="equal">
      <formula>0</formula>
    </cfRule>
  </conditionalFormatting>
  <dataValidations disablePrompts="1" count="1">
    <dataValidation type="whole" showInputMessage="1" showErrorMessage="1" errorTitle="Neplatné zadání čísla zdroje" error="Musíte zadat číslo zdroje v rozsahu 1 až 999" promptTitle="Pořadové číslo zdroje" prompt="zadejte 1 až 999" sqref="D4">
      <formula1>1</formula1>
      <formula2>999</formula2>
    </dataValidation>
  </dataValidations>
  <pageMargins left="0.70866141732283472" right="0.70866141732283472" top="0.78740157480314965" bottom="0.78740157480314965" header="0.31496062992125984" footer="0.31496062992125984"/>
  <pageSetup paperSize="8" scale="52" orientation="landscape" r:id="rId1"/>
  <ignoredErrors>
    <ignoredError sqref="O104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tabSelected="1" zoomScale="85" zoomScaleNormal="85" workbookViewId="0">
      <pane xSplit="5" ySplit="3" topLeftCell="F4" activePane="bottomRight" state="frozen"/>
      <selection pane="topRight"/>
      <selection pane="bottomLeft"/>
      <selection pane="bottomRight" activeCell="C2" sqref="C2"/>
    </sheetView>
  </sheetViews>
  <sheetFormatPr defaultRowHeight="18" x14ac:dyDescent="0.35"/>
  <cols>
    <col min="1" max="1" width="105.44140625" style="34" customWidth="1"/>
    <col min="2" max="2" width="15.33203125" customWidth="1"/>
    <col min="3" max="3" width="16.88671875" customWidth="1"/>
    <col min="4" max="4" width="18" customWidth="1"/>
    <col min="5" max="5" width="15.33203125" customWidth="1"/>
    <col min="6" max="6" width="24.6640625" customWidth="1"/>
    <col min="7" max="7" width="82.109375" customWidth="1"/>
  </cols>
  <sheetData>
    <row r="1" spans="1:7" ht="33" customHeight="1" thickBot="1" x14ac:dyDescent="0.35">
      <c r="A1" s="193" t="s">
        <v>185</v>
      </c>
    </row>
    <row r="2" spans="1:7" ht="47.25" customHeight="1" thickTop="1" thickBot="1" x14ac:dyDescent="0.35">
      <c r="A2" s="260" t="s">
        <v>177</v>
      </c>
      <c r="B2" s="86" t="s">
        <v>157</v>
      </c>
      <c r="C2" s="263">
        <v>2019</v>
      </c>
      <c r="D2" s="264"/>
      <c r="E2" s="265"/>
      <c r="F2" s="192" t="s">
        <v>183</v>
      </c>
      <c r="G2" s="261" t="s">
        <v>126</v>
      </c>
    </row>
    <row r="3" spans="1:7" ht="25.8" thickTop="1" thickBot="1" x14ac:dyDescent="0.4">
      <c r="A3" s="75"/>
      <c r="B3" s="280" t="s">
        <v>135</v>
      </c>
      <c r="C3" s="281" t="s">
        <v>231</v>
      </c>
      <c r="D3" s="281" t="s">
        <v>138</v>
      </c>
      <c r="E3" s="281" t="s">
        <v>137</v>
      </c>
      <c r="F3" s="282" t="s">
        <v>123</v>
      </c>
    </row>
    <row r="4" spans="1:7" ht="36" x14ac:dyDescent="0.3">
      <c r="A4" s="76" t="s">
        <v>215</v>
      </c>
      <c r="B4" s="92">
        <f>+pism_a!P105</f>
        <v>0</v>
      </c>
      <c r="C4" s="93">
        <f>+pism_a!Q105</f>
        <v>0</v>
      </c>
      <c r="D4" s="93">
        <f>+pism_a!R105</f>
        <v>0</v>
      </c>
      <c r="E4" s="93">
        <f>+pism_a!S105</f>
        <v>0</v>
      </c>
      <c r="F4" s="36"/>
      <c r="G4" s="314" t="s">
        <v>175</v>
      </c>
    </row>
    <row r="5" spans="1:7" ht="7.5" customHeight="1" x14ac:dyDescent="0.35">
      <c r="A5" s="75"/>
      <c r="B5" s="94"/>
      <c r="C5" s="95"/>
      <c r="D5" s="95"/>
      <c r="E5" s="95"/>
      <c r="F5" s="37"/>
      <c r="G5" s="314"/>
    </row>
    <row r="6" spans="1:7" ht="36" x14ac:dyDescent="0.3">
      <c r="A6" s="76" t="s">
        <v>216</v>
      </c>
      <c r="B6" s="92">
        <f>+pism_b_BAT!S105</f>
        <v>0</v>
      </c>
      <c r="C6" s="93">
        <f>+pism_b_BAT!T105</f>
        <v>0</v>
      </c>
      <c r="D6" s="93">
        <f>+pism_b_BAT!U105</f>
        <v>0</v>
      </c>
      <c r="E6" s="93">
        <f>+pism_b_BAT!V105</f>
        <v>0</v>
      </c>
      <c r="F6" s="38"/>
      <c r="G6" s="314"/>
    </row>
    <row r="7" spans="1:7" ht="7.5" customHeight="1" x14ac:dyDescent="0.35">
      <c r="A7" s="75"/>
      <c r="B7" s="94"/>
      <c r="C7" s="95"/>
      <c r="D7" s="95"/>
      <c r="E7" s="95"/>
      <c r="F7" s="37"/>
      <c r="G7" s="314"/>
    </row>
    <row r="8" spans="1:7" ht="36.6" thickBot="1" x14ac:dyDescent="0.35">
      <c r="A8" s="77" t="s">
        <v>217</v>
      </c>
      <c r="B8" s="96">
        <f>+pism_c_SEL!S105</f>
        <v>0</v>
      </c>
      <c r="C8" s="97">
        <f>+pism_c_SEL!T105</f>
        <v>0</v>
      </c>
      <c r="D8" s="97">
        <f>+pism_c_SEL!U105</f>
        <v>0</v>
      </c>
      <c r="E8" s="97">
        <f>+pism_c_SEL!V105</f>
        <v>0</v>
      </c>
      <c r="F8" s="40"/>
      <c r="G8" s="314"/>
    </row>
    <row r="9" spans="1:7" ht="9.75" customHeight="1" thickBot="1" x14ac:dyDescent="0.35">
      <c r="A9" s="76"/>
      <c r="B9" s="105"/>
      <c r="C9" s="106"/>
      <c r="D9" s="106"/>
      <c r="E9" s="106"/>
      <c r="F9" s="98"/>
      <c r="G9" s="99"/>
    </row>
    <row r="10" spans="1:7" ht="72.75" customHeight="1" thickTop="1" thickBot="1" x14ac:dyDescent="0.35">
      <c r="A10" s="79" t="s">
        <v>230</v>
      </c>
      <c r="B10" s="185"/>
      <c r="C10" s="185"/>
      <c r="D10" s="185"/>
      <c r="E10" s="185"/>
      <c r="F10" s="186"/>
      <c r="G10" s="81" t="s">
        <v>219</v>
      </c>
    </row>
    <row r="11" spans="1:7" ht="70.5" customHeight="1" thickTop="1" thickBot="1" x14ac:dyDescent="0.35">
      <c r="A11" s="79" t="s">
        <v>229</v>
      </c>
      <c r="B11" s="267">
        <f>+B10*calc!$J$4</f>
        <v>0</v>
      </c>
      <c r="C11" s="268">
        <f>+C10*calc!$J$5</f>
        <v>0</v>
      </c>
      <c r="D11" s="268">
        <f>+D10*calc!$J$6</f>
        <v>0</v>
      </c>
      <c r="E11" s="268">
        <f>+E10*calc!$J$7</f>
        <v>0</v>
      </c>
      <c r="F11" s="80"/>
      <c r="G11" s="81" t="s">
        <v>218</v>
      </c>
    </row>
    <row r="12" spans="1:7" ht="7.5" customHeight="1" x14ac:dyDescent="0.35">
      <c r="A12" s="75"/>
      <c r="B12" s="269"/>
      <c r="C12" s="270"/>
      <c r="D12" s="270"/>
      <c r="E12" s="270"/>
      <c r="F12" s="109"/>
    </row>
    <row r="13" spans="1:7" ht="91.5" customHeight="1" thickBot="1" x14ac:dyDescent="0.35">
      <c r="A13" s="77" t="s">
        <v>232</v>
      </c>
      <c r="B13" s="271">
        <f>+pism_a!L104+pism_b_BAT!O104+pism_c_SEL!O104+B10</f>
        <v>0</v>
      </c>
      <c r="C13" s="272">
        <f>+pism_a!M104+pism_b_BAT!P104+pism_c_SEL!P104+C10</f>
        <v>0</v>
      </c>
      <c r="D13" s="272">
        <f>+pism_a!N104+pism_b_BAT!Q104+pism_c_SEL!Q104+D10</f>
        <v>0</v>
      </c>
      <c r="E13" s="272">
        <f>+pism_a!O104+pism_b_BAT!R104+pism_c_SEL!R104+E10</f>
        <v>0</v>
      </c>
      <c r="F13" s="40"/>
      <c r="G13" s="81" t="s">
        <v>179</v>
      </c>
    </row>
    <row r="14" spans="1:7" ht="7.5" customHeight="1" x14ac:dyDescent="0.35">
      <c r="A14" s="75"/>
      <c r="B14" s="269"/>
      <c r="C14" s="270"/>
      <c r="D14" s="270"/>
      <c r="E14" s="270"/>
      <c r="F14" s="109"/>
    </row>
    <row r="15" spans="1:7" ht="67.5" customHeight="1" thickBot="1" x14ac:dyDescent="0.35">
      <c r="A15" s="77" t="s">
        <v>228</v>
      </c>
      <c r="B15" s="273">
        <f>SUM(B4,B6,B8,B11)</f>
        <v>0</v>
      </c>
      <c r="C15" s="274">
        <f>SUM(C4,C6,C8,C11)</f>
        <v>0</v>
      </c>
      <c r="D15" s="274">
        <f>SUM(D4,D6,D8,D11)</f>
        <v>0</v>
      </c>
      <c r="E15" s="274">
        <f>SUM(E4,E6,E8,E11)</f>
        <v>0</v>
      </c>
      <c r="F15" s="40"/>
      <c r="G15" s="81" t="s">
        <v>176</v>
      </c>
    </row>
    <row r="16" spans="1:7" ht="8.25" customHeight="1" x14ac:dyDescent="0.35">
      <c r="A16" s="75"/>
      <c r="B16" s="107"/>
      <c r="C16" s="108"/>
      <c r="D16" s="108"/>
      <c r="E16" s="108"/>
      <c r="F16" s="109"/>
    </row>
    <row r="17" spans="1:7" ht="77.25" customHeight="1" thickBot="1" x14ac:dyDescent="0.35">
      <c r="A17" s="78" t="s">
        <v>233</v>
      </c>
      <c r="B17" s="311" t="str">
        <f>IF(F17&lt;50000,(IF(calc!J9&gt;0,CONCATENATE(calc!K9," je roven ",calc!J9,",  je zapotřebí podat Poplatkové přiznání ")," Poplatkové přiznání se nepodává ")))</f>
        <v xml:space="preserve"> Poplatkové přiznání se nepodává </v>
      </c>
      <c r="C17" s="312"/>
      <c r="D17" s="312"/>
      <c r="E17" s="313"/>
      <c r="F17" s="188">
        <f>CEILING(SUM(B15:E15),100)</f>
        <v>0</v>
      </c>
      <c r="G17" s="278" t="s">
        <v>178</v>
      </c>
    </row>
    <row r="18" spans="1:7" ht="94.5" customHeight="1" thickTop="1" thickBot="1" x14ac:dyDescent="0.35">
      <c r="A18" s="82" t="s">
        <v>221</v>
      </c>
      <c r="B18" s="315" t="str">
        <f>IF(F18&lt;50000," Poplatkové přiznání se nepodává ")</f>
        <v xml:space="preserve"> Poplatkové přiznání se nepodává </v>
      </c>
      <c r="C18" s="316"/>
      <c r="D18" s="316"/>
      <c r="E18" s="317"/>
      <c r="F18" s="189">
        <f>CEILING((SUM(pism_a!AE102,pism_b_BAT!AH102,pism_c_SEL!AH102)+F17),100)</f>
        <v>0</v>
      </c>
      <c r="G18" s="277" t="s">
        <v>222</v>
      </c>
    </row>
    <row r="19" spans="1:7" x14ac:dyDescent="0.35">
      <c r="A19" s="110"/>
      <c r="B19" s="111"/>
      <c r="C19" s="111"/>
      <c r="D19" s="111"/>
      <c r="E19" s="111"/>
      <c r="F19" s="111"/>
    </row>
    <row r="20" spans="1:7" ht="18.600000000000001" thickBot="1" x14ac:dyDescent="0.4">
      <c r="A20" s="110" t="s">
        <v>129</v>
      </c>
      <c r="B20" s="111"/>
      <c r="C20" s="111"/>
      <c r="D20" s="111"/>
      <c r="E20" s="111"/>
      <c r="F20" s="111"/>
    </row>
    <row r="21" spans="1:7" ht="47.25" customHeight="1" thickTop="1" thickBot="1" x14ac:dyDescent="0.35">
      <c r="A21" s="100" t="s">
        <v>234</v>
      </c>
      <c r="B21" s="185"/>
      <c r="C21" s="185"/>
      <c r="D21" s="185"/>
      <c r="E21" s="187"/>
      <c r="F21" s="101"/>
      <c r="G21" s="81" t="s">
        <v>130</v>
      </c>
    </row>
    <row r="22" spans="1:7" ht="62.25" customHeight="1" thickTop="1" thickBot="1" x14ac:dyDescent="0.35">
      <c r="A22" s="102" t="s">
        <v>131</v>
      </c>
      <c r="B22" s="184">
        <f t="shared" ref="B22:E22" si="0">+B21-B13</f>
        <v>0</v>
      </c>
      <c r="C22" s="103">
        <f t="shared" si="0"/>
        <v>0</v>
      </c>
      <c r="D22" s="103">
        <f t="shared" si="0"/>
        <v>0</v>
      </c>
      <c r="E22" s="103">
        <f t="shared" si="0"/>
        <v>0</v>
      </c>
      <c r="F22" s="183">
        <f>IF((B22+C22+D22+E22)=0,,"Je zapotřebí zkontrolovat údaje vložených emisí")</f>
        <v>0</v>
      </c>
      <c r="G22" s="104" t="s">
        <v>220</v>
      </c>
    </row>
    <row r="23" spans="1:7" ht="18.600000000000001" thickTop="1" x14ac:dyDescent="0.35"/>
  </sheetData>
  <mergeCells count="3">
    <mergeCell ref="B17:E17"/>
    <mergeCell ref="G4:G8"/>
    <mergeCell ref="B18:E18"/>
  </mergeCells>
  <conditionalFormatting sqref="B22:E22">
    <cfRule type="cellIs" dxfId="3" priority="5" operator="equal">
      <formula>0</formula>
    </cfRule>
  </conditionalFormatting>
  <conditionalFormatting sqref="B17:E17">
    <cfRule type="containsText" dxfId="2" priority="3" operator="containsText" text="nepravda">
      <formula>NOT(ISERROR(SEARCH("nepravda",B17)))</formula>
    </cfRule>
  </conditionalFormatting>
  <conditionalFormatting sqref="B18:E18">
    <cfRule type="containsText" dxfId="1" priority="2" operator="containsText" text="nepravda">
      <formula>NOT(ISERROR(SEARCH("nepravda",B18)))</formula>
    </cfRule>
  </conditionalFormatting>
  <conditionalFormatting sqref="F22">
    <cfRule type="cellIs" dxfId="0" priority="1" operator="equal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9" scale="4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workbookViewId="0"/>
  </sheetViews>
  <sheetFormatPr defaultRowHeight="14.4" x14ac:dyDescent="0.3"/>
  <cols>
    <col min="1" max="1" width="12.88671875" bestFit="1" customWidth="1"/>
    <col min="2" max="2" width="18.5546875" bestFit="1" customWidth="1"/>
    <col min="7" max="7" width="11.88671875" bestFit="1" customWidth="1"/>
    <col min="8" max="8" width="2.6640625" customWidth="1"/>
    <col min="9" max="9" width="8.6640625" bestFit="1" customWidth="1"/>
    <col min="11" max="11" width="7.109375" bestFit="1" customWidth="1"/>
    <col min="12" max="12" width="7.33203125" bestFit="1" customWidth="1"/>
    <col min="13" max="13" width="7" bestFit="1" customWidth="1"/>
  </cols>
  <sheetData>
    <row r="1" spans="1:13" ht="15" thickBot="1" x14ac:dyDescent="0.35">
      <c r="A1" s="182" t="s">
        <v>145</v>
      </c>
    </row>
    <row r="2" spans="1:13" ht="15" thickBot="1" x14ac:dyDescent="0.35">
      <c r="A2" s="124" t="s">
        <v>139</v>
      </c>
      <c r="B2" s="125" t="s">
        <v>132</v>
      </c>
      <c r="C2" s="125">
        <v>2017</v>
      </c>
      <c r="D2" s="125">
        <v>2018</v>
      </c>
      <c r="E2" s="125">
        <v>2019</v>
      </c>
      <c r="F2" s="125">
        <v>2020</v>
      </c>
      <c r="G2" s="126" t="s">
        <v>133</v>
      </c>
      <c r="I2" s="135" t="s">
        <v>148</v>
      </c>
      <c r="J2" s="135" t="s">
        <v>147</v>
      </c>
    </row>
    <row r="3" spans="1:13" ht="16.2" thickBot="1" x14ac:dyDescent="0.35">
      <c r="A3" s="127" t="s">
        <v>134</v>
      </c>
      <c r="B3" s="133">
        <v>2016</v>
      </c>
      <c r="C3" s="133">
        <v>2017</v>
      </c>
      <c r="D3" s="133">
        <v>2018</v>
      </c>
      <c r="E3" s="133">
        <v>2019</v>
      </c>
      <c r="F3" s="133">
        <v>2020</v>
      </c>
      <c r="G3" s="134">
        <v>2021</v>
      </c>
      <c r="I3">
        <f>C3</f>
        <v>2017</v>
      </c>
      <c r="J3" s="136">
        <f>'Celkový poplatek'!C2</f>
        <v>2019</v>
      </c>
      <c r="K3" t="s">
        <v>153</v>
      </c>
      <c r="L3" t="s">
        <v>154</v>
      </c>
      <c r="M3" t="s">
        <v>155</v>
      </c>
    </row>
    <row r="4" spans="1:13" ht="15.6" x14ac:dyDescent="0.3">
      <c r="A4" s="128" t="s">
        <v>135</v>
      </c>
      <c r="B4" s="123">
        <v>4200</v>
      </c>
      <c r="C4" s="123">
        <v>6300</v>
      </c>
      <c r="D4" s="123">
        <v>8400</v>
      </c>
      <c r="E4" s="123">
        <v>10500</v>
      </c>
      <c r="F4" s="123">
        <v>12600</v>
      </c>
      <c r="G4" s="129">
        <v>14700</v>
      </c>
      <c r="J4" s="137">
        <f>IF($J$3&lt;$C$3,$B4,IF($J$3&lt;$D$3,$C4,IF($J$3&lt;$E$3,$D4,IF($J$3&lt;$F$3,$E4,IF($J$3&lt;$G$3,$F4,$G4)))))</f>
        <v>10500</v>
      </c>
      <c r="K4">
        <v>70</v>
      </c>
      <c r="L4">
        <v>50</v>
      </c>
      <c r="M4">
        <v>50</v>
      </c>
    </row>
    <row r="5" spans="1:13" ht="15.6" x14ac:dyDescent="0.3">
      <c r="A5" s="128" t="s">
        <v>136</v>
      </c>
      <c r="B5" s="123">
        <v>1350</v>
      </c>
      <c r="C5" s="123">
        <v>2100</v>
      </c>
      <c r="D5" s="123">
        <v>2800</v>
      </c>
      <c r="E5" s="123">
        <v>3500</v>
      </c>
      <c r="F5" s="123">
        <v>4200</v>
      </c>
      <c r="G5" s="129">
        <v>4900</v>
      </c>
      <c r="J5" s="137">
        <f t="shared" ref="J5:J7" si="0">IF($J$3&lt;$C$3,$B5,IF($J$3&lt;$D$3,$C5,IF($J$3&lt;$E$3,$D5,IF($J$3&lt;$F$3,$E5,IF($J$3&lt;$G$3,$F5,$G5)))))</f>
        <v>3500</v>
      </c>
      <c r="K5">
        <v>45</v>
      </c>
      <c r="L5">
        <v>50</v>
      </c>
      <c r="M5">
        <v>50</v>
      </c>
    </row>
    <row r="6" spans="1:13" ht="15.6" x14ac:dyDescent="0.3">
      <c r="A6" s="128" t="s">
        <v>138</v>
      </c>
      <c r="B6" s="123">
        <v>1100</v>
      </c>
      <c r="C6" s="123">
        <v>1700</v>
      </c>
      <c r="D6" s="123">
        <v>2200</v>
      </c>
      <c r="E6" s="123">
        <v>2800</v>
      </c>
      <c r="F6" s="123">
        <v>3300</v>
      </c>
      <c r="G6" s="129">
        <v>3900</v>
      </c>
      <c r="J6" s="137">
        <f t="shared" si="0"/>
        <v>2800</v>
      </c>
      <c r="K6">
        <v>45</v>
      </c>
      <c r="L6">
        <v>50</v>
      </c>
      <c r="M6">
        <v>50</v>
      </c>
    </row>
    <row r="7" spans="1:13" ht="16.2" thickBot="1" x14ac:dyDescent="0.35">
      <c r="A7" s="130" t="s">
        <v>137</v>
      </c>
      <c r="B7" s="131">
        <v>2700</v>
      </c>
      <c r="C7" s="131">
        <v>4200</v>
      </c>
      <c r="D7" s="131">
        <v>5600</v>
      </c>
      <c r="E7" s="131">
        <v>7000</v>
      </c>
      <c r="F7" s="131">
        <v>7400</v>
      </c>
      <c r="G7" s="132">
        <v>9800</v>
      </c>
      <c r="J7" s="137">
        <f t="shared" si="0"/>
        <v>7000</v>
      </c>
      <c r="K7">
        <v>70</v>
      </c>
      <c r="L7">
        <v>50</v>
      </c>
      <c r="M7">
        <v>50</v>
      </c>
    </row>
    <row r="8" spans="1:13" ht="12" customHeight="1" x14ac:dyDescent="0.3"/>
    <row r="9" spans="1:13" x14ac:dyDescent="0.3">
      <c r="B9" s="135" t="s">
        <v>146</v>
      </c>
      <c r="J9" s="275">
        <f>+pism_c_SEL!AG102+pism_b_BAT!AG102+pism_a!AD102</f>
        <v>0</v>
      </c>
      <c r="K9" s="276" t="s">
        <v>236</v>
      </c>
    </row>
    <row r="10" spans="1:13" x14ac:dyDescent="0.3">
      <c r="B10" s="173" t="s">
        <v>164</v>
      </c>
      <c r="C10" s="173" t="s">
        <v>165</v>
      </c>
      <c r="D10" s="173" t="s">
        <v>166</v>
      </c>
      <c r="E10" s="173" t="s">
        <v>167</v>
      </c>
      <c r="F10" s="173" t="s">
        <v>168</v>
      </c>
    </row>
    <row r="11" spans="1:13" ht="15" thickBot="1" x14ac:dyDescent="0.35">
      <c r="B11" s="162">
        <v>0</v>
      </c>
      <c r="C11" s="162">
        <v>49.999899999999997</v>
      </c>
      <c r="D11" s="162">
        <v>0</v>
      </c>
      <c r="E11" s="161" t="s">
        <v>171</v>
      </c>
      <c r="F11" s="161" t="s">
        <v>172</v>
      </c>
    </row>
    <row r="12" spans="1:13" x14ac:dyDescent="0.3">
      <c r="B12" s="162">
        <v>50</v>
      </c>
      <c r="C12" s="162">
        <v>60</v>
      </c>
      <c r="D12" s="162">
        <v>0.2</v>
      </c>
      <c r="E12" s="161" t="s">
        <v>158</v>
      </c>
      <c r="F12" s="161" t="s">
        <v>140</v>
      </c>
      <c r="I12" s="174" t="s">
        <v>169</v>
      </c>
      <c r="J12" s="175" t="s">
        <v>170</v>
      </c>
    </row>
    <row r="13" spans="1:13" x14ac:dyDescent="0.3">
      <c r="B13" s="162">
        <v>60.000100000000003</v>
      </c>
      <c r="C13" s="162">
        <v>70</v>
      </c>
      <c r="D13" s="162">
        <v>0.4</v>
      </c>
      <c r="E13" s="161" t="s">
        <v>159</v>
      </c>
      <c r="F13" s="161" t="s">
        <v>141</v>
      </c>
      <c r="I13" s="167" t="s">
        <v>150</v>
      </c>
      <c r="J13" s="168">
        <v>2018</v>
      </c>
    </row>
    <row r="14" spans="1:13" x14ac:dyDescent="0.3">
      <c r="B14" s="162">
        <v>70.000100000000003</v>
      </c>
      <c r="C14" s="162">
        <v>80</v>
      </c>
      <c r="D14" s="162">
        <v>0.6</v>
      </c>
      <c r="E14" s="161" t="s">
        <v>160</v>
      </c>
      <c r="F14" s="161" t="s">
        <v>142</v>
      </c>
      <c r="I14" s="167" t="s">
        <v>149</v>
      </c>
      <c r="J14" s="168">
        <f>YEAR(DATE(2016,12,31))</f>
        <v>2016</v>
      </c>
    </row>
    <row r="15" spans="1:13" x14ac:dyDescent="0.3">
      <c r="B15" s="162">
        <v>80.000100000000003</v>
      </c>
      <c r="C15" s="162">
        <v>90</v>
      </c>
      <c r="D15" s="162">
        <v>0.8</v>
      </c>
      <c r="E15" s="161" t="s">
        <v>161</v>
      </c>
      <c r="F15" s="161" t="s">
        <v>143</v>
      </c>
      <c r="I15" s="167" t="s">
        <v>151</v>
      </c>
      <c r="J15" s="168">
        <f ca="1">YEAR(TODAY())-1</f>
        <v>2019</v>
      </c>
    </row>
    <row r="16" spans="1:13" x14ac:dyDescent="0.3">
      <c r="B16" s="162">
        <v>90.000100000000003</v>
      </c>
      <c r="C16" s="162">
        <v>100</v>
      </c>
      <c r="D16" s="162">
        <v>1</v>
      </c>
      <c r="E16" s="161" t="s">
        <v>162</v>
      </c>
      <c r="F16" s="161" t="s">
        <v>144</v>
      </c>
      <c r="I16" s="169">
        <f>IF($J$3&lt;$C$3,$B4,IF($J$3&lt;$D$3,$C4,IF($J$3&lt;$E$3,$D4,IF($J$3&lt;$F$3,$E4,IF($J$3&lt;$G$3,$F4,$G4)))))</f>
        <v>10500</v>
      </c>
      <c r="J16" s="168">
        <f>IF($J$3&lt;$C$3,$B4,IF($J$3&lt;$D$3,$C4,IF($J$3&lt;$E$3,$D4,IF($J$3&lt;$F$3,$E4,IF($J$3&lt;$G$3,$F4,$G4)))))</f>
        <v>10500</v>
      </c>
    </row>
    <row r="17" spans="2:10" x14ac:dyDescent="0.3">
      <c r="I17" s="167" t="s">
        <v>152</v>
      </c>
      <c r="J17" s="168">
        <f>'Celkový poplatek'!B21</f>
        <v>0</v>
      </c>
    </row>
    <row r="18" spans="2:10" ht="15" thickBot="1" x14ac:dyDescent="0.35">
      <c r="I18" s="170" t="s">
        <v>163</v>
      </c>
      <c r="J18" s="171">
        <v>50</v>
      </c>
    </row>
    <row r="19" spans="2:10" ht="15" thickBot="1" x14ac:dyDescent="0.35"/>
    <row r="20" spans="2:10" x14ac:dyDescent="0.3">
      <c r="B20" s="176" t="s">
        <v>140</v>
      </c>
      <c r="C20" s="177" t="s">
        <v>141</v>
      </c>
      <c r="D20" s="177" t="s">
        <v>142</v>
      </c>
      <c r="E20" s="177" t="s">
        <v>143</v>
      </c>
      <c r="F20" s="178" t="s">
        <v>144</v>
      </c>
    </row>
    <row r="21" spans="2:10" ht="15" thickBot="1" x14ac:dyDescent="0.35">
      <c r="B21" s="179">
        <v>0.2</v>
      </c>
      <c r="C21" s="180">
        <v>0.4</v>
      </c>
      <c r="D21" s="180">
        <v>0.6</v>
      </c>
      <c r="E21" s="180">
        <v>0.8</v>
      </c>
      <c r="F21" s="181">
        <v>1</v>
      </c>
    </row>
    <row r="22" spans="2:10" x14ac:dyDescent="0.3">
      <c r="B22" s="163"/>
      <c r="C22" s="163"/>
      <c r="D22" s="163"/>
      <c r="E22" s="163"/>
      <c r="F22" s="163"/>
    </row>
    <row r="23" spans="2:10" x14ac:dyDescent="0.3">
      <c r="B23" s="172">
        <f>VLOOKUP(CEILING(J17,10),B11:D16,3)</f>
        <v>0</v>
      </c>
      <c r="C23" s="163"/>
      <c r="D23" s="163"/>
      <c r="E23" s="163"/>
      <c r="F23" s="163"/>
    </row>
    <row r="24" spans="2:10" x14ac:dyDescent="0.3">
      <c r="B24" s="163" t="str">
        <f>IF(VLOOKUP(J18,$B$11:$D$16,3,TRUE),"A","N")</f>
        <v>A</v>
      </c>
      <c r="C24" s="163"/>
      <c r="D24" s="163"/>
      <c r="E24" s="163"/>
      <c r="F24" s="163"/>
    </row>
    <row r="25" spans="2:10" x14ac:dyDescent="0.3">
      <c r="B25" s="163">
        <f>VLOOKUP(CEILING(J18,10),$B$11:$D$16,3,TRUE)</f>
        <v>0.2</v>
      </c>
      <c r="C25" s="163"/>
      <c r="D25" s="163"/>
      <c r="E25" s="163"/>
      <c r="F25" s="163"/>
    </row>
    <row r="26" spans="2:10" x14ac:dyDescent="0.3">
      <c r="B26" s="163">
        <f>VLOOKUP(J18,$B$11:$D$16,3,TRUE)</f>
        <v>0.2</v>
      </c>
      <c r="C26" s="163"/>
      <c r="D26" s="163"/>
      <c r="E26" s="163"/>
      <c r="F26" s="163"/>
    </row>
    <row r="27" spans="2:10" x14ac:dyDescent="0.3">
      <c r="B27" s="163"/>
      <c r="C27" s="163"/>
      <c r="D27" s="163"/>
      <c r="E27" s="163"/>
      <c r="F27" s="163"/>
    </row>
    <row r="28" spans="2:10" x14ac:dyDescent="0.3">
      <c r="B28" s="164">
        <v>50.000100000000003</v>
      </c>
      <c r="C28" s="164">
        <v>50</v>
      </c>
      <c r="D28" s="163"/>
      <c r="E28" s="163"/>
      <c r="F28" s="163"/>
    </row>
    <row r="29" spans="2:10" x14ac:dyDescent="0.3">
      <c r="B29" s="164">
        <v>60.000100000000003</v>
      </c>
      <c r="C29" s="164">
        <v>60</v>
      </c>
      <c r="D29" s="163"/>
      <c r="E29" s="163"/>
      <c r="F29" s="163"/>
    </row>
    <row r="30" spans="2:10" x14ac:dyDescent="0.3">
      <c r="B30" s="164">
        <v>70.000100000000003</v>
      </c>
      <c r="C30" s="164">
        <v>70</v>
      </c>
      <c r="D30" s="163"/>
      <c r="E30" s="163"/>
      <c r="F30" s="163"/>
    </row>
    <row r="31" spans="2:10" x14ac:dyDescent="0.3">
      <c r="B31" s="164">
        <v>80.000100000000003</v>
      </c>
      <c r="C31" s="164">
        <v>80</v>
      </c>
      <c r="D31" s="163"/>
      <c r="E31" s="163"/>
      <c r="F31" s="163"/>
    </row>
    <row r="32" spans="2:10" x14ac:dyDescent="0.3">
      <c r="B32" s="164">
        <v>90.000100000000003</v>
      </c>
      <c r="C32" s="164">
        <v>90</v>
      </c>
      <c r="D32" s="163"/>
      <c r="E32" s="163"/>
      <c r="F32" s="163"/>
    </row>
    <row r="36" spans="1:7" x14ac:dyDescent="0.3">
      <c r="B36">
        <v>0.9</v>
      </c>
      <c r="C36">
        <v>0.6</v>
      </c>
      <c r="D36">
        <v>0.4</v>
      </c>
      <c r="E36">
        <v>0.2</v>
      </c>
    </row>
    <row r="37" spans="1:7" ht="15.6" x14ac:dyDescent="0.3">
      <c r="A37" s="128" t="s">
        <v>135</v>
      </c>
      <c r="B37">
        <f>+C4*0.8</f>
        <v>5040</v>
      </c>
      <c r="C37" s="137">
        <f>+C4*0.6</f>
        <v>3780</v>
      </c>
      <c r="D37">
        <f>+C4*0.4</f>
        <v>2520</v>
      </c>
      <c r="E37">
        <f>+C4*0.2</f>
        <v>1260</v>
      </c>
    </row>
    <row r="38" spans="1:7" ht="15.6" x14ac:dyDescent="0.3">
      <c r="A38" s="128" t="s">
        <v>136</v>
      </c>
      <c r="B38">
        <f t="shared" ref="B38:B40" si="1">+C5*0.8</f>
        <v>1680</v>
      </c>
      <c r="C38">
        <f t="shared" ref="C38:C40" si="2">+C5*0.6</f>
        <v>1260</v>
      </c>
      <c r="D38" s="137">
        <f t="shared" ref="D38:D40" si="3">+C5*0.4</f>
        <v>840</v>
      </c>
      <c r="E38">
        <f t="shared" ref="E38:E40" si="4">+C5*0.2</f>
        <v>420</v>
      </c>
    </row>
    <row r="39" spans="1:7" ht="15.6" x14ac:dyDescent="0.3">
      <c r="A39" s="128" t="s">
        <v>138</v>
      </c>
      <c r="B39">
        <f t="shared" si="1"/>
        <v>1360</v>
      </c>
      <c r="C39">
        <f t="shared" si="2"/>
        <v>1020</v>
      </c>
      <c r="D39">
        <f t="shared" si="3"/>
        <v>680</v>
      </c>
      <c r="E39" s="137">
        <f t="shared" si="4"/>
        <v>340</v>
      </c>
    </row>
    <row r="40" spans="1:7" ht="16.2" thickBot="1" x14ac:dyDescent="0.35">
      <c r="A40" s="130" t="s">
        <v>137</v>
      </c>
      <c r="B40">
        <f t="shared" si="1"/>
        <v>3360</v>
      </c>
      <c r="C40">
        <f t="shared" si="2"/>
        <v>2520</v>
      </c>
      <c r="D40">
        <f t="shared" si="3"/>
        <v>1680</v>
      </c>
      <c r="E40" s="137">
        <f t="shared" si="4"/>
        <v>840</v>
      </c>
    </row>
    <row r="42" spans="1:7" x14ac:dyDescent="0.3">
      <c r="B42">
        <v>3780</v>
      </c>
      <c r="C42">
        <v>840</v>
      </c>
      <c r="D42">
        <v>340</v>
      </c>
      <c r="E42">
        <v>840</v>
      </c>
      <c r="G42">
        <f>0.6*2100</f>
        <v>1260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Pokyny k vyplnění</vt:lpstr>
      <vt:lpstr>Legislativa</vt:lpstr>
      <vt:lpstr>pism_a</vt:lpstr>
      <vt:lpstr>pism_b_BAT</vt:lpstr>
      <vt:lpstr>pism_c_SEL</vt:lpstr>
      <vt:lpstr>Celkový poplatek</vt:lpstr>
      <vt:lpstr>calc</vt:lpstr>
    </vt:vector>
  </TitlesOfParts>
  <Company>Ministerstvo životního prostředí ČR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Tereza Hlavsová</dc:creator>
  <cp:lastModifiedBy>PAVEL MACHÁLEK, Ing.</cp:lastModifiedBy>
  <cp:lastPrinted>2017-10-12T10:36:44Z</cp:lastPrinted>
  <dcterms:created xsi:type="dcterms:W3CDTF">2016-06-09T11:44:27Z</dcterms:created>
  <dcterms:modified xsi:type="dcterms:W3CDTF">2020-01-30T13:41:51Z</dcterms:modified>
</cp:coreProperties>
</file>