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7675" windowHeight="14565"/>
  </bookViews>
  <sheets>
    <sheet name="Návod" sheetId="4" r:id="rId1"/>
    <sheet name="EF_kotle" sheetId="1" r:id="rId2"/>
    <sheet name="EF_písty_turbíny" sheetId="2" r:id="rId3"/>
    <sheet name="popel_sira" sheetId="3" r:id="rId4"/>
  </sheets>
  <definedNames>
    <definedName name="_xlnm._FilterDatabase" localSheetId="1" hidden="1">EF_kotle!$A$2:$D$109</definedName>
    <definedName name="_xlnm._FilterDatabase" localSheetId="2" hidden="1">EF_písty_turbíny!#REF!</definedName>
    <definedName name="_xlnm.Database">#REF!</definedName>
    <definedName name="_xlnm.Print_Area" localSheetId="1">EF_kotle!$A$2:$V$143</definedName>
    <definedName name="_xlnm.Print_Area" localSheetId="2">EF_písty_turbíny!$A$2:$V$19</definedName>
  </definedNames>
  <calcPr calcId="145621"/>
</workbook>
</file>

<file path=xl/calcChain.xml><?xml version="1.0" encoding="utf-8"?>
<calcChain xmlns="http://schemas.openxmlformats.org/spreadsheetml/2006/main">
  <c r="U13" i="2" l="1"/>
  <c r="T13" i="2"/>
  <c r="S13" i="2"/>
  <c r="R13" i="2"/>
  <c r="Q13" i="2"/>
  <c r="U12" i="2"/>
  <c r="T12" i="2"/>
  <c r="S12" i="2"/>
  <c r="R12" i="2"/>
  <c r="Q12" i="2"/>
  <c r="U11" i="2"/>
  <c r="T11" i="2"/>
  <c r="S11" i="2"/>
  <c r="R11" i="2"/>
  <c r="Q11" i="2"/>
  <c r="U10" i="2"/>
  <c r="T10" i="2"/>
  <c r="S10" i="2"/>
  <c r="R10" i="2"/>
  <c r="Q10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L4" i="3"/>
  <c r="K81" i="1"/>
  <c r="K82" i="1"/>
  <c r="K83" i="1"/>
  <c r="K84" i="1"/>
  <c r="K85" i="1"/>
  <c r="K86" i="1"/>
  <c r="K87" i="1"/>
  <c r="Q4" i="2"/>
  <c r="R4" i="2"/>
  <c r="S4" i="2"/>
  <c r="T4" i="2"/>
  <c r="U4" i="2"/>
  <c r="Q5" i="2"/>
  <c r="R5" i="2"/>
  <c r="S5" i="2"/>
  <c r="T5" i="2"/>
  <c r="U5" i="2"/>
  <c r="Q6" i="2"/>
  <c r="R6" i="2"/>
  <c r="S6" i="2"/>
  <c r="T6" i="2"/>
  <c r="U6" i="2"/>
  <c r="Q7" i="2"/>
  <c r="R7" i="2"/>
  <c r="S7" i="2"/>
  <c r="T7" i="2"/>
  <c r="U7" i="2"/>
  <c r="Q8" i="2"/>
  <c r="R8" i="2"/>
  <c r="S8" i="2"/>
  <c r="T8" i="2"/>
  <c r="U8" i="2"/>
  <c r="Q9" i="2"/>
  <c r="R9" i="2"/>
  <c r="S9" i="2"/>
  <c r="T9" i="2"/>
  <c r="U9" i="2"/>
  <c r="Q14" i="2"/>
  <c r="R14" i="2"/>
  <c r="S14" i="2"/>
  <c r="T14" i="2"/>
  <c r="U14" i="2"/>
  <c r="Q15" i="2"/>
  <c r="R15" i="2"/>
  <c r="S15" i="2"/>
  <c r="T15" i="2"/>
  <c r="U15" i="2"/>
  <c r="Q16" i="2"/>
  <c r="R16" i="2"/>
  <c r="S16" i="2"/>
  <c r="T16" i="2"/>
  <c r="U16" i="2"/>
  <c r="Q17" i="2"/>
  <c r="R17" i="2"/>
  <c r="S17" i="2"/>
  <c r="T17" i="2"/>
  <c r="U17" i="2"/>
  <c r="Q18" i="2"/>
  <c r="R18" i="2"/>
  <c r="S18" i="2"/>
  <c r="T18" i="2"/>
  <c r="U18" i="2"/>
  <c r="Q19" i="2"/>
  <c r="R19" i="2"/>
  <c r="S19" i="2"/>
  <c r="T19" i="2"/>
  <c r="U19" i="2"/>
  <c r="L3" i="1"/>
  <c r="R3" i="1"/>
  <c r="M3" i="1"/>
  <c r="N3" i="1"/>
  <c r="T3" i="1"/>
  <c r="O3" i="1"/>
  <c r="Q3" i="1"/>
  <c r="S3" i="1"/>
  <c r="U3" i="1"/>
  <c r="L4" i="1"/>
  <c r="M4" i="1"/>
  <c r="S4" i="1"/>
  <c r="N4" i="1"/>
  <c r="O4" i="1"/>
  <c r="U4" i="1"/>
  <c r="Q4" i="1"/>
  <c r="R4" i="1"/>
  <c r="T4" i="1"/>
  <c r="L5" i="1"/>
  <c r="R5" i="1"/>
  <c r="M5" i="1"/>
  <c r="N5" i="1"/>
  <c r="T5" i="1"/>
  <c r="O5" i="1"/>
  <c r="Q5" i="1"/>
  <c r="S5" i="1"/>
  <c r="U5" i="1"/>
  <c r="L6" i="1"/>
  <c r="M6" i="1"/>
  <c r="S6" i="1"/>
  <c r="N6" i="1"/>
  <c r="O6" i="1"/>
  <c r="U6" i="1"/>
  <c r="Q6" i="1"/>
  <c r="R6" i="1"/>
  <c r="T6" i="1"/>
  <c r="L7" i="1"/>
  <c r="R7" i="1"/>
  <c r="M7" i="1"/>
  <c r="N7" i="1"/>
  <c r="T7" i="1"/>
  <c r="O7" i="1"/>
  <c r="Q7" i="1"/>
  <c r="S7" i="1"/>
  <c r="U7" i="1"/>
  <c r="L8" i="1"/>
  <c r="M8" i="1"/>
  <c r="S8" i="1"/>
  <c r="N8" i="1"/>
  <c r="O8" i="1"/>
  <c r="U8" i="1"/>
  <c r="Q8" i="1"/>
  <c r="R8" i="1"/>
  <c r="T8" i="1"/>
  <c r="L9" i="1"/>
  <c r="R9" i="1"/>
  <c r="M9" i="1"/>
  <c r="N9" i="1"/>
  <c r="T9" i="1"/>
  <c r="O9" i="1"/>
  <c r="Q9" i="1"/>
  <c r="S9" i="1"/>
  <c r="U9" i="1"/>
  <c r="L10" i="1"/>
  <c r="M10" i="1"/>
  <c r="S10" i="1"/>
  <c r="N10" i="1"/>
  <c r="O10" i="1"/>
  <c r="U10" i="1"/>
  <c r="Q10" i="1"/>
  <c r="R10" i="1"/>
  <c r="T10" i="1"/>
  <c r="L11" i="1"/>
  <c r="R11" i="1"/>
  <c r="M11" i="1"/>
  <c r="N11" i="1"/>
  <c r="T11" i="1"/>
  <c r="O11" i="1"/>
  <c r="Q11" i="1"/>
  <c r="S11" i="1"/>
  <c r="U11" i="1"/>
  <c r="L12" i="1"/>
  <c r="M12" i="1"/>
  <c r="S12" i="1"/>
  <c r="N12" i="1"/>
  <c r="O12" i="1"/>
  <c r="U12" i="1"/>
  <c r="Q12" i="1"/>
  <c r="R12" i="1"/>
  <c r="T12" i="1"/>
  <c r="L13" i="1"/>
  <c r="R13" i="1"/>
  <c r="M13" i="1"/>
  <c r="N13" i="1"/>
  <c r="T13" i="1"/>
  <c r="O13" i="1"/>
  <c r="Q13" i="1"/>
  <c r="S13" i="1"/>
  <c r="U13" i="1"/>
  <c r="L14" i="1"/>
  <c r="M14" i="1"/>
  <c r="S14" i="1"/>
  <c r="N14" i="1"/>
  <c r="O14" i="1"/>
  <c r="U14" i="1"/>
  <c r="Q14" i="1"/>
  <c r="R14" i="1"/>
  <c r="T14" i="1"/>
  <c r="L15" i="1"/>
  <c r="R15" i="1"/>
  <c r="M15" i="1"/>
  <c r="N15" i="1"/>
  <c r="T15" i="1"/>
  <c r="O15" i="1"/>
  <c r="Q15" i="1"/>
  <c r="S15" i="1"/>
  <c r="U15" i="1"/>
  <c r="L16" i="1"/>
  <c r="M16" i="1"/>
  <c r="S16" i="1"/>
  <c r="N16" i="1"/>
  <c r="O16" i="1"/>
  <c r="U16" i="1"/>
  <c r="Q16" i="1"/>
  <c r="R16" i="1"/>
  <c r="T16" i="1"/>
  <c r="L17" i="1"/>
  <c r="R17" i="1"/>
  <c r="M17" i="1"/>
  <c r="N17" i="1"/>
  <c r="T17" i="1"/>
  <c r="O17" i="1"/>
  <c r="Q17" i="1"/>
  <c r="S17" i="1"/>
  <c r="U17" i="1"/>
  <c r="L18" i="1"/>
  <c r="M18" i="1"/>
  <c r="S18" i="1"/>
  <c r="N18" i="1"/>
  <c r="O18" i="1"/>
  <c r="U18" i="1"/>
  <c r="Q18" i="1"/>
  <c r="R18" i="1"/>
  <c r="T18" i="1"/>
  <c r="L19" i="1"/>
  <c r="R19" i="1"/>
  <c r="M19" i="1"/>
  <c r="N19" i="1"/>
  <c r="T19" i="1"/>
  <c r="O19" i="1"/>
  <c r="Q19" i="1"/>
  <c r="S19" i="1"/>
  <c r="U19" i="1"/>
  <c r="L20" i="1"/>
  <c r="M20" i="1"/>
  <c r="S20" i="1"/>
  <c r="N20" i="1"/>
  <c r="O20" i="1"/>
  <c r="U20" i="1"/>
  <c r="Q20" i="1"/>
  <c r="R20" i="1"/>
  <c r="T20" i="1"/>
  <c r="L21" i="1"/>
  <c r="R21" i="1"/>
  <c r="M21" i="1"/>
  <c r="N21" i="1"/>
  <c r="T21" i="1"/>
  <c r="O21" i="1"/>
  <c r="Q21" i="1"/>
  <c r="S21" i="1"/>
  <c r="U21" i="1"/>
  <c r="L22" i="1"/>
  <c r="M22" i="1"/>
  <c r="S22" i="1"/>
  <c r="N22" i="1"/>
  <c r="O22" i="1"/>
  <c r="U22" i="1"/>
  <c r="Q22" i="1"/>
  <c r="R22" i="1"/>
  <c r="T22" i="1"/>
  <c r="L23" i="1"/>
  <c r="R23" i="1"/>
  <c r="M23" i="1"/>
  <c r="N23" i="1"/>
  <c r="T23" i="1"/>
  <c r="O23" i="1"/>
  <c r="Q23" i="1"/>
  <c r="S23" i="1"/>
  <c r="U23" i="1"/>
  <c r="L24" i="1"/>
  <c r="M24" i="1"/>
  <c r="S24" i="1"/>
  <c r="N24" i="1"/>
  <c r="O24" i="1"/>
  <c r="U24" i="1"/>
  <c r="Q24" i="1"/>
  <c r="R24" i="1"/>
  <c r="T24" i="1"/>
  <c r="L25" i="1"/>
  <c r="R25" i="1"/>
  <c r="M25" i="1"/>
  <c r="N25" i="1"/>
  <c r="T25" i="1"/>
  <c r="O25" i="1"/>
  <c r="Q25" i="1"/>
  <c r="S25" i="1"/>
  <c r="U25" i="1"/>
  <c r="L26" i="1"/>
  <c r="M26" i="1"/>
  <c r="S26" i="1"/>
  <c r="N26" i="1"/>
  <c r="O26" i="1"/>
  <c r="U26" i="1"/>
  <c r="Q26" i="1"/>
  <c r="R26" i="1"/>
  <c r="T26" i="1"/>
  <c r="L27" i="1"/>
  <c r="R27" i="1"/>
  <c r="M27" i="1"/>
  <c r="N27" i="1"/>
  <c r="T27" i="1"/>
  <c r="O27" i="1"/>
  <c r="Q27" i="1"/>
  <c r="S27" i="1"/>
  <c r="U27" i="1"/>
  <c r="L28" i="1"/>
  <c r="M28" i="1"/>
  <c r="S28" i="1"/>
  <c r="N28" i="1"/>
  <c r="O28" i="1"/>
  <c r="U28" i="1"/>
  <c r="Q28" i="1"/>
  <c r="R28" i="1"/>
  <c r="T28" i="1"/>
  <c r="L29" i="1"/>
  <c r="R29" i="1"/>
  <c r="M29" i="1"/>
  <c r="N29" i="1"/>
  <c r="T29" i="1"/>
  <c r="O29" i="1"/>
  <c r="Q29" i="1"/>
  <c r="S29" i="1"/>
  <c r="U29" i="1"/>
  <c r="L30" i="1"/>
  <c r="M30" i="1"/>
  <c r="S30" i="1"/>
  <c r="N30" i="1"/>
  <c r="O30" i="1"/>
  <c r="U30" i="1"/>
  <c r="Q30" i="1"/>
  <c r="R30" i="1"/>
  <c r="T30" i="1"/>
  <c r="L31" i="1"/>
  <c r="R31" i="1"/>
  <c r="M31" i="1"/>
  <c r="N31" i="1"/>
  <c r="T31" i="1"/>
  <c r="O31" i="1"/>
  <c r="Q31" i="1"/>
  <c r="S31" i="1"/>
  <c r="U31" i="1"/>
  <c r="L32" i="1"/>
  <c r="M32" i="1"/>
  <c r="S32" i="1"/>
  <c r="N32" i="1"/>
  <c r="O32" i="1"/>
  <c r="U32" i="1"/>
  <c r="Q32" i="1"/>
  <c r="R32" i="1"/>
  <c r="T32" i="1"/>
  <c r="L33" i="1"/>
  <c r="R33" i="1"/>
  <c r="M33" i="1"/>
  <c r="N33" i="1"/>
  <c r="T33" i="1"/>
  <c r="O33" i="1"/>
  <c r="Q33" i="1"/>
  <c r="S33" i="1"/>
  <c r="U33" i="1"/>
  <c r="L34" i="1"/>
  <c r="M34" i="1"/>
  <c r="S34" i="1"/>
  <c r="N34" i="1"/>
  <c r="O34" i="1"/>
  <c r="U34" i="1"/>
  <c r="Q34" i="1"/>
  <c r="R34" i="1"/>
  <c r="T34" i="1"/>
  <c r="L35" i="1"/>
  <c r="R35" i="1"/>
  <c r="M35" i="1"/>
  <c r="N35" i="1"/>
  <c r="T35" i="1"/>
  <c r="O35" i="1"/>
  <c r="Q35" i="1"/>
  <c r="S35" i="1"/>
  <c r="U35" i="1"/>
  <c r="L36" i="1"/>
  <c r="M36" i="1"/>
  <c r="S36" i="1"/>
  <c r="N36" i="1"/>
  <c r="O36" i="1"/>
  <c r="U36" i="1"/>
  <c r="Q36" i="1"/>
  <c r="R36" i="1"/>
  <c r="T36" i="1"/>
  <c r="L37" i="1"/>
  <c r="R37" i="1"/>
  <c r="M37" i="1"/>
  <c r="N37" i="1"/>
  <c r="T37" i="1"/>
  <c r="O37" i="1"/>
  <c r="Q37" i="1"/>
  <c r="S37" i="1"/>
  <c r="U37" i="1"/>
  <c r="L38" i="1"/>
  <c r="M38" i="1"/>
  <c r="S38" i="1"/>
  <c r="N38" i="1"/>
  <c r="O38" i="1"/>
  <c r="U38" i="1"/>
  <c r="Q38" i="1"/>
  <c r="R38" i="1"/>
  <c r="T38" i="1"/>
  <c r="L39" i="1"/>
  <c r="R39" i="1"/>
  <c r="M39" i="1"/>
  <c r="N39" i="1"/>
  <c r="T39" i="1"/>
  <c r="O39" i="1"/>
  <c r="Q39" i="1"/>
  <c r="S39" i="1"/>
  <c r="U39" i="1"/>
  <c r="L40" i="1"/>
  <c r="M40" i="1"/>
  <c r="S40" i="1"/>
  <c r="N40" i="1"/>
  <c r="O40" i="1"/>
  <c r="U40" i="1"/>
  <c r="Q40" i="1"/>
  <c r="R40" i="1"/>
  <c r="T40" i="1"/>
  <c r="L41" i="1"/>
  <c r="R41" i="1"/>
  <c r="M41" i="1"/>
  <c r="N41" i="1"/>
  <c r="T41" i="1"/>
  <c r="O41" i="1"/>
  <c r="Q41" i="1"/>
  <c r="S41" i="1"/>
  <c r="U41" i="1"/>
  <c r="L42" i="1"/>
  <c r="M42" i="1"/>
  <c r="S42" i="1"/>
  <c r="N42" i="1"/>
  <c r="O42" i="1"/>
  <c r="U42" i="1"/>
  <c r="Q42" i="1"/>
  <c r="R42" i="1"/>
  <c r="T42" i="1"/>
  <c r="L43" i="1"/>
  <c r="R43" i="1"/>
  <c r="M43" i="1"/>
  <c r="N43" i="1"/>
  <c r="T43" i="1"/>
  <c r="O43" i="1"/>
  <c r="Q43" i="1"/>
  <c r="S43" i="1"/>
  <c r="U43" i="1"/>
  <c r="L44" i="1"/>
  <c r="M44" i="1"/>
  <c r="S44" i="1"/>
  <c r="N44" i="1"/>
  <c r="O44" i="1"/>
  <c r="U44" i="1"/>
  <c r="Q44" i="1"/>
  <c r="R44" i="1"/>
  <c r="T44" i="1"/>
  <c r="L45" i="1"/>
  <c r="R45" i="1"/>
  <c r="M45" i="1"/>
  <c r="N45" i="1"/>
  <c r="O45" i="1"/>
  <c r="Q45" i="1"/>
  <c r="S45" i="1"/>
  <c r="T45" i="1"/>
  <c r="U45" i="1"/>
  <c r="L46" i="1"/>
  <c r="R46" i="1"/>
  <c r="M46" i="1"/>
  <c r="N46" i="1"/>
  <c r="T46" i="1"/>
  <c r="O46" i="1"/>
  <c r="Q46" i="1"/>
  <c r="S46" i="1"/>
  <c r="U46" i="1"/>
  <c r="L47" i="1"/>
  <c r="M47" i="1"/>
  <c r="S47" i="1"/>
  <c r="N47" i="1"/>
  <c r="O47" i="1"/>
  <c r="U47" i="1"/>
  <c r="Q47" i="1"/>
  <c r="R47" i="1"/>
  <c r="T47" i="1"/>
  <c r="L48" i="1"/>
  <c r="R48" i="1"/>
  <c r="M48" i="1"/>
  <c r="N48" i="1"/>
  <c r="T48" i="1"/>
  <c r="O48" i="1"/>
  <c r="Q48" i="1"/>
  <c r="S48" i="1"/>
  <c r="U48" i="1"/>
  <c r="L49" i="1"/>
  <c r="M49" i="1"/>
  <c r="S49" i="1"/>
  <c r="N49" i="1"/>
  <c r="O49" i="1"/>
  <c r="U49" i="1"/>
  <c r="Q49" i="1"/>
  <c r="R49" i="1"/>
  <c r="T49" i="1"/>
  <c r="L50" i="1"/>
  <c r="R50" i="1"/>
  <c r="M50" i="1"/>
  <c r="N50" i="1"/>
  <c r="T50" i="1"/>
  <c r="O50" i="1"/>
  <c r="Q50" i="1"/>
  <c r="S50" i="1"/>
  <c r="U50" i="1"/>
  <c r="L51" i="1"/>
  <c r="M51" i="1"/>
  <c r="S51" i="1"/>
  <c r="N51" i="1"/>
  <c r="O51" i="1"/>
  <c r="U51" i="1"/>
  <c r="Q51" i="1"/>
  <c r="R51" i="1"/>
  <c r="T51" i="1"/>
  <c r="L52" i="1"/>
  <c r="R52" i="1"/>
  <c r="M52" i="1"/>
  <c r="N52" i="1"/>
  <c r="T52" i="1"/>
  <c r="O52" i="1"/>
  <c r="Q52" i="1"/>
  <c r="S52" i="1"/>
  <c r="U52" i="1"/>
  <c r="L53" i="1"/>
  <c r="M53" i="1"/>
  <c r="S53" i="1"/>
  <c r="N53" i="1"/>
  <c r="O53" i="1"/>
  <c r="U53" i="1"/>
  <c r="Q53" i="1"/>
  <c r="R53" i="1"/>
  <c r="T53" i="1"/>
  <c r="L54" i="1"/>
  <c r="R54" i="1"/>
  <c r="M54" i="1"/>
  <c r="N54" i="1"/>
  <c r="T54" i="1"/>
  <c r="O54" i="1"/>
  <c r="Q54" i="1"/>
  <c r="S54" i="1"/>
  <c r="U54" i="1"/>
  <c r="L55" i="1"/>
  <c r="M55" i="1"/>
  <c r="S55" i="1"/>
  <c r="N55" i="1"/>
  <c r="O55" i="1"/>
  <c r="U55" i="1"/>
  <c r="Q55" i="1"/>
  <c r="R55" i="1"/>
  <c r="T55" i="1"/>
  <c r="L56" i="1"/>
  <c r="R56" i="1"/>
  <c r="M56" i="1"/>
  <c r="N56" i="1"/>
  <c r="T56" i="1"/>
  <c r="O56" i="1"/>
  <c r="Q56" i="1"/>
  <c r="S56" i="1"/>
  <c r="U56" i="1"/>
  <c r="L57" i="1"/>
  <c r="M57" i="1"/>
  <c r="S57" i="1"/>
  <c r="N57" i="1"/>
  <c r="O57" i="1"/>
  <c r="U57" i="1"/>
  <c r="Q57" i="1"/>
  <c r="R57" i="1"/>
  <c r="T57" i="1"/>
  <c r="L58" i="1"/>
  <c r="R58" i="1"/>
  <c r="M58" i="1"/>
  <c r="N58" i="1"/>
  <c r="T58" i="1"/>
  <c r="O58" i="1"/>
  <c r="Q58" i="1"/>
  <c r="S58" i="1"/>
  <c r="U58" i="1"/>
  <c r="L59" i="1"/>
  <c r="M59" i="1"/>
  <c r="S59" i="1"/>
  <c r="N59" i="1"/>
  <c r="O59" i="1"/>
  <c r="U59" i="1"/>
  <c r="Q59" i="1"/>
  <c r="R59" i="1"/>
  <c r="T59" i="1"/>
  <c r="L60" i="1"/>
  <c r="R60" i="1"/>
  <c r="M60" i="1"/>
  <c r="N60" i="1"/>
  <c r="T60" i="1"/>
  <c r="O60" i="1"/>
  <c r="Q60" i="1"/>
  <c r="S60" i="1"/>
  <c r="U60" i="1"/>
  <c r="L61" i="1"/>
  <c r="M61" i="1"/>
  <c r="S61" i="1"/>
  <c r="N61" i="1"/>
  <c r="O61" i="1"/>
  <c r="U61" i="1"/>
  <c r="Q61" i="1"/>
  <c r="R61" i="1"/>
  <c r="T61" i="1"/>
  <c r="L62" i="1"/>
  <c r="R62" i="1"/>
  <c r="M62" i="1"/>
  <c r="N62" i="1"/>
  <c r="T62" i="1"/>
  <c r="O62" i="1"/>
  <c r="Q62" i="1"/>
  <c r="S62" i="1"/>
  <c r="U62" i="1"/>
  <c r="L63" i="1"/>
  <c r="M63" i="1"/>
  <c r="S63" i="1"/>
  <c r="N63" i="1"/>
  <c r="O63" i="1"/>
  <c r="U63" i="1"/>
  <c r="Q63" i="1"/>
  <c r="R63" i="1"/>
  <c r="T63" i="1"/>
  <c r="L64" i="1"/>
  <c r="R64" i="1"/>
  <c r="M64" i="1"/>
  <c r="N64" i="1"/>
  <c r="T64" i="1"/>
  <c r="O64" i="1"/>
  <c r="Q64" i="1"/>
  <c r="S64" i="1"/>
  <c r="U64" i="1"/>
  <c r="L65" i="1"/>
  <c r="M65" i="1"/>
  <c r="S65" i="1"/>
  <c r="N65" i="1"/>
  <c r="O65" i="1"/>
  <c r="U65" i="1"/>
  <c r="Q65" i="1"/>
  <c r="R65" i="1"/>
  <c r="T65" i="1"/>
  <c r="L66" i="1"/>
  <c r="R66" i="1"/>
  <c r="M66" i="1"/>
  <c r="N66" i="1"/>
  <c r="T66" i="1"/>
  <c r="O66" i="1"/>
  <c r="Q66" i="1"/>
  <c r="S66" i="1"/>
  <c r="U66" i="1"/>
  <c r="L67" i="1"/>
  <c r="M67" i="1"/>
  <c r="S67" i="1"/>
  <c r="N67" i="1"/>
  <c r="O67" i="1"/>
  <c r="U67" i="1"/>
  <c r="Q67" i="1"/>
  <c r="R67" i="1"/>
  <c r="T67" i="1"/>
  <c r="L68" i="1"/>
  <c r="R68" i="1"/>
  <c r="M68" i="1"/>
  <c r="N68" i="1"/>
  <c r="T68" i="1"/>
  <c r="O68" i="1"/>
  <c r="Q68" i="1"/>
  <c r="S68" i="1"/>
  <c r="U68" i="1"/>
  <c r="L69" i="1"/>
  <c r="M69" i="1"/>
  <c r="S69" i="1"/>
  <c r="N69" i="1"/>
  <c r="O69" i="1"/>
  <c r="U69" i="1"/>
  <c r="Q69" i="1"/>
  <c r="R69" i="1"/>
  <c r="T69" i="1"/>
  <c r="L70" i="1"/>
  <c r="R70" i="1"/>
  <c r="M70" i="1"/>
  <c r="N70" i="1"/>
  <c r="T70" i="1"/>
  <c r="O70" i="1"/>
  <c r="Q70" i="1"/>
  <c r="S70" i="1"/>
  <c r="U70" i="1"/>
  <c r="L71" i="1"/>
  <c r="M71" i="1"/>
  <c r="S71" i="1"/>
  <c r="N71" i="1"/>
  <c r="O71" i="1"/>
  <c r="U71" i="1"/>
  <c r="Q71" i="1"/>
  <c r="R71" i="1"/>
  <c r="T71" i="1"/>
  <c r="L72" i="1"/>
  <c r="R72" i="1"/>
  <c r="M72" i="1"/>
  <c r="N72" i="1"/>
  <c r="T72" i="1"/>
  <c r="O72" i="1"/>
  <c r="Q72" i="1"/>
  <c r="S72" i="1"/>
  <c r="U72" i="1"/>
  <c r="L73" i="1"/>
  <c r="M73" i="1"/>
  <c r="S73" i="1"/>
  <c r="N73" i="1"/>
  <c r="O73" i="1"/>
  <c r="U73" i="1"/>
  <c r="Q73" i="1"/>
  <c r="R73" i="1"/>
  <c r="T73" i="1"/>
  <c r="L74" i="1"/>
  <c r="R74" i="1"/>
  <c r="M74" i="1"/>
  <c r="N74" i="1"/>
  <c r="T74" i="1"/>
  <c r="O74" i="1"/>
  <c r="Q74" i="1"/>
  <c r="S74" i="1"/>
  <c r="U74" i="1"/>
  <c r="L75" i="1"/>
  <c r="M75" i="1"/>
  <c r="S75" i="1"/>
  <c r="N75" i="1"/>
  <c r="O75" i="1"/>
  <c r="U75" i="1"/>
  <c r="Q75" i="1"/>
  <c r="R75" i="1"/>
  <c r="T75" i="1"/>
  <c r="L76" i="1"/>
  <c r="R76" i="1"/>
  <c r="M76" i="1"/>
  <c r="N76" i="1"/>
  <c r="T76" i="1"/>
  <c r="O76" i="1"/>
  <c r="Q76" i="1"/>
  <c r="S76" i="1"/>
  <c r="U76" i="1"/>
  <c r="L77" i="1"/>
  <c r="M77" i="1"/>
  <c r="S77" i="1"/>
  <c r="N77" i="1"/>
  <c r="O77" i="1"/>
  <c r="U77" i="1"/>
  <c r="Q77" i="1"/>
  <c r="R77" i="1"/>
  <c r="T77" i="1"/>
  <c r="L78" i="1"/>
  <c r="R78" i="1"/>
  <c r="M78" i="1"/>
  <c r="N78" i="1"/>
  <c r="T78" i="1"/>
  <c r="O78" i="1"/>
  <c r="Q78" i="1"/>
  <c r="S78" i="1"/>
  <c r="U78" i="1"/>
  <c r="L79" i="1"/>
  <c r="M79" i="1"/>
  <c r="S79" i="1"/>
  <c r="N79" i="1"/>
  <c r="O79" i="1"/>
  <c r="U79" i="1"/>
  <c r="Q79" i="1"/>
  <c r="R79" i="1"/>
  <c r="T79" i="1"/>
  <c r="L80" i="1"/>
  <c r="R80" i="1"/>
  <c r="M80" i="1"/>
  <c r="N80" i="1"/>
  <c r="T80" i="1"/>
  <c r="O80" i="1"/>
  <c r="Q80" i="1"/>
  <c r="S80" i="1"/>
  <c r="U80" i="1"/>
  <c r="L81" i="1"/>
  <c r="M81" i="1"/>
  <c r="S81" i="1"/>
  <c r="N81" i="1"/>
  <c r="O81" i="1"/>
  <c r="U81" i="1"/>
  <c r="Q81" i="1"/>
  <c r="R81" i="1"/>
  <c r="T81" i="1"/>
  <c r="L82" i="1"/>
  <c r="R82" i="1"/>
  <c r="M82" i="1"/>
  <c r="N82" i="1"/>
  <c r="T82" i="1"/>
  <c r="O82" i="1"/>
  <c r="Q82" i="1"/>
  <c r="S82" i="1"/>
  <c r="U82" i="1"/>
  <c r="L83" i="1"/>
  <c r="M83" i="1"/>
  <c r="S83" i="1"/>
  <c r="N83" i="1"/>
  <c r="O83" i="1"/>
  <c r="U83" i="1"/>
  <c r="Q83" i="1"/>
  <c r="R83" i="1"/>
  <c r="T83" i="1"/>
  <c r="L84" i="1"/>
  <c r="R84" i="1"/>
  <c r="M84" i="1"/>
  <c r="N84" i="1"/>
  <c r="T84" i="1"/>
  <c r="O84" i="1"/>
  <c r="Q84" i="1"/>
  <c r="S84" i="1"/>
  <c r="U84" i="1"/>
  <c r="L85" i="1"/>
  <c r="M85" i="1"/>
  <c r="S85" i="1"/>
  <c r="N85" i="1"/>
  <c r="O85" i="1"/>
  <c r="U85" i="1"/>
  <c r="Q85" i="1"/>
  <c r="R85" i="1"/>
  <c r="T85" i="1"/>
  <c r="L86" i="1"/>
  <c r="R86" i="1"/>
  <c r="M86" i="1"/>
  <c r="N86" i="1"/>
  <c r="T86" i="1"/>
  <c r="O86" i="1"/>
  <c r="Q86" i="1"/>
  <c r="S86" i="1"/>
  <c r="U86" i="1"/>
  <c r="L87" i="1"/>
  <c r="M87" i="1"/>
  <c r="S87" i="1"/>
  <c r="N87" i="1"/>
  <c r="O87" i="1"/>
  <c r="U87" i="1"/>
  <c r="Q87" i="1"/>
  <c r="R87" i="1"/>
  <c r="T87" i="1"/>
  <c r="K88" i="1"/>
  <c r="Q88" i="1"/>
  <c r="L88" i="1"/>
  <c r="M88" i="1"/>
  <c r="N88" i="1"/>
  <c r="O88" i="1"/>
  <c r="R88" i="1"/>
  <c r="S88" i="1"/>
  <c r="T88" i="1"/>
  <c r="U88" i="1"/>
  <c r="K89" i="1"/>
  <c r="L89" i="1"/>
  <c r="R89" i="1"/>
  <c r="M89" i="1"/>
  <c r="N89" i="1"/>
  <c r="T89" i="1"/>
  <c r="O89" i="1"/>
  <c r="Q89" i="1"/>
  <c r="S89" i="1"/>
  <c r="U89" i="1"/>
  <c r="K90" i="1"/>
  <c r="L90" i="1"/>
  <c r="R90" i="1"/>
  <c r="M90" i="1"/>
  <c r="N90" i="1"/>
  <c r="T90" i="1"/>
  <c r="O90" i="1"/>
  <c r="Q90" i="1"/>
  <c r="S90" i="1"/>
  <c r="U90" i="1"/>
  <c r="K91" i="1"/>
  <c r="L91" i="1"/>
  <c r="R91" i="1"/>
  <c r="M91" i="1"/>
  <c r="N91" i="1"/>
  <c r="T91" i="1"/>
  <c r="O91" i="1"/>
  <c r="Q91" i="1"/>
  <c r="S91" i="1"/>
  <c r="U91" i="1"/>
  <c r="K92" i="1"/>
  <c r="L92" i="1"/>
  <c r="R92" i="1"/>
  <c r="M92" i="1"/>
  <c r="N92" i="1"/>
  <c r="T92" i="1"/>
  <c r="O92" i="1"/>
  <c r="Q92" i="1"/>
  <c r="S92" i="1"/>
  <c r="U92" i="1"/>
  <c r="K93" i="1"/>
  <c r="L93" i="1"/>
  <c r="R93" i="1"/>
  <c r="M93" i="1"/>
  <c r="N93" i="1"/>
  <c r="T93" i="1"/>
  <c r="O93" i="1"/>
  <c r="Q93" i="1"/>
  <c r="S93" i="1"/>
  <c r="U93" i="1"/>
  <c r="K94" i="1"/>
  <c r="L94" i="1"/>
  <c r="R94" i="1"/>
  <c r="M94" i="1"/>
  <c r="N94" i="1"/>
  <c r="T94" i="1"/>
  <c r="O94" i="1"/>
  <c r="Q94" i="1"/>
  <c r="S94" i="1"/>
  <c r="U94" i="1"/>
  <c r="K95" i="1"/>
  <c r="L95" i="1"/>
  <c r="R95" i="1"/>
  <c r="M95" i="1"/>
  <c r="N95" i="1"/>
  <c r="T95" i="1"/>
  <c r="O95" i="1"/>
  <c r="Q95" i="1"/>
  <c r="S95" i="1"/>
  <c r="U95" i="1"/>
  <c r="K96" i="1"/>
  <c r="L96" i="1"/>
  <c r="R96" i="1"/>
  <c r="M96" i="1"/>
  <c r="N96" i="1"/>
  <c r="T96" i="1"/>
  <c r="O96" i="1"/>
  <c r="Q96" i="1"/>
  <c r="S96" i="1"/>
  <c r="U96" i="1"/>
  <c r="K97" i="1"/>
  <c r="L97" i="1"/>
  <c r="R97" i="1"/>
  <c r="M97" i="1"/>
  <c r="N97" i="1"/>
  <c r="T97" i="1"/>
  <c r="O97" i="1"/>
  <c r="Q97" i="1"/>
  <c r="S97" i="1"/>
  <c r="U97" i="1"/>
  <c r="K98" i="1"/>
  <c r="L98" i="1"/>
  <c r="R98" i="1"/>
  <c r="M98" i="1"/>
  <c r="N98" i="1"/>
  <c r="T98" i="1"/>
  <c r="O98" i="1"/>
  <c r="Q98" i="1"/>
  <c r="S98" i="1"/>
  <c r="U98" i="1"/>
  <c r="K99" i="1"/>
  <c r="L99" i="1"/>
  <c r="R99" i="1"/>
  <c r="M99" i="1"/>
  <c r="N99" i="1"/>
  <c r="T99" i="1"/>
  <c r="O99" i="1"/>
  <c r="Q99" i="1"/>
  <c r="S99" i="1"/>
  <c r="U99" i="1"/>
  <c r="K100" i="1"/>
  <c r="L100" i="1"/>
  <c r="R100" i="1"/>
  <c r="M100" i="1"/>
  <c r="N100" i="1"/>
  <c r="T100" i="1"/>
  <c r="O100" i="1"/>
  <c r="Q100" i="1"/>
  <c r="S100" i="1"/>
  <c r="U100" i="1"/>
  <c r="K101" i="1"/>
  <c r="L101" i="1"/>
  <c r="R101" i="1"/>
  <c r="M101" i="1"/>
  <c r="N101" i="1"/>
  <c r="T101" i="1"/>
  <c r="O101" i="1"/>
  <c r="Q101" i="1"/>
  <c r="S101" i="1"/>
  <c r="U101" i="1"/>
  <c r="K102" i="1"/>
  <c r="L102" i="1"/>
  <c r="R102" i="1"/>
  <c r="M102" i="1"/>
  <c r="N102" i="1"/>
  <c r="T102" i="1"/>
  <c r="O102" i="1"/>
  <c r="Q102" i="1"/>
  <c r="S102" i="1"/>
  <c r="U102" i="1"/>
  <c r="K103" i="1"/>
  <c r="L103" i="1"/>
  <c r="R103" i="1"/>
  <c r="M103" i="1"/>
  <c r="N103" i="1"/>
  <c r="T103" i="1"/>
  <c r="O103" i="1"/>
  <c r="Q103" i="1"/>
  <c r="S103" i="1"/>
  <c r="U103" i="1"/>
  <c r="K104" i="1"/>
  <c r="L104" i="1"/>
  <c r="R104" i="1"/>
  <c r="M104" i="1"/>
  <c r="N104" i="1"/>
  <c r="T104" i="1"/>
  <c r="O104" i="1"/>
  <c r="Q104" i="1"/>
  <c r="S104" i="1"/>
  <c r="U104" i="1"/>
  <c r="K105" i="1"/>
  <c r="L105" i="1"/>
  <c r="M105" i="1"/>
  <c r="N105" i="1"/>
  <c r="Q105" i="1"/>
  <c r="R105" i="1"/>
  <c r="S105" i="1"/>
  <c r="T105" i="1"/>
  <c r="U105" i="1"/>
  <c r="K106" i="1"/>
  <c r="L106" i="1"/>
  <c r="M106" i="1"/>
  <c r="N106" i="1"/>
  <c r="Q106" i="1"/>
  <c r="R106" i="1"/>
  <c r="S106" i="1"/>
  <c r="T106" i="1"/>
  <c r="U106" i="1"/>
  <c r="K107" i="1"/>
  <c r="L107" i="1"/>
  <c r="M107" i="1"/>
  <c r="N107" i="1"/>
  <c r="Q107" i="1"/>
  <c r="R107" i="1"/>
  <c r="S107" i="1"/>
  <c r="T107" i="1"/>
  <c r="U107" i="1"/>
  <c r="K108" i="1"/>
  <c r="Q108" i="1"/>
  <c r="L108" i="1"/>
  <c r="M108" i="1"/>
  <c r="S108" i="1"/>
  <c r="N108" i="1"/>
  <c r="O108" i="1"/>
  <c r="U108" i="1"/>
  <c r="R108" i="1"/>
  <c r="T108" i="1"/>
  <c r="K109" i="1"/>
  <c r="Q109" i="1"/>
  <c r="L109" i="1"/>
  <c r="M109" i="1"/>
  <c r="S109" i="1"/>
  <c r="N109" i="1"/>
  <c r="O109" i="1"/>
  <c r="U109" i="1"/>
  <c r="R109" i="1"/>
  <c r="T109" i="1"/>
</calcChain>
</file>

<file path=xl/sharedStrings.xml><?xml version="1.0" encoding="utf-8"?>
<sst xmlns="http://schemas.openxmlformats.org/spreadsheetml/2006/main" count="1001" uniqueCount="204">
  <si>
    <t>KOD a DRUH paliva</t>
  </si>
  <si>
    <t>Druh paliva</t>
  </si>
  <si>
    <t>Druh topeniště</t>
  </si>
  <si>
    <t>Jmenovitý tepelný výkon zdroje</t>
  </si>
  <si>
    <t>TZL</t>
  </si>
  <si>
    <t>SO2</t>
  </si>
  <si>
    <t>NOx</t>
  </si>
  <si>
    <t>CO</t>
  </si>
  <si>
    <t>Jednotka</t>
  </si>
  <si>
    <t>EF TZL</t>
  </si>
  <si>
    <t>EF SO2</t>
  </si>
  <si>
    <t>EF NOx</t>
  </si>
  <si>
    <t>EF CO</t>
  </si>
  <si>
    <t>101; 102; 105; 106; 108; 199  hnědé uhlí, proplástek, lignit, hnědo-uhelné brikety</t>
  </si>
  <si>
    <t>hnědé uhlí, proplástek, lignit, hnědo-uhelné brikety</t>
  </si>
  <si>
    <t>pásový rošt</t>
  </si>
  <si>
    <t>&gt; 3 MW</t>
  </si>
  <si>
    <t>1,9 x Ap</t>
  </si>
  <si>
    <t>19,0 x Sp</t>
  </si>
  <si>
    <t>kg/t</t>
  </si>
  <si>
    <t>t / t</t>
  </si>
  <si>
    <t>≤ 3 MW</t>
  </si>
  <si>
    <t>101; 102; 106; 108; 199  všechna tuhá paliva mimo černé uhlí, koks a dřevo</t>
  </si>
  <si>
    <t>všechna tuhá paliva mimo černé uhlí, koks a dřevo</t>
  </si>
  <si>
    <t>114 - pevný rošt</t>
  </si>
  <si>
    <t>≤ 0,2 MW</t>
  </si>
  <si>
    <t>1,0 x Ap</t>
  </si>
  <si>
    <t>0,2 – 5 MW</t>
  </si>
  <si>
    <t>112 - pásový rošt s pohazováním</t>
  </si>
  <si>
    <t>jakýkoliv</t>
  </si>
  <si>
    <t>5,0 x Ap</t>
  </si>
  <si>
    <t xml:space="preserve">113 - pohyblivý rošt (přesuvný, vratný aj.) a kombinace rošt+olej, </t>
  </si>
  <si>
    <t>3,5 x Ap</t>
  </si>
  <si>
    <t>115; 142; 143 - granulační a kombinace rošt+prášek</t>
  </si>
  <si>
    <t>8,5 x Ap</t>
  </si>
  <si>
    <t>116 - výtavné</t>
  </si>
  <si>
    <t>5,5 x Ap</t>
  </si>
  <si>
    <t>117 - cyklónové</t>
  </si>
  <si>
    <t>1,5 x Ap</t>
  </si>
  <si>
    <t>143 - prášek+plyn</t>
  </si>
  <si>
    <t>145 - rošt + plyn</t>
  </si>
  <si>
    <t>103; 104; 107  černé uhlí a koks</t>
  </si>
  <si>
    <t>černé uhlí a koks</t>
  </si>
  <si>
    <t>&lt; 5 MW</t>
  </si>
  <si>
    <t>116 - tavicí</t>
  </si>
  <si>
    <t>103; 104; 107  černé uhlí tříděné a prachové, jiná tuhá paliva</t>
  </si>
  <si>
    <t>černé uhlí tříděné a prachové, jiná tuhá paliva</t>
  </si>
  <si>
    <t>111 - pásový rošt</t>
  </si>
  <si>
    <t>1,7 x Ap</t>
  </si>
  <si>
    <t>109; 110; 111  dřevo</t>
  </si>
  <si>
    <t>dřevo</t>
  </si>
  <si>
    <t>jakékoliv</t>
  </si>
  <si>
    <t>&gt; 50 ≤ 3000 kW</t>
  </si>
  <si>
    <t>≤  50 kW</t>
  </si>
  <si>
    <t>201; 202  těžký a střední topný olej</t>
  </si>
  <si>
    <t>těžký a střední topný olej</t>
  </si>
  <si>
    <t>&gt; 100 MW</t>
  </si>
  <si>
    <t>20 x S</t>
  </si>
  <si>
    <t>≤ 100 MW</t>
  </si>
  <si>
    <t>203  lehký topný olej</t>
  </si>
  <si>
    <t>lehký topný olej</t>
  </si>
  <si>
    <t>204  motorová nafta a podobná paliva</t>
  </si>
  <si>
    <t>motorová nafta a podobná paliva</t>
  </si>
  <si>
    <t>301; 306; 307; 399  zemní plyn a jiná plynná paliva</t>
  </si>
  <si>
    <t>zemní plyn a jiná plynná paliva</t>
  </si>
  <si>
    <t>&gt; 0,2 ≤ 5 MW</t>
  </si>
  <si>
    <t>kg/mil. m3 spáleného plynu</t>
  </si>
  <si>
    <t>t / tis. m3</t>
  </si>
  <si>
    <t>&gt; 5 ≤ 50 MW</t>
  </si>
  <si>
    <t>&gt; 50 ≤100 MW</t>
  </si>
  <si>
    <t>302  propan a butan</t>
  </si>
  <si>
    <t>propan a butan</t>
  </si>
  <si>
    <t>303  generátorový plyn</t>
  </si>
  <si>
    <t>generátorový plyn</t>
  </si>
  <si>
    <t>&gt; 3 ≤ 100 MW</t>
  </si>
  <si>
    <t>304  vysokopecní plyn</t>
  </si>
  <si>
    <t>vysokopecní plyn</t>
  </si>
  <si>
    <t>-</t>
  </si>
  <si>
    <t xml:space="preserve">&gt; 3 ≤ 100 MW </t>
  </si>
  <si>
    <t>305  koksárenský plyn</t>
  </si>
  <si>
    <t>koksárenský plyn</t>
  </si>
  <si>
    <t>&gt; 3 MW ≤ 100 MW</t>
  </si>
  <si>
    <t>Ap = obsah popela (průměrná hodnota dle číselníku níže)</t>
  </si>
  <si>
    <t>Sp = obsah síry u tuhých paliv (průměrná hodnota dle číselníku níže)</t>
  </si>
  <si>
    <t>S = obsah síry v kapalných palivech (průměrná hodnota dle číselníku níže)</t>
  </si>
  <si>
    <t>Průměrné parametry pro výpočet</t>
  </si>
  <si>
    <t>Ap</t>
  </si>
  <si>
    <t>Sp</t>
  </si>
  <si>
    <t>KOD</t>
  </si>
  <si>
    <t>ZKRAT</t>
  </si>
  <si>
    <t>TEXT</t>
  </si>
  <si>
    <t>101</t>
  </si>
  <si>
    <t>HUTR</t>
  </si>
  <si>
    <t>hnědé uhlí tříděné</t>
  </si>
  <si>
    <t>102</t>
  </si>
  <si>
    <t>HUPR</t>
  </si>
  <si>
    <t>hnědé uhlí prachové</t>
  </si>
  <si>
    <t>103</t>
  </si>
  <si>
    <t>CUTR</t>
  </si>
  <si>
    <t>černé uhlí tříděné</t>
  </si>
  <si>
    <t>104</t>
  </si>
  <si>
    <t>CUPR</t>
  </si>
  <si>
    <t>černé uhlí prachové</t>
  </si>
  <si>
    <t>105</t>
  </si>
  <si>
    <t>PROP</t>
  </si>
  <si>
    <t>proplástek</t>
  </si>
  <si>
    <t>106</t>
  </si>
  <si>
    <t>LIGN</t>
  </si>
  <si>
    <t>lignit</t>
  </si>
  <si>
    <t>107</t>
  </si>
  <si>
    <t>KOKS</t>
  </si>
  <si>
    <t>koks</t>
  </si>
  <si>
    <t>108</t>
  </si>
  <si>
    <t>BRIK</t>
  </si>
  <si>
    <t>brikety</t>
  </si>
  <si>
    <t>109</t>
  </si>
  <si>
    <t>DREV</t>
  </si>
  <si>
    <t>110</t>
  </si>
  <si>
    <t>SLAM</t>
  </si>
  <si>
    <t>sláma</t>
  </si>
  <si>
    <t>111</t>
  </si>
  <si>
    <t>JIBI</t>
  </si>
  <si>
    <t>jiný druh biomasy</t>
  </si>
  <si>
    <t>199</t>
  </si>
  <si>
    <t>JITU</t>
  </si>
  <si>
    <t>jiné tuhé palivo</t>
  </si>
  <si>
    <t>201</t>
  </si>
  <si>
    <t>TTO</t>
  </si>
  <si>
    <t>těžký topný olej</t>
  </si>
  <si>
    <t>202</t>
  </si>
  <si>
    <t>LTO</t>
  </si>
  <si>
    <t>203</t>
  </si>
  <si>
    <t>ELTO</t>
  </si>
  <si>
    <t>extra lehký topný olej</t>
  </si>
  <si>
    <t>204</t>
  </si>
  <si>
    <t>NAFT</t>
  </si>
  <si>
    <t>nafta</t>
  </si>
  <si>
    <t>205</t>
  </si>
  <si>
    <t>KABIO</t>
  </si>
  <si>
    <t>kapalná biopaliva</t>
  </si>
  <si>
    <t>299</t>
  </si>
  <si>
    <t>JIKA</t>
  </si>
  <si>
    <t>jiné kapalné palivo</t>
  </si>
  <si>
    <t>301</t>
  </si>
  <si>
    <t>ZP</t>
  </si>
  <si>
    <t>zemní plyn</t>
  </si>
  <si>
    <t>302</t>
  </si>
  <si>
    <t>PB</t>
  </si>
  <si>
    <t>propan-butan</t>
  </si>
  <si>
    <t>303</t>
  </si>
  <si>
    <t>GP</t>
  </si>
  <si>
    <t>304</t>
  </si>
  <si>
    <t>VP</t>
  </si>
  <si>
    <t>vysokopecný plyn</t>
  </si>
  <si>
    <t>305</t>
  </si>
  <si>
    <t>KP</t>
  </si>
  <si>
    <t>306</t>
  </si>
  <si>
    <t>BP</t>
  </si>
  <si>
    <t>bioplyn</t>
  </si>
  <si>
    <t>307</t>
  </si>
  <si>
    <t>VOD</t>
  </si>
  <si>
    <t>vodík</t>
  </si>
  <si>
    <t>399</t>
  </si>
  <si>
    <t>JIPL</t>
  </si>
  <si>
    <t>jiné plynné palivo</t>
  </si>
  <si>
    <t>EF pro speciální typy roštu 132 až 137 a plynná nebo kapalná paliva</t>
  </si>
  <si>
    <t>plynná paliva 301 - 399</t>
  </si>
  <si>
    <t>132 plynová turbína</t>
  </si>
  <si>
    <t>133 plynová turbína odvoz. z leteckého motoru</t>
  </si>
  <si>
    <t>134 pístový motor zážehový</t>
  </si>
  <si>
    <t>135 pístový motor dvojpalivový</t>
  </si>
  <si>
    <t>136 pístový motor vznětový</t>
  </si>
  <si>
    <t>137 pístový motor plynový</t>
  </si>
  <si>
    <t>kapalná paliva 201 - 299</t>
  </si>
  <si>
    <t>Vyplnit spotřebu [t] nebo [tis. m3]</t>
  </si>
  <si>
    <t>TZL [t/rok]</t>
  </si>
  <si>
    <t>SO2 [t/rok]</t>
  </si>
  <si>
    <t>NOx [t/rok]</t>
  </si>
  <si>
    <t>CO [t/rok]</t>
  </si>
  <si>
    <t>TOC [t/rok]</t>
  </si>
  <si>
    <t>TOC</t>
  </si>
  <si>
    <t>EF TOC</t>
  </si>
  <si>
    <t>Co zde najdete:</t>
  </si>
  <si>
    <t>Název listu</t>
  </si>
  <si>
    <t>Návod</t>
  </si>
  <si>
    <t>EF_kotle</t>
  </si>
  <si>
    <t>EF_písty_turbíny</t>
  </si>
  <si>
    <t>List, který nyní čtete :-)</t>
  </si>
  <si>
    <t>Výpočetní list pro stanovení ročních emisí u spalovacích zdrojů se speciálními typy roštů 132 až 137 a plynná nebo kapalná paliva</t>
  </si>
  <si>
    <t>Např. pístový motor nebo plynová turbína</t>
  </si>
  <si>
    <t>Výpočetní list pro stanovení ročních emisí u spalovacích zdrojů  na pevná, kapalná nebo plynná paliva</t>
  </si>
  <si>
    <t>Např. kotel</t>
  </si>
  <si>
    <t>Hodnoty pro vaše výpočty vkládejte pouze do černých políček!!!</t>
  </si>
  <si>
    <r>
      <t xml:space="preserve">Hodnoty obsahu popela a síry ve spalovaném palivu, které jsou použity pro výpočet množství emisí TZL a SO2 a </t>
    </r>
    <r>
      <rPr>
        <b/>
        <sz val="12"/>
        <rFont val="Arial CE"/>
        <charset val="238"/>
      </rPr>
      <t>vy je můžete nahradit vlastním údajem</t>
    </r>
  </si>
  <si>
    <r>
      <t xml:space="preserve">Tyto hodnoty ovlivňují výpočty na listu </t>
    </r>
    <r>
      <rPr>
        <b/>
        <sz val="12"/>
        <color indexed="53"/>
        <rFont val="Arial CE"/>
        <charset val="238"/>
      </rPr>
      <t>"EF_kotle"</t>
    </r>
  </si>
  <si>
    <t>Popis listu</t>
  </si>
  <si>
    <t>Tento sešit obsahuje celkem 4 listy viz tabulka níže na tomto listu.</t>
  </si>
  <si>
    <t>Výsledky se vám budou zobrazovat v zelených políčkách.</t>
  </si>
  <si>
    <t>popel_sira</t>
  </si>
  <si>
    <t xml:space="preserve">Pokud chcete provést výpočet pro kotel a zároveň máte k dispozici vlastní údaje o obsahu popela a síry, pak je zadejte na list "popel_sira" dříve než budete zadávat množství spotřebovaného paliva. </t>
  </si>
  <si>
    <t>Tento sešit je pomůcka pro snadné stanovení množství vypouštěných znečišťujících látek výpočtem</t>
  </si>
  <si>
    <t>zemní plyn 301</t>
  </si>
  <si>
    <t>bioplyn 306</t>
  </si>
  <si>
    <t>nafta 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</si>
</sst>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0.000"/>
    <numFmt numFmtId="176" formatCode="0.0000"/>
    <numFmt numFmtId="179" formatCode="0.000000"/>
    <numFmt numFmtId="180" formatCode="0.00000"/>
  </numFmts>
  <fonts count="4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sz val="9"/>
      <color indexed="10"/>
      <name val="Arial"/>
      <family val="2"/>
    </font>
    <font>
      <sz val="10"/>
      <color indexed="10"/>
      <name val="MS Sans Serif"/>
      <charset val="238"/>
    </font>
    <font>
      <b/>
      <sz val="10"/>
      <color indexed="10"/>
      <name val="Arial CE"/>
      <charset val="238"/>
    </font>
    <font>
      <b/>
      <sz val="10"/>
      <name val="MS Sans Serif"/>
      <charset val="238"/>
    </font>
    <font>
      <sz val="10"/>
      <name val="Arial"/>
      <charset val="238"/>
    </font>
    <font>
      <sz val="10"/>
      <color indexed="10"/>
      <name val="Arial CE"/>
      <charset val="238"/>
    </font>
    <font>
      <sz val="8"/>
      <name val="Tahoma"/>
      <family val="2"/>
      <charset val="238"/>
    </font>
    <font>
      <b/>
      <sz val="10"/>
      <color indexed="9"/>
      <name val="Arial CE"/>
      <charset val="238"/>
    </font>
    <font>
      <b/>
      <sz val="10"/>
      <color indexed="9"/>
      <name val="MS Sans Serif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2"/>
      <name val="Arial CE"/>
      <charset val="238"/>
    </font>
    <font>
      <sz val="12"/>
      <color indexed="9"/>
      <name val="Arial CE"/>
      <charset val="238"/>
    </font>
    <font>
      <b/>
      <sz val="12"/>
      <name val="Arial CE"/>
      <charset val="238"/>
    </font>
    <font>
      <b/>
      <sz val="12"/>
      <color indexed="53"/>
      <name val="Arial CE"/>
      <charset val="238"/>
    </font>
    <font>
      <b/>
      <sz val="16"/>
      <name val="Arial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" fillId="0" borderId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98">
    <xf numFmtId="0" fontId="0" fillId="0" borderId="0" xfId="0"/>
    <xf numFmtId="0" fontId="12" fillId="0" borderId="0" xfId="28" applyFont="1"/>
    <xf numFmtId="0" fontId="12" fillId="0" borderId="0" xfId="28" applyFont="1" applyAlignment="1"/>
    <xf numFmtId="0" fontId="12" fillId="0" borderId="0" xfId="28" applyFont="1" applyAlignment="1">
      <alignment horizontal="left"/>
    </xf>
    <xf numFmtId="0" fontId="12" fillId="0" borderId="0" xfId="28" applyFont="1" applyAlignment="1">
      <alignment horizontal="center"/>
    </xf>
    <xf numFmtId="0" fontId="22" fillId="0" borderId="0" xfId="28" applyFont="1" applyAlignment="1"/>
    <xf numFmtId="0" fontId="22" fillId="0" borderId="0" xfId="28" applyFont="1" applyAlignment="1">
      <alignment horizontal="center"/>
    </xf>
    <xf numFmtId="176" fontId="12" fillId="0" borderId="0" xfId="28" applyNumberFormat="1" applyFont="1" applyAlignment="1">
      <alignment horizontal="center"/>
    </xf>
    <xf numFmtId="176" fontId="12" fillId="0" borderId="0" xfId="28" applyNumberFormat="1" applyFont="1" applyBorder="1" applyAlignment="1">
      <alignment horizontal="center"/>
    </xf>
    <xf numFmtId="0" fontId="21" fillId="0" borderId="0" xfId="28" applyFont="1" applyFill="1" applyBorder="1" applyAlignment="1"/>
    <xf numFmtId="167" fontId="22" fillId="0" borderId="0" xfId="28" applyNumberFormat="1" applyFont="1" applyAlignment="1"/>
    <xf numFmtId="0" fontId="24" fillId="0" borderId="0" xfId="28" applyFont="1" applyAlignment="1">
      <alignment horizontal="center"/>
    </xf>
    <xf numFmtId="1" fontId="23" fillId="0" borderId="0" xfId="29" applyNumberFormat="1" applyFont="1" applyAlignment="1">
      <alignment horizontal="center"/>
    </xf>
    <xf numFmtId="176" fontId="25" fillId="0" borderId="0" xfId="28" applyNumberFormat="1" applyFont="1" applyBorder="1" applyAlignment="1">
      <alignment horizontal="center"/>
    </xf>
    <xf numFmtId="1" fontId="1" fillId="0" borderId="0" xfId="29" applyNumberFormat="1" applyFont="1"/>
    <xf numFmtId="1" fontId="1" fillId="0" borderId="0" xfId="29" applyNumberFormat="1" applyFont="1" applyAlignment="1">
      <alignment horizontal="center"/>
    </xf>
    <xf numFmtId="0" fontId="23" fillId="0" borderId="0" xfId="29" applyFont="1" applyAlignment="1">
      <alignment horizontal="center"/>
    </xf>
    <xf numFmtId="1" fontId="12" fillId="0" borderId="0" xfId="28" applyNumberFormat="1" applyFont="1"/>
    <xf numFmtId="1" fontId="22" fillId="0" borderId="0" xfId="28" applyNumberFormat="1" applyFont="1"/>
    <xf numFmtId="1" fontId="1" fillId="0" borderId="0" xfId="29" applyNumberFormat="1" applyFont="1" applyAlignment="1"/>
    <xf numFmtId="2" fontId="23" fillId="0" borderId="0" xfId="29" applyNumberFormat="1" applyFont="1" applyAlignment="1">
      <alignment horizontal="center"/>
    </xf>
    <xf numFmtId="2" fontId="26" fillId="0" borderId="0" xfId="29" applyNumberFormat="1" applyFont="1"/>
    <xf numFmtId="0" fontId="12" fillId="0" borderId="0" xfId="28" quotePrefix="1" applyFont="1"/>
    <xf numFmtId="0" fontId="22" fillId="0" borderId="0" xfId="28" quotePrefix="1" applyFont="1"/>
    <xf numFmtId="2" fontId="23" fillId="0" borderId="0" xfId="29" applyNumberFormat="1" applyFont="1" applyAlignment="1" applyProtection="1">
      <alignment horizontal="center"/>
      <protection locked="0"/>
    </xf>
    <xf numFmtId="2" fontId="26" fillId="0" borderId="0" xfId="29" applyNumberFormat="1" applyFont="1" applyProtection="1">
      <protection locked="0"/>
    </xf>
    <xf numFmtId="0" fontId="22" fillId="0" borderId="0" xfId="28" applyFont="1" applyAlignment="1" applyProtection="1">
      <protection locked="0"/>
    </xf>
    <xf numFmtId="2" fontId="28" fillId="24" borderId="0" xfId="29" applyNumberFormat="1" applyFont="1" applyFill="1" applyAlignment="1" applyProtection="1">
      <alignment horizontal="center"/>
      <protection locked="0"/>
    </xf>
    <xf numFmtId="2" fontId="29" fillId="24" borderId="0" xfId="28" applyNumberFormat="1" applyFont="1" applyFill="1" applyAlignment="1" applyProtection="1">
      <alignment horizontal="center"/>
      <protection locked="0"/>
    </xf>
    <xf numFmtId="0" fontId="20" fillId="0" borderId="10" xfId="28" applyFont="1" applyBorder="1" applyAlignment="1">
      <alignment horizontal="center" vertical="top" wrapText="1"/>
    </xf>
    <xf numFmtId="0" fontId="31" fillId="0" borderId="0" xfId="28" applyFont="1"/>
    <xf numFmtId="0" fontId="31" fillId="0" borderId="0" xfId="28" applyFont="1" applyAlignment="1"/>
    <xf numFmtId="0" fontId="31" fillId="0" borderId="0" xfId="28" applyFont="1" applyAlignment="1">
      <alignment horizontal="left"/>
    </xf>
    <xf numFmtId="0" fontId="31" fillId="0" borderId="0" xfId="28" applyFont="1" applyAlignment="1">
      <alignment horizontal="center"/>
    </xf>
    <xf numFmtId="0" fontId="32" fillId="0" borderId="0" xfId="28" applyFont="1" applyAlignment="1"/>
    <xf numFmtId="0" fontId="32" fillId="0" borderId="0" xfId="28" applyFont="1" applyAlignment="1">
      <alignment horizontal="center"/>
    </xf>
    <xf numFmtId="176" fontId="31" fillId="0" borderId="0" xfId="28" applyNumberFormat="1" applyFont="1" applyAlignment="1">
      <alignment horizontal="center"/>
    </xf>
    <xf numFmtId="0" fontId="33" fillId="0" borderId="0" xfId="28" applyFont="1" applyAlignment="1">
      <alignment horizontal="center"/>
    </xf>
    <xf numFmtId="0" fontId="20" fillId="0" borderId="0" xfId="28" applyFont="1" applyAlignment="1">
      <alignment vertical="top" wrapText="1"/>
    </xf>
    <xf numFmtId="0" fontId="34" fillId="25" borderId="10" xfId="28" applyFont="1" applyFill="1" applyBorder="1" applyAlignment="1">
      <alignment horizontal="center" vertical="top" wrapText="1"/>
    </xf>
    <xf numFmtId="0" fontId="34" fillId="0" borderId="10" xfId="28" applyFont="1" applyBorder="1" applyAlignment="1">
      <alignment horizontal="center" vertical="top" wrapText="1"/>
    </xf>
    <xf numFmtId="176" fontId="34" fillId="26" borderId="10" xfId="28" applyNumberFormat="1" applyFont="1" applyFill="1" applyBorder="1" applyAlignment="1">
      <alignment horizontal="center" vertical="top" wrapText="1"/>
    </xf>
    <xf numFmtId="0" fontId="20" fillId="0" borderId="0" xfId="28" applyFont="1" applyAlignment="1">
      <alignment horizontal="center" vertical="top" wrapText="1"/>
    </xf>
    <xf numFmtId="0" fontId="35" fillId="0" borderId="10" xfId="28" applyFont="1" applyBorder="1" applyAlignment="1"/>
    <xf numFmtId="0" fontId="35" fillId="0" borderId="10" xfId="28" applyFont="1" applyBorder="1" applyAlignment="1">
      <alignment horizontal="left"/>
    </xf>
    <xf numFmtId="0" fontId="35" fillId="0" borderId="10" xfId="28" applyFont="1" applyBorder="1" applyAlignment="1">
      <alignment horizontal="center"/>
    </xf>
    <xf numFmtId="167" fontId="36" fillId="25" borderId="10" xfId="28" applyNumberFormat="1" applyFont="1" applyFill="1" applyBorder="1" applyAlignment="1">
      <alignment horizontal="center"/>
    </xf>
    <xf numFmtId="0" fontId="36" fillId="25" borderId="10" xfId="28" applyFont="1" applyFill="1" applyBorder="1" applyAlignment="1">
      <alignment horizontal="center"/>
    </xf>
    <xf numFmtId="0" fontId="36" fillId="0" borderId="10" xfId="28" applyFont="1" applyBorder="1" applyAlignment="1">
      <alignment horizontal="left"/>
    </xf>
    <xf numFmtId="167" fontId="37" fillId="26" borderId="0" xfId="28" applyNumberFormat="1" applyFont="1" applyFill="1" applyAlignment="1">
      <alignment horizontal="center"/>
    </xf>
    <xf numFmtId="0" fontId="38" fillId="24" borderId="11" xfId="28" applyFont="1" applyFill="1" applyBorder="1" applyAlignment="1">
      <alignment horizontal="center"/>
    </xf>
    <xf numFmtId="180" fontId="36" fillId="25" borderId="10" xfId="28" applyNumberFormat="1" applyFont="1" applyFill="1" applyBorder="1" applyAlignment="1">
      <alignment horizontal="center"/>
    </xf>
    <xf numFmtId="179" fontId="36" fillId="25" borderId="10" xfId="28" applyNumberFormat="1" applyFont="1" applyFill="1" applyBorder="1" applyAlignment="1">
      <alignment horizontal="center"/>
    </xf>
    <xf numFmtId="176" fontId="31" fillId="0" borderId="0" xfId="28" applyNumberFormat="1" applyFont="1" applyBorder="1" applyAlignment="1">
      <alignment horizontal="center"/>
    </xf>
    <xf numFmtId="0" fontId="33" fillId="0" borderId="0" xfId="28" applyFont="1" applyBorder="1" applyAlignment="1">
      <alignment horizontal="center"/>
    </xf>
    <xf numFmtId="0" fontId="33" fillId="27" borderId="0" xfId="28" applyFont="1" applyFill="1"/>
    <xf numFmtId="0" fontId="31" fillId="0" borderId="0" xfId="28" quotePrefix="1" applyFont="1"/>
    <xf numFmtId="1" fontId="31" fillId="0" borderId="0" xfId="28" applyNumberFormat="1" applyFont="1"/>
    <xf numFmtId="0" fontId="32" fillId="0" borderId="0" xfId="28" quotePrefix="1" applyFont="1"/>
    <xf numFmtId="1" fontId="32" fillId="0" borderId="0" xfId="28" applyNumberFormat="1" applyFont="1"/>
    <xf numFmtId="176" fontId="31" fillId="0" borderId="0" xfId="0" applyNumberFormat="1" applyFont="1"/>
    <xf numFmtId="176" fontId="32" fillId="0" borderId="0" xfId="28" applyNumberFormat="1" applyFont="1" applyAlignment="1"/>
    <xf numFmtId="0" fontId="37" fillId="0" borderId="0" xfId="28" applyFont="1" applyAlignment="1">
      <alignment horizontal="center"/>
    </xf>
    <xf numFmtId="167" fontId="32" fillId="0" borderId="0" xfId="28" applyNumberFormat="1" applyFont="1" applyAlignment="1">
      <alignment horizontal="center"/>
    </xf>
    <xf numFmtId="0" fontId="39" fillId="0" borderId="0" xfId="0" applyFont="1"/>
    <xf numFmtId="0" fontId="39" fillId="0" borderId="0" xfId="0" applyFont="1" applyFill="1"/>
    <xf numFmtId="0" fontId="43" fillId="0" borderId="0" xfId="0" applyFont="1"/>
    <xf numFmtId="0" fontId="40" fillId="28" borderId="12" xfId="0" applyFont="1" applyFill="1" applyBorder="1"/>
    <xf numFmtId="0" fontId="40" fillId="0" borderId="12" xfId="0" applyFont="1" applyFill="1" applyBorder="1"/>
    <xf numFmtId="0" fontId="39" fillId="29" borderId="12" xfId="0" applyFont="1" applyFill="1" applyBorder="1"/>
    <xf numFmtId="0" fontId="39" fillId="0" borderId="12" xfId="0" applyFont="1" applyBorder="1"/>
    <xf numFmtId="0" fontId="39" fillId="27" borderId="12" xfId="0" applyFont="1" applyFill="1" applyBorder="1"/>
    <xf numFmtId="0" fontId="39" fillId="30" borderId="12" xfId="0" applyFont="1" applyFill="1" applyBorder="1"/>
    <xf numFmtId="0" fontId="39" fillId="30" borderId="13" xfId="0" applyFont="1" applyFill="1" applyBorder="1"/>
    <xf numFmtId="0" fontId="39" fillId="0" borderId="0" xfId="0" applyFont="1" applyAlignment="1">
      <alignment wrapText="1"/>
    </xf>
    <xf numFmtId="0" fontId="39" fillId="0" borderId="14" xfId="0" applyFont="1" applyBorder="1" applyAlignment="1">
      <alignment wrapText="1"/>
    </xf>
    <xf numFmtId="0" fontId="39" fillId="0" borderId="14" xfId="0" applyFont="1" applyFill="1" applyBorder="1" applyAlignment="1">
      <alignment wrapText="1"/>
    </xf>
    <xf numFmtId="0" fontId="39" fillId="0" borderId="15" xfId="0" applyFont="1" applyBorder="1" applyAlignment="1">
      <alignment wrapText="1"/>
    </xf>
    <xf numFmtId="0" fontId="41" fillId="0" borderId="0" xfId="0" applyFont="1" applyAlignment="1">
      <alignment wrapText="1"/>
    </xf>
    <xf numFmtId="0" fontId="41" fillId="0" borderId="16" xfId="0" applyFont="1" applyBorder="1"/>
    <xf numFmtId="0" fontId="41" fillId="0" borderId="17" xfId="0" applyFont="1" applyBorder="1" applyAlignment="1">
      <alignment wrapText="1"/>
    </xf>
    <xf numFmtId="0" fontId="39" fillId="31" borderId="0" xfId="0" applyFont="1" applyFill="1"/>
    <xf numFmtId="0" fontId="39" fillId="31" borderId="0" xfId="0" applyFont="1" applyFill="1" applyAlignment="1">
      <alignment wrapText="1"/>
    </xf>
    <xf numFmtId="0" fontId="31" fillId="31" borderId="0" xfId="28" applyFont="1" applyFill="1"/>
    <xf numFmtId="0" fontId="20" fillId="31" borderId="0" xfId="28" applyFont="1" applyFill="1" applyAlignment="1">
      <alignment horizontal="center" vertical="top" wrapText="1"/>
    </xf>
    <xf numFmtId="0" fontId="31" fillId="31" borderId="0" xfId="28" applyFont="1" applyFill="1" applyAlignment="1">
      <alignment horizontal="left"/>
    </xf>
    <xf numFmtId="0" fontId="31" fillId="31" borderId="0" xfId="28" applyFont="1" applyFill="1" applyAlignment="1">
      <alignment horizontal="center"/>
    </xf>
    <xf numFmtId="0" fontId="31" fillId="31" borderId="0" xfId="28" applyFont="1" applyFill="1" applyAlignment="1"/>
    <xf numFmtId="0" fontId="32" fillId="31" borderId="0" xfId="28" applyFont="1" applyFill="1" applyAlignment="1"/>
    <xf numFmtId="0" fontId="32" fillId="31" borderId="0" xfId="28" applyFont="1" applyFill="1" applyAlignment="1">
      <alignment horizontal="center"/>
    </xf>
    <xf numFmtId="176" fontId="31" fillId="31" borderId="0" xfId="28" applyNumberFormat="1" applyFont="1" applyFill="1" applyAlignment="1">
      <alignment horizontal="center"/>
    </xf>
    <xf numFmtId="0" fontId="33" fillId="31" borderId="0" xfId="28" applyFont="1" applyFill="1" applyBorder="1" applyAlignment="1">
      <alignment horizontal="center"/>
    </xf>
    <xf numFmtId="0" fontId="33" fillId="31" borderId="0" xfId="28" applyFont="1" applyFill="1" applyAlignment="1">
      <alignment horizontal="center"/>
    </xf>
    <xf numFmtId="176" fontId="12" fillId="31" borderId="0" xfId="28" applyNumberFormat="1" applyFont="1" applyFill="1" applyBorder="1" applyAlignment="1">
      <alignment horizontal="center"/>
    </xf>
    <xf numFmtId="0" fontId="0" fillId="31" borderId="0" xfId="0" applyFill="1"/>
    <xf numFmtId="176" fontId="25" fillId="31" borderId="0" xfId="28" applyNumberFormat="1" applyFont="1" applyFill="1" applyBorder="1" applyAlignment="1">
      <alignment horizontal="center"/>
    </xf>
    <xf numFmtId="176" fontId="12" fillId="31" borderId="0" xfId="28" applyNumberFormat="1" applyFont="1" applyFill="1" applyAlignment="1">
      <alignment horizontal="center"/>
    </xf>
    <xf numFmtId="1" fontId="23" fillId="0" borderId="0" xfId="29" applyNumberFormat="1" applyFont="1" applyAlignment="1">
      <alignment horizont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EF" xfId="28"/>
    <cellStyle name="normální_EF_1" xfId="29"/>
    <cellStyle name="Poznámka" xfId="30" builtinId="10" customBuiltin="1"/>
    <cellStyle name="Propojená buňka" xfId="31" builtinId="24" customBuiltin="1"/>
    <cellStyle name="Správně" xfId="32" builtinId="26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20</xdr:row>
      <xdr:rowOff>85725</xdr:rowOff>
    </xdr:from>
    <xdr:to>
      <xdr:col>1</xdr:col>
      <xdr:colOff>7134225</xdr:colOff>
      <xdr:row>32</xdr:row>
      <xdr:rowOff>28575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1181100" y="4829175"/>
          <a:ext cx="7200900" cy="22288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Návod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9</xdr:col>
      <xdr:colOff>342900</xdr:colOff>
      <xdr:row>0</xdr:row>
      <xdr:rowOff>990600</xdr:rowOff>
    </xdr:to>
    <xdr:sp macro="" textlink="">
      <xdr:nvSpPr>
        <xdr:cNvPr id="1134" name="AutoShape 110"/>
        <xdr:cNvSpPr>
          <a:spLocks noChangeArrowheads="1"/>
        </xdr:cNvSpPr>
      </xdr:nvSpPr>
      <xdr:spPr bwMode="auto">
        <a:xfrm>
          <a:off x="76200" y="57150"/>
          <a:ext cx="9220200" cy="93345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cs-CZ" sz="2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Převzato z přílohy č. 2 k vyhlášce č. 205/2009 Sb.</a:t>
          </a:r>
        </a:p>
      </xdr:txBody>
    </xdr:sp>
    <xdr:clientData/>
  </xdr:twoCellAnchor>
  <xdr:twoCellAnchor>
    <xdr:from>
      <xdr:col>10</xdr:col>
      <xdr:colOff>66675</xdr:colOff>
      <xdr:row>0</xdr:row>
      <xdr:rowOff>85725</xdr:rowOff>
    </xdr:from>
    <xdr:to>
      <xdr:col>14</xdr:col>
      <xdr:colOff>514350</xdr:colOff>
      <xdr:row>0</xdr:row>
      <xdr:rowOff>971550</xdr:rowOff>
    </xdr:to>
    <xdr:sp macro="" textlink="">
      <xdr:nvSpPr>
        <xdr:cNvPr id="1135" name="AutoShape 111"/>
        <xdr:cNvSpPr>
          <a:spLocks noChangeArrowheads="1"/>
        </xdr:cNvSpPr>
      </xdr:nvSpPr>
      <xdr:spPr bwMode="auto">
        <a:xfrm>
          <a:off x="9296400" y="85725"/>
          <a:ext cx="0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Převod na stejné jednotky</a:t>
          </a:r>
        </a:p>
      </xdr:txBody>
    </xdr:sp>
    <xdr:clientData/>
  </xdr:twoCellAnchor>
  <xdr:twoCellAnchor>
    <xdr:from>
      <xdr:col>16</xdr:col>
      <xdr:colOff>66675</xdr:colOff>
      <xdr:row>0</xdr:row>
      <xdr:rowOff>85725</xdr:rowOff>
    </xdr:from>
    <xdr:to>
      <xdr:col>21</xdr:col>
      <xdr:colOff>9525</xdr:colOff>
      <xdr:row>0</xdr:row>
      <xdr:rowOff>971550</xdr:rowOff>
    </xdr:to>
    <xdr:sp macro="" textlink="">
      <xdr:nvSpPr>
        <xdr:cNvPr id="1136" name="AutoShape 112"/>
        <xdr:cNvSpPr>
          <a:spLocks noChangeArrowheads="1"/>
        </xdr:cNvSpPr>
      </xdr:nvSpPr>
      <xdr:spPr bwMode="auto">
        <a:xfrm>
          <a:off x="9363075" y="85725"/>
          <a:ext cx="3343275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Vypočtená množství emisí podle spotřeby paliva</a:t>
          </a:r>
        </a:p>
      </xdr:txBody>
    </xdr:sp>
    <xdr:clientData/>
  </xdr:twoCellAnchor>
  <xdr:twoCellAnchor>
    <xdr:from>
      <xdr:col>21</xdr:col>
      <xdr:colOff>66675</xdr:colOff>
      <xdr:row>0</xdr:row>
      <xdr:rowOff>85725</xdr:rowOff>
    </xdr:from>
    <xdr:to>
      <xdr:col>24</xdr:col>
      <xdr:colOff>533400</xdr:colOff>
      <xdr:row>0</xdr:row>
      <xdr:rowOff>971550</xdr:rowOff>
    </xdr:to>
    <xdr:sp macro="" textlink="">
      <xdr:nvSpPr>
        <xdr:cNvPr id="1144" name="AutoShape 120"/>
        <xdr:cNvSpPr>
          <a:spLocks noChangeArrowheads="1"/>
        </xdr:cNvSpPr>
      </xdr:nvSpPr>
      <xdr:spPr bwMode="auto">
        <a:xfrm>
          <a:off x="12763500" y="85725"/>
          <a:ext cx="2847975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Černá pole můžete vyplňovat</a:t>
          </a:r>
        </a:p>
      </xdr:txBody>
    </xdr:sp>
    <xdr:clientData/>
  </xdr:twoCellAnchor>
  <xdr:twoCellAnchor editAs="oneCell">
    <xdr:from>
      <xdr:col>23</xdr:col>
      <xdr:colOff>381000</xdr:colOff>
      <xdr:row>1</xdr:row>
      <xdr:rowOff>114300</xdr:rowOff>
    </xdr:from>
    <xdr:to>
      <xdr:col>24</xdr:col>
      <xdr:colOff>381000</xdr:colOff>
      <xdr:row>1</xdr:row>
      <xdr:rowOff>723900</xdr:rowOff>
    </xdr:to>
    <xdr:pic>
      <xdr:nvPicPr>
        <xdr:cNvPr id="1170" name="Picture 124" descr="MM900336384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112395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</xdr:row>
      <xdr:rowOff>38100</xdr:rowOff>
    </xdr:from>
    <xdr:to>
      <xdr:col>23</xdr:col>
      <xdr:colOff>266700</xdr:colOff>
      <xdr:row>1</xdr:row>
      <xdr:rowOff>790575</xdr:rowOff>
    </xdr:to>
    <xdr:pic>
      <xdr:nvPicPr>
        <xdr:cNvPr id="1171" name="Picture 131" descr="MC900307432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1047750"/>
          <a:ext cx="876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5</xdr:row>
      <xdr:rowOff>0</xdr:rowOff>
    </xdr:from>
    <xdr:to>
      <xdr:col>2</xdr:col>
      <xdr:colOff>2028825</xdr:colOff>
      <xdr:row>30</xdr:row>
      <xdr:rowOff>171450</xdr:rowOff>
    </xdr:to>
    <xdr:sp macro="" textlink="">
      <xdr:nvSpPr>
        <xdr:cNvPr id="1165" name="WordArt 141"/>
        <xdr:cNvSpPr>
          <a:spLocks noChangeArrowheads="1" noChangeShapeType="1" noTextEdit="1"/>
        </xdr:cNvSpPr>
      </xdr:nvSpPr>
      <xdr:spPr bwMode="auto">
        <a:xfrm>
          <a:off x="533400" y="2390775"/>
          <a:ext cx="7381875" cy="46958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>
                  <a:alpha val="39999"/>
                </a:srgbClr>
              </a:solidFill>
              <a:effectLst/>
              <a:latin typeface="Arial Black"/>
            </a:rPr>
            <a:t>Kotle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3</xdr:col>
      <xdr:colOff>742950</xdr:colOff>
      <xdr:row>0</xdr:row>
      <xdr:rowOff>990600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76200" y="57150"/>
          <a:ext cx="6877050" cy="93345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cs-CZ" sz="2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Převzato z přílohy č. 2 k vyhlášce č. 205/2009 Sb.</a:t>
          </a:r>
        </a:p>
      </xdr:txBody>
    </xdr:sp>
    <xdr:clientData/>
  </xdr:twoCellAnchor>
  <xdr:twoCellAnchor>
    <xdr:from>
      <xdr:col>10</xdr:col>
      <xdr:colOff>66675</xdr:colOff>
      <xdr:row>0</xdr:row>
      <xdr:rowOff>85725</xdr:rowOff>
    </xdr:from>
    <xdr:to>
      <xdr:col>14</xdr:col>
      <xdr:colOff>514350</xdr:colOff>
      <xdr:row>0</xdr:row>
      <xdr:rowOff>971550</xdr:rowOff>
    </xdr:to>
    <xdr:sp macro="" textlink="">
      <xdr:nvSpPr>
        <xdr:cNvPr id="2072" name="AutoShape 24"/>
        <xdr:cNvSpPr>
          <a:spLocks noChangeArrowheads="1"/>
        </xdr:cNvSpPr>
      </xdr:nvSpPr>
      <xdr:spPr bwMode="auto">
        <a:xfrm>
          <a:off x="6953250" y="85725"/>
          <a:ext cx="0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Převod na stejné jednotky</a:t>
          </a:r>
        </a:p>
      </xdr:txBody>
    </xdr:sp>
    <xdr:clientData/>
  </xdr:twoCellAnchor>
  <xdr:twoCellAnchor>
    <xdr:from>
      <xdr:col>16</xdr:col>
      <xdr:colOff>66675</xdr:colOff>
      <xdr:row>0</xdr:row>
      <xdr:rowOff>85725</xdr:rowOff>
    </xdr:from>
    <xdr:to>
      <xdr:col>21</xdr:col>
      <xdr:colOff>9525</xdr:colOff>
      <xdr:row>0</xdr:row>
      <xdr:rowOff>971550</xdr:rowOff>
    </xdr:to>
    <xdr:sp macro="" textlink="">
      <xdr:nvSpPr>
        <xdr:cNvPr id="2073" name="AutoShape 25"/>
        <xdr:cNvSpPr>
          <a:spLocks noChangeArrowheads="1"/>
        </xdr:cNvSpPr>
      </xdr:nvSpPr>
      <xdr:spPr bwMode="auto">
        <a:xfrm>
          <a:off x="7019925" y="85725"/>
          <a:ext cx="3343275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Vypočtená množství emisí podle spotřeby paliva</a:t>
          </a:r>
        </a:p>
      </xdr:txBody>
    </xdr:sp>
    <xdr:clientData/>
  </xdr:twoCellAnchor>
  <xdr:twoCellAnchor>
    <xdr:from>
      <xdr:col>21</xdr:col>
      <xdr:colOff>66675</xdr:colOff>
      <xdr:row>0</xdr:row>
      <xdr:rowOff>85725</xdr:rowOff>
    </xdr:from>
    <xdr:to>
      <xdr:col>24</xdr:col>
      <xdr:colOff>533400</xdr:colOff>
      <xdr:row>0</xdr:row>
      <xdr:rowOff>971550</xdr:rowOff>
    </xdr:to>
    <xdr:sp macro="" textlink="">
      <xdr:nvSpPr>
        <xdr:cNvPr id="2079" name="AutoShape 31"/>
        <xdr:cNvSpPr>
          <a:spLocks noChangeArrowheads="1"/>
        </xdr:cNvSpPr>
      </xdr:nvSpPr>
      <xdr:spPr bwMode="auto">
        <a:xfrm>
          <a:off x="10420350" y="85725"/>
          <a:ext cx="2847975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Černá pole můžete vyplňovat</a:t>
          </a:r>
        </a:p>
      </xdr:txBody>
    </xdr:sp>
    <xdr:clientData/>
  </xdr:twoCellAnchor>
  <xdr:twoCellAnchor editAs="oneCell">
    <xdr:from>
      <xdr:col>22</xdr:col>
      <xdr:colOff>104775</xdr:colOff>
      <xdr:row>2</xdr:row>
      <xdr:rowOff>38100</xdr:rowOff>
    </xdr:from>
    <xdr:to>
      <xdr:col>23</xdr:col>
      <xdr:colOff>247650</xdr:colOff>
      <xdr:row>4</xdr:row>
      <xdr:rowOff>0</xdr:rowOff>
    </xdr:to>
    <xdr:pic>
      <xdr:nvPicPr>
        <xdr:cNvPr id="2090" name="Picture 33" descr="MC900344053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144780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895350</xdr:colOff>
      <xdr:row>2</xdr:row>
      <xdr:rowOff>276225</xdr:rowOff>
    </xdr:from>
    <xdr:to>
      <xdr:col>0</xdr:col>
      <xdr:colOff>4219575</xdr:colOff>
      <xdr:row>19</xdr:row>
      <xdr:rowOff>0</xdr:rowOff>
    </xdr:to>
    <xdr:sp macro="" textlink="">
      <xdr:nvSpPr>
        <xdr:cNvPr id="2085" name="WordArt 37"/>
        <xdr:cNvSpPr>
          <a:spLocks noChangeArrowheads="1" noChangeShapeType="1" noTextEdit="1"/>
        </xdr:cNvSpPr>
      </xdr:nvSpPr>
      <xdr:spPr bwMode="auto">
        <a:xfrm>
          <a:off x="895350" y="1685925"/>
          <a:ext cx="3324225" cy="25908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Arial Black"/>
            </a:rPr>
            <a:t>Písty</a:t>
          </a:r>
        </a:p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Arial Black"/>
            </a:rPr>
            <a:t>a</a:t>
          </a:r>
        </a:p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Arial Black"/>
            </a:rPr>
            <a:t>turbíny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57150</xdr:rowOff>
    </xdr:from>
    <xdr:to>
      <xdr:col>10</xdr:col>
      <xdr:colOff>0</xdr:colOff>
      <xdr:row>37</xdr:row>
      <xdr:rowOff>19050</xdr:rowOff>
    </xdr:to>
    <xdr:sp macro="" textlink="">
      <xdr:nvSpPr>
        <xdr:cNvPr id="3089" name="WordArt 17"/>
        <xdr:cNvSpPr>
          <a:spLocks noChangeArrowheads="1" noChangeShapeType="1" noTextEdit="1"/>
        </xdr:cNvSpPr>
      </xdr:nvSpPr>
      <xdr:spPr bwMode="auto">
        <a:xfrm>
          <a:off x="428625" y="4591050"/>
          <a:ext cx="3905250" cy="14192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39999"/>
                </a:srgbClr>
              </a:solidFill>
              <a:effectLst/>
              <a:latin typeface="Arial Black"/>
            </a:rPr>
            <a:t>Popel a síra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6</xdr:row>
          <xdr:rowOff>28575</xdr:rowOff>
        </xdr:from>
        <xdr:to>
          <xdr:col>10</xdr:col>
          <xdr:colOff>85725</xdr:colOff>
          <xdr:row>35</xdr:row>
          <xdr:rowOff>104775</xdr:rowOff>
        </xdr:to>
        <xdr:sp macro="" textlink="">
          <xdr:nvSpPr>
            <xdr:cNvPr id="3083" name="Group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Obsah popela a síry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</xdr:row>
          <xdr:rowOff>104775</xdr:rowOff>
        </xdr:from>
        <xdr:to>
          <xdr:col>20</xdr:col>
          <xdr:colOff>190500</xdr:colOff>
          <xdr:row>12</xdr:row>
          <xdr:rowOff>142875</xdr:rowOff>
        </xdr:to>
        <xdr:sp macro="" textlink="">
          <xdr:nvSpPr>
            <xdr:cNvPr id="3084" name="Group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Průměrný obsah popela a síry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819150</xdr:colOff>
      <xdr:row>20</xdr:row>
      <xdr:rowOff>66675</xdr:rowOff>
    </xdr:from>
    <xdr:to>
      <xdr:col>19</xdr:col>
      <xdr:colOff>57150</xdr:colOff>
      <xdr:row>24</xdr:row>
      <xdr:rowOff>47625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6143625" y="3305175"/>
          <a:ext cx="37147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Hodnoty obsahu popela a síry v těchto dvou tabulkách jsou použity pro výpočet množství emisí TZL a SO2 a můžete je nahradit vlastním údajem deklarovaným dodavatelem paliva</a:t>
          </a:r>
        </a:p>
      </xdr:txBody>
    </xdr:sp>
    <xdr:clientData/>
  </xdr:twoCellAnchor>
  <xdr:twoCellAnchor>
    <xdr:from>
      <xdr:col>11</xdr:col>
      <xdr:colOff>495300</xdr:colOff>
      <xdr:row>14</xdr:row>
      <xdr:rowOff>0</xdr:rowOff>
    </xdr:from>
    <xdr:to>
      <xdr:col>12</xdr:col>
      <xdr:colOff>333375</xdr:colOff>
      <xdr:row>21</xdr:row>
      <xdr:rowOff>76200</xdr:rowOff>
    </xdr:to>
    <xdr:sp macro="" textlink="">
      <xdr:nvSpPr>
        <xdr:cNvPr id="3099" name="AutoShape 14"/>
        <xdr:cNvSpPr>
          <a:spLocks noChangeArrowheads="1"/>
        </xdr:cNvSpPr>
      </xdr:nvSpPr>
      <xdr:spPr bwMode="auto">
        <a:xfrm rot="-6831953">
          <a:off x="5038725" y="2647950"/>
          <a:ext cx="1209675" cy="447675"/>
        </a:xfrm>
        <a:prstGeom prst="notchedRightArrow">
          <a:avLst>
            <a:gd name="adj1" fmla="val 50000"/>
            <a:gd name="adj2" fmla="val 6755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247650</xdr:colOff>
      <xdr:row>24</xdr:row>
      <xdr:rowOff>19050</xdr:rowOff>
    </xdr:from>
    <xdr:to>
      <xdr:col>12</xdr:col>
      <xdr:colOff>495300</xdr:colOff>
      <xdr:row>28</xdr:row>
      <xdr:rowOff>76200</xdr:rowOff>
    </xdr:to>
    <xdr:sp macro="" textlink="">
      <xdr:nvSpPr>
        <xdr:cNvPr id="3100" name="AutoShape 15"/>
        <xdr:cNvSpPr>
          <a:spLocks noChangeArrowheads="1"/>
        </xdr:cNvSpPr>
      </xdr:nvSpPr>
      <xdr:spPr bwMode="auto">
        <a:xfrm rot="9182787">
          <a:off x="4581525" y="3905250"/>
          <a:ext cx="1447800" cy="704850"/>
        </a:xfrm>
        <a:prstGeom prst="notchedRightArrow">
          <a:avLst>
            <a:gd name="adj1" fmla="val 50000"/>
            <a:gd name="adj2" fmla="val 5135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495300</xdr:colOff>
      <xdr:row>28</xdr:row>
      <xdr:rowOff>133350</xdr:rowOff>
    </xdr:from>
    <xdr:to>
      <xdr:col>16</xdr:col>
      <xdr:colOff>295275</xdr:colOff>
      <xdr:row>34</xdr:row>
      <xdr:rowOff>47625</xdr:rowOff>
    </xdr:to>
    <xdr:sp macro="" textlink="">
      <xdr:nvSpPr>
        <xdr:cNvPr id="3088" name="AutoShape 16"/>
        <xdr:cNvSpPr>
          <a:spLocks noChangeArrowheads="1"/>
        </xdr:cNvSpPr>
      </xdr:nvSpPr>
      <xdr:spPr bwMode="auto">
        <a:xfrm>
          <a:off x="5419725" y="4667250"/>
          <a:ext cx="2847975" cy="88582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cs-CZ" sz="20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Černá pole můžete vyplňovat</a:t>
          </a:r>
        </a:p>
      </xdr:txBody>
    </xdr:sp>
    <xdr:clientData/>
  </xdr:twoCellAnchor>
  <xdr:twoCellAnchor>
    <xdr:from>
      <xdr:col>13</xdr:col>
      <xdr:colOff>295275</xdr:colOff>
      <xdr:row>4</xdr:row>
      <xdr:rowOff>133350</xdr:rowOff>
    </xdr:from>
    <xdr:to>
      <xdr:col>20</xdr:col>
      <xdr:colOff>66675</xdr:colOff>
      <xdr:row>13</xdr:row>
      <xdr:rowOff>95250</xdr:rowOff>
    </xdr:to>
    <xdr:sp macro="" textlink="">
      <xdr:nvSpPr>
        <xdr:cNvPr id="3092" name="WordArt 20"/>
        <xdr:cNvSpPr>
          <a:spLocks noChangeArrowheads="1" noChangeShapeType="1" noTextEdit="1"/>
        </xdr:cNvSpPr>
      </xdr:nvSpPr>
      <xdr:spPr bwMode="auto">
        <a:xfrm>
          <a:off x="6438900" y="781050"/>
          <a:ext cx="4038600" cy="14192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39999"/>
                </a:srgbClr>
              </a:solidFill>
              <a:effectLst/>
              <a:latin typeface="Arial Black"/>
            </a:rPr>
            <a:t>Popel a síra</a:t>
          </a:r>
        </a:p>
      </xdr:txBody>
    </xdr:sp>
    <xdr:clientData/>
  </xdr:twoCellAnchor>
  <xdr:twoCellAnchor>
    <xdr:from>
      <xdr:col>1</xdr:col>
      <xdr:colOff>428625</xdr:colOff>
      <xdr:row>62</xdr:row>
      <xdr:rowOff>57150</xdr:rowOff>
    </xdr:from>
    <xdr:to>
      <xdr:col>10</xdr:col>
      <xdr:colOff>0</xdr:colOff>
      <xdr:row>71</xdr:row>
      <xdr:rowOff>19050</xdr:rowOff>
    </xdr:to>
    <xdr:sp macro="" textlink="">
      <xdr:nvSpPr>
        <xdr:cNvPr id="3095" name="WordArt 23"/>
        <xdr:cNvSpPr>
          <a:spLocks noChangeArrowheads="1" noChangeShapeType="1" noTextEdit="1"/>
        </xdr:cNvSpPr>
      </xdr:nvSpPr>
      <xdr:spPr bwMode="auto">
        <a:xfrm>
          <a:off x="428625" y="10096500"/>
          <a:ext cx="3905250" cy="14192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39999"/>
                </a:srgbClr>
              </a:solidFill>
              <a:effectLst/>
              <a:latin typeface="Arial Black"/>
            </a:rPr>
            <a:t>Popel a síra</a:t>
          </a:r>
        </a:p>
      </xdr:txBody>
    </xdr:sp>
    <xdr:clientData/>
  </xdr:twoCellAnchor>
  <xdr:twoCellAnchor>
    <xdr:from>
      <xdr:col>13</xdr:col>
      <xdr:colOff>295275</xdr:colOff>
      <xdr:row>38</xdr:row>
      <xdr:rowOff>133350</xdr:rowOff>
    </xdr:from>
    <xdr:to>
      <xdr:col>20</xdr:col>
      <xdr:colOff>66675</xdr:colOff>
      <xdr:row>47</xdr:row>
      <xdr:rowOff>95250</xdr:rowOff>
    </xdr:to>
    <xdr:sp macro="" textlink="">
      <xdr:nvSpPr>
        <xdr:cNvPr id="3096" name="WordArt 24"/>
        <xdr:cNvSpPr>
          <a:spLocks noChangeArrowheads="1" noChangeShapeType="1" noTextEdit="1"/>
        </xdr:cNvSpPr>
      </xdr:nvSpPr>
      <xdr:spPr bwMode="auto">
        <a:xfrm>
          <a:off x="6438900" y="6286500"/>
          <a:ext cx="4038600" cy="14192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>
                  <a:alpha val="39999"/>
                </a:srgbClr>
              </a:solidFill>
              <a:effectLst/>
              <a:latin typeface="Arial Black"/>
            </a:rPr>
            <a:t>Popel a síra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C20"/>
  <sheetViews>
    <sheetView tabSelected="1" workbookViewId="0">
      <selection activeCell="A3" sqref="A3"/>
    </sheetView>
  </sheetViews>
  <sheetFormatPr defaultRowHeight="15" x14ac:dyDescent="0.2"/>
  <cols>
    <col min="1" max="1" width="18.7109375" style="81" customWidth="1"/>
    <col min="2" max="2" width="120.140625" style="82" customWidth="1"/>
    <col min="3" max="16384" width="9.140625" style="81"/>
  </cols>
  <sheetData>
    <row r="1" spans="1:3" ht="20.25" x14ac:dyDescent="0.3">
      <c r="A1" s="66" t="s">
        <v>182</v>
      </c>
      <c r="B1" s="74"/>
      <c r="C1" s="64"/>
    </row>
    <row r="2" spans="1:3" x14ac:dyDescent="0.2">
      <c r="A2" s="64"/>
      <c r="B2" s="74" t="s">
        <v>200</v>
      </c>
      <c r="C2" s="64"/>
    </row>
    <row r="3" spans="1:3" x14ac:dyDescent="0.2">
      <c r="A3" s="64"/>
      <c r="B3" s="74" t="s">
        <v>196</v>
      </c>
      <c r="C3" s="64"/>
    </row>
    <row r="4" spans="1:3" ht="15.75" x14ac:dyDescent="0.25">
      <c r="A4" s="64"/>
      <c r="B4" s="78" t="s">
        <v>192</v>
      </c>
      <c r="C4" s="64"/>
    </row>
    <row r="5" spans="1:3" ht="15.75" x14ac:dyDescent="0.25">
      <c r="A5" s="64"/>
      <c r="B5" s="78" t="s">
        <v>197</v>
      </c>
      <c r="C5" s="64"/>
    </row>
    <row r="6" spans="1:3" ht="31.5" x14ac:dyDescent="0.25">
      <c r="A6" s="64"/>
      <c r="B6" s="78" t="s">
        <v>199</v>
      </c>
      <c r="C6" s="64"/>
    </row>
    <row r="7" spans="1:3" ht="15.75" thickBot="1" x14ac:dyDescent="0.25">
      <c r="A7" s="64"/>
      <c r="B7" s="74"/>
      <c r="C7" s="64"/>
    </row>
    <row r="8" spans="1:3" ht="16.5" thickBot="1" x14ac:dyDescent="0.3">
      <c r="A8" s="79" t="s">
        <v>183</v>
      </c>
      <c r="B8" s="80" t="s">
        <v>195</v>
      </c>
      <c r="C8" s="64"/>
    </row>
    <row r="9" spans="1:3" x14ac:dyDescent="0.2">
      <c r="A9" s="67" t="s">
        <v>184</v>
      </c>
      <c r="B9" s="75" t="s">
        <v>187</v>
      </c>
      <c r="C9" s="64"/>
    </row>
    <row r="10" spans="1:3" x14ac:dyDescent="0.2">
      <c r="A10" s="68"/>
      <c r="B10" s="76"/>
      <c r="C10" s="65"/>
    </row>
    <row r="11" spans="1:3" x14ac:dyDescent="0.2">
      <c r="A11" s="69" t="s">
        <v>185</v>
      </c>
      <c r="B11" s="75" t="s">
        <v>190</v>
      </c>
      <c r="C11" s="64"/>
    </row>
    <row r="12" spans="1:3" x14ac:dyDescent="0.2">
      <c r="A12" s="69"/>
      <c r="B12" s="75" t="s">
        <v>191</v>
      </c>
      <c r="C12" s="64"/>
    </row>
    <row r="13" spans="1:3" x14ac:dyDescent="0.2">
      <c r="A13" s="70"/>
      <c r="B13" s="75"/>
      <c r="C13" s="64"/>
    </row>
    <row r="14" spans="1:3" ht="30" x14ac:dyDescent="0.2">
      <c r="A14" s="71" t="s">
        <v>186</v>
      </c>
      <c r="B14" s="75" t="s">
        <v>188</v>
      </c>
      <c r="C14" s="64"/>
    </row>
    <row r="15" spans="1:3" x14ac:dyDescent="0.2">
      <c r="A15" s="71"/>
      <c r="B15" s="75" t="s">
        <v>189</v>
      </c>
      <c r="C15" s="64"/>
    </row>
    <row r="16" spans="1:3" x14ac:dyDescent="0.2">
      <c r="A16" s="70"/>
      <c r="B16" s="75"/>
      <c r="C16" s="64"/>
    </row>
    <row r="17" spans="1:3" ht="31.5" x14ac:dyDescent="0.25">
      <c r="A17" s="72" t="s">
        <v>198</v>
      </c>
      <c r="B17" s="75" t="s">
        <v>193</v>
      </c>
      <c r="C17" s="64"/>
    </row>
    <row r="18" spans="1:3" ht="16.5" thickBot="1" x14ac:dyDescent="0.3">
      <c r="A18" s="73"/>
      <c r="B18" s="77" t="s">
        <v>194</v>
      </c>
      <c r="C18" s="64"/>
    </row>
    <row r="19" spans="1:3" x14ac:dyDescent="0.2">
      <c r="A19" s="64"/>
      <c r="B19" s="74"/>
      <c r="C19" s="64"/>
    </row>
    <row r="20" spans="1:3" x14ac:dyDescent="0.2">
      <c r="A20" s="64"/>
      <c r="B20" s="74"/>
      <c r="C20" s="64"/>
    </row>
  </sheetData>
  <phoneticPr fontId="3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AR144"/>
  <sheetViews>
    <sheetView zoomScale="85" workbookViewId="0">
      <pane xSplit="4" ySplit="2" topLeftCell="Q3" activePane="bottomRight" state="frozen"/>
      <selection pane="topRight" activeCell="E1" sqref="E1"/>
      <selection pane="bottomLeft" activeCell="A2" sqref="A2"/>
      <selection pane="bottomRight" activeCell="B111" sqref="B111"/>
    </sheetView>
  </sheetViews>
  <sheetFormatPr defaultRowHeight="12.75" x14ac:dyDescent="0.2"/>
  <cols>
    <col min="1" max="1" width="66.5703125" style="83" customWidth="1"/>
    <col min="2" max="2" width="21.7109375" style="87" customWidth="1"/>
    <col min="3" max="3" width="37.7109375" style="85" customWidth="1"/>
    <col min="4" max="4" width="13.42578125" style="86" customWidth="1"/>
    <col min="5" max="5" width="9.140625" style="87" hidden="1" customWidth="1"/>
    <col min="6" max="6" width="13.85546875" style="87" hidden="1" customWidth="1"/>
    <col min="7" max="9" width="9.140625" style="87" hidden="1" customWidth="1"/>
    <col min="10" max="10" width="6.42578125" style="85" hidden="1" customWidth="1"/>
    <col min="11" max="12" width="12.5703125" style="88" hidden="1" customWidth="1"/>
    <col min="13" max="15" width="9.140625" style="88" hidden="1" customWidth="1"/>
    <col min="16" max="16" width="7.140625" style="89" hidden="1" customWidth="1"/>
    <col min="17" max="19" width="10.42578125" style="90" customWidth="1"/>
    <col min="20" max="20" width="9.28515625" style="90" customWidth="1"/>
    <col min="21" max="21" width="10.42578125" style="90" customWidth="1"/>
    <col min="22" max="22" width="17.42578125" style="92" customWidth="1"/>
    <col min="23" max="16384" width="9.140625" style="83"/>
  </cols>
  <sheetData>
    <row r="1" spans="1:25" ht="79.5" customHeight="1" x14ac:dyDescent="0.2">
      <c r="A1" s="30"/>
      <c r="B1" s="31"/>
      <c r="C1" s="32"/>
      <c r="D1" s="33"/>
      <c r="E1" s="31"/>
      <c r="F1" s="31"/>
      <c r="G1" s="31"/>
      <c r="H1" s="31"/>
      <c r="I1" s="31"/>
      <c r="J1" s="32"/>
      <c r="K1" s="34"/>
      <c r="L1" s="34"/>
      <c r="M1" s="34"/>
      <c r="N1" s="34"/>
      <c r="O1" s="34"/>
      <c r="P1" s="35"/>
      <c r="Q1" s="36"/>
      <c r="R1" s="36"/>
      <c r="S1" s="36"/>
      <c r="T1" s="36"/>
      <c r="U1" s="36"/>
      <c r="V1" s="37"/>
      <c r="W1" s="30"/>
      <c r="X1" s="30"/>
      <c r="Y1" s="30"/>
    </row>
    <row r="2" spans="1:25" s="84" customFormat="1" ht="66" customHeight="1" thickBot="1" x14ac:dyDescent="0.25">
      <c r="A2" s="3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180</v>
      </c>
      <c r="J2" s="29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9" t="s">
        <v>181</v>
      </c>
      <c r="P2" s="40" t="s">
        <v>8</v>
      </c>
      <c r="Q2" s="41" t="s">
        <v>175</v>
      </c>
      <c r="R2" s="41" t="s">
        <v>176</v>
      </c>
      <c r="S2" s="41" t="s">
        <v>177</v>
      </c>
      <c r="T2" s="41" t="s">
        <v>178</v>
      </c>
      <c r="U2" s="41" t="s">
        <v>179</v>
      </c>
      <c r="V2" s="42" t="s">
        <v>174</v>
      </c>
      <c r="W2" s="42"/>
      <c r="X2" s="42"/>
      <c r="Y2" s="42"/>
    </row>
    <row r="3" spans="1:25" ht="14.25" thickTop="1" thickBot="1" x14ac:dyDescent="0.25">
      <c r="A3" s="30" t="s">
        <v>13</v>
      </c>
      <c r="B3" s="43" t="s">
        <v>14</v>
      </c>
      <c r="C3" s="44" t="s">
        <v>15</v>
      </c>
      <c r="D3" s="45" t="s">
        <v>16</v>
      </c>
      <c r="E3" s="45" t="s">
        <v>17</v>
      </c>
      <c r="F3" s="45" t="s">
        <v>18</v>
      </c>
      <c r="G3" s="45">
        <v>3</v>
      </c>
      <c r="H3" s="45">
        <v>1</v>
      </c>
      <c r="I3" s="45">
        <v>0.43</v>
      </c>
      <c r="J3" s="44" t="s">
        <v>19</v>
      </c>
      <c r="K3" s="46">
        <f>1.9/1000*popel_sira!L$9</f>
        <v>5.4618925811198878E-2</v>
      </c>
      <c r="L3" s="46">
        <f>19/1000*popel_sira!M$9</f>
        <v>2.9981071765085708E-2</v>
      </c>
      <c r="M3" s="47">
        <f t="shared" ref="M3:M34" si="0">+G3/1000</f>
        <v>3.0000000000000001E-3</v>
      </c>
      <c r="N3" s="47">
        <f t="shared" ref="N3:N34" si="1">+H3/1000</f>
        <v>1E-3</v>
      </c>
      <c r="O3" s="47">
        <f t="shared" ref="O3:O34" si="2">+I3/1000</f>
        <v>4.2999999999999999E-4</v>
      </c>
      <c r="P3" s="48" t="s">
        <v>20</v>
      </c>
      <c r="Q3" s="49">
        <f t="shared" ref="Q3:Q34" si="3">+$V3*K3</f>
        <v>5.4618925811198878E-2</v>
      </c>
      <c r="R3" s="49">
        <f t="shared" ref="R3:R34" si="4">+$V3*L3</f>
        <v>2.9981071765085708E-2</v>
      </c>
      <c r="S3" s="49">
        <f t="shared" ref="S3:S34" si="5">+$V3*M3</f>
        <v>3.0000000000000001E-3</v>
      </c>
      <c r="T3" s="49">
        <f t="shared" ref="T3:T34" si="6">+$V3*N3</f>
        <v>1E-3</v>
      </c>
      <c r="U3" s="49">
        <f t="shared" ref="U3:U34" si="7">+$V3*O3</f>
        <v>4.2999999999999999E-4</v>
      </c>
      <c r="V3" s="50">
        <v>1</v>
      </c>
      <c r="W3" s="30"/>
      <c r="X3" s="30"/>
      <c r="Y3" s="30"/>
    </row>
    <row r="4" spans="1:25" ht="14.25" thickTop="1" thickBot="1" x14ac:dyDescent="0.25">
      <c r="A4" s="30" t="s">
        <v>13</v>
      </c>
      <c r="B4" s="43" t="s">
        <v>14</v>
      </c>
      <c r="C4" s="44" t="s">
        <v>15</v>
      </c>
      <c r="D4" s="45" t="s">
        <v>16</v>
      </c>
      <c r="E4" s="45" t="s">
        <v>17</v>
      </c>
      <c r="F4" s="45" t="s">
        <v>18</v>
      </c>
      <c r="G4" s="45">
        <v>3</v>
      </c>
      <c r="H4" s="45">
        <v>1</v>
      </c>
      <c r="I4" s="45">
        <v>0.43</v>
      </c>
      <c r="J4" s="44" t="s">
        <v>19</v>
      </c>
      <c r="K4" s="46">
        <f>1.9/1000*popel_sira!L$9</f>
        <v>5.4618925811198878E-2</v>
      </c>
      <c r="L4" s="46">
        <f>19/1000*popel_sira!M$9</f>
        <v>2.9981071765085708E-2</v>
      </c>
      <c r="M4" s="47">
        <f t="shared" si="0"/>
        <v>3.0000000000000001E-3</v>
      </c>
      <c r="N4" s="47">
        <f t="shared" si="1"/>
        <v>1E-3</v>
      </c>
      <c r="O4" s="47">
        <f t="shared" si="2"/>
        <v>4.2999999999999999E-4</v>
      </c>
      <c r="P4" s="48" t="s">
        <v>20</v>
      </c>
      <c r="Q4" s="49">
        <f t="shared" si="3"/>
        <v>5.4618925811198878E-2</v>
      </c>
      <c r="R4" s="49">
        <f t="shared" si="4"/>
        <v>2.9981071765085708E-2</v>
      </c>
      <c r="S4" s="49">
        <f t="shared" si="5"/>
        <v>3.0000000000000001E-3</v>
      </c>
      <c r="T4" s="49">
        <f t="shared" si="6"/>
        <v>1E-3</v>
      </c>
      <c r="U4" s="49">
        <f t="shared" si="7"/>
        <v>4.2999999999999999E-4</v>
      </c>
      <c r="V4" s="50">
        <v>1</v>
      </c>
      <c r="W4" s="30"/>
      <c r="X4" s="30"/>
      <c r="Y4" s="30"/>
    </row>
    <row r="5" spans="1:25" ht="14.25" thickTop="1" thickBot="1" x14ac:dyDescent="0.25">
      <c r="A5" s="30" t="s">
        <v>13</v>
      </c>
      <c r="B5" s="43" t="s">
        <v>14</v>
      </c>
      <c r="C5" s="44" t="s">
        <v>15</v>
      </c>
      <c r="D5" s="45" t="s">
        <v>16</v>
      </c>
      <c r="E5" s="45" t="s">
        <v>17</v>
      </c>
      <c r="F5" s="45" t="s">
        <v>18</v>
      </c>
      <c r="G5" s="45">
        <v>3</v>
      </c>
      <c r="H5" s="45">
        <v>1</v>
      </c>
      <c r="I5" s="45">
        <v>0.43</v>
      </c>
      <c r="J5" s="44" t="s">
        <v>19</v>
      </c>
      <c r="K5" s="46">
        <f>1.9/1000*popel_sira!L$9</f>
        <v>5.4618925811198878E-2</v>
      </c>
      <c r="L5" s="46">
        <f>19/1000*popel_sira!M$9</f>
        <v>2.9981071765085708E-2</v>
      </c>
      <c r="M5" s="47">
        <f t="shared" si="0"/>
        <v>3.0000000000000001E-3</v>
      </c>
      <c r="N5" s="47">
        <f t="shared" si="1"/>
        <v>1E-3</v>
      </c>
      <c r="O5" s="47">
        <f t="shared" si="2"/>
        <v>4.2999999999999999E-4</v>
      </c>
      <c r="P5" s="48" t="s">
        <v>20</v>
      </c>
      <c r="Q5" s="49">
        <f t="shared" si="3"/>
        <v>5.4618925811198878E-2</v>
      </c>
      <c r="R5" s="49">
        <f t="shared" si="4"/>
        <v>2.9981071765085708E-2</v>
      </c>
      <c r="S5" s="49">
        <f t="shared" si="5"/>
        <v>3.0000000000000001E-3</v>
      </c>
      <c r="T5" s="49">
        <f t="shared" si="6"/>
        <v>1E-3</v>
      </c>
      <c r="U5" s="49">
        <f t="shared" si="7"/>
        <v>4.2999999999999999E-4</v>
      </c>
      <c r="V5" s="50">
        <v>1</v>
      </c>
      <c r="W5" s="30"/>
      <c r="X5" s="30"/>
      <c r="Y5" s="30"/>
    </row>
    <row r="6" spans="1:25" ht="14.25" thickTop="1" thickBot="1" x14ac:dyDescent="0.25">
      <c r="A6" s="30" t="s">
        <v>13</v>
      </c>
      <c r="B6" s="43" t="s">
        <v>14</v>
      </c>
      <c r="C6" s="44" t="s">
        <v>15</v>
      </c>
      <c r="D6" s="45" t="s">
        <v>21</v>
      </c>
      <c r="E6" s="45" t="s">
        <v>17</v>
      </c>
      <c r="F6" s="45" t="s">
        <v>18</v>
      </c>
      <c r="G6" s="45">
        <v>3</v>
      </c>
      <c r="H6" s="45">
        <v>5</v>
      </c>
      <c r="I6" s="45">
        <v>1.29</v>
      </c>
      <c r="J6" s="44" t="s">
        <v>19</v>
      </c>
      <c r="K6" s="46">
        <f>1.9/1000*popel_sira!L$9</f>
        <v>5.4618925811198878E-2</v>
      </c>
      <c r="L6" s="46">
        <f>19/1000*popel_sira!M$9</f>
        <v>2.9981071765085708E-2</v>
      </c>
      <c r="M6" s="47">
        <f t="shared" si="0"/>
        <v>3.0000000000000001E-3</v>
      </c>
      <c r="N6" s="47">
        <f t="shared" si="1"/>
        <v>5.0000000000000001E-3</v>
      </c>
      <c r="O6" s="47">
        <f t="shared" si="2"/>
        <v>1.2900000000000001E-3</v>
      </c>
      <c r="P6" s="48" t="s">
        <v>20</v>
      </c>
      <c r="Q6" s="49">
        <f t="shared" si="3"/>
        <v>5.4618925811198878E-2</v>
      </c>
      <c r="R6" s="49">
        <f t="shared" si="4"/>
        <v>2.9981071765085708E-2</v>
      </c>
      <c r="S6" s="49">
        <f t="shared" si="5"/>
        <v>3.0000000000000001E-3</v>
      </c>
      <c r="T6" s="49">
        <f t="shared" si="6"/>
        <v>5.0000000000000001E-3</v>
      </c>
      <c r="U6" s="49">
        <f t="shared" si="7"/>
        <v>1.2900000000000001E-3</v>
      </c>
      <c r="V6" s="50">
        <v>1</v>
      </c>
      <c r="W6" s="30"/>
      <c r="X6" s="30"/>
      <c r="Y6" s="30"/>
    </row>
    <row r="7" spans="1:25" ht="14.25" thickTop="1" thickBot="1" x14ac:dyDescent="0.25">
      <c r="A7" s="30" t="s">
        <v>13</v>
      </c>
      <c r="B7" s="43" t="s">
        <v>14</v>
      </c>
      <c r="C7" s="44" t="s">
        <v>15</v>
      </c>
      <c r="D7" s="45" t="s">
        <v>21</v>
      </c>
      <c r="E7" s="45" t="s">
        <v>17</v>
      </c>
      <c r="F7" s="45" t="s">
        <v>18</v>
      </c>
      <c r="G7" s="45">
        <v>3</v>
      </c>
      <c r="H7" s="45">
        <v>5</v>
      </c>
      <c r="I7" s="45">
        <v>1.29</v>
      </c>
      <c r="J7" s="44" t="s">
        <v>19</v>
      </c>
      <c r="K7" s="46">
        <f>1.9/1000*popel_sira!L$9</f>
        <v>5.4618925811198878E-2</v>
      </c>
      <c r="L7" s="46">
        <f>19/1000*popel_sira!M$9</f>
        <v>2.9981071765085708E-2</v>
      </c>
      <c r="M7" s="47">
        <f t="shared" si="0"/>
        <v>3.0000000000000001E-3</v>
      </c>
      <c r="N7" s="47">
        <f t="shared" si="1"/>
        <v>5.0000000000000001E-3</v>
      </c>
      <c r="O7" s="47">
        <f t="shared" si="2"/>
        <v>1.2900000000000001E-3</v>
      </c>
      <c r="P7" s="48" t="s">
        <v>20</v>
      </c>
      <c r="Q7" s="49">
        <f t="shared" si="3"/>
        <v>5.4618925811198878E-2</v>
      </c>
      <c r="R7" s="49">
        <f t="shared" si="4"/>
        <v>2.9981071765085708E-2</v>
      </c>
      <c r="S7" s="49">
        <f t="shared" si="5"/>
        <v>3.0000000000000001E-3</v>
      </c>
      <c r="T7" s="49">
        <f t="shared" si="6"/>
        <v>5.0000000000000001E-3</v>
      </c>
      <c r="U7" s="49">
        <f t="shared" si="7"/>
        <v>1.2900000000000001E-3</v>
      </c>
      <c r="V7" s="50">
        <v>1</v>
      </c>
      <c r="W7" s="30"/>
      <c r="X7" s="30"/>
      <c r="Y7" s="30"/>
    </row>
    <row r="8" spans="1:25" ht="14.25" thickTop="1" thickBot="1" x14ac:dyDescent="0.25">
      <c r="A8" s="30" t="s">
        <v>13</v>
      </c>
      <c r="B8" s="43" t="s">
        <v>14</v>
      </c>
      <c r="C8" s="44" t="s">
        <v>15</v>
      </c>
      <c r="D8" s="45" t="s">
        <v>21</v>
      </c>
      <c r="E8" s="45" t="s">
        <v>17</v>
      </c>
      <c r="F8" s="45" t="s">
        <v>18</v>
      </c>
      <c r="G8" s="45">
        <v>3</v>
      </c>
      <c r="H8" s="45">
        <v>5</v>
      </c>
      <c r="I8" s="45">
        <v>1.29</v>
      </c>
      <c r="J8" s="44" t="s">
        <v>19</v>
      </c>
      <c r="K8" s="46">
        <f>1.9/1000*popel_sira!L$9</f>
        <v>5.4618925811198878E-2</v>
      </c>
      <c r="L8" s="46">
        <f>19/1000*popel_sira!M$9</f>
        <v>2.9981071765085708E-2</v>
      </c>
      <c r="M8" s="47">
        <f t="shared" si="0"/>
        <v>3.0000000000000001E-3</v>
      </c>
      <c r="N8" s="47">
        <f t="shared" si="1"/>
        <v>5.0000000000000001E-3</v>
      </c>
      <c r="O8" s="47">
        <f t="shared" si="2"/>
        <v>1.2900000000000001E-3</v>
      </c>
      <c r="P8" s="48" t="s">
        <v>20</v>
      </c>
      <c r="Q8" s="49">
        <f t="shared" si="3"/>
        <v>5.4618925811198878E-2</v>
      </c>
      <c r="R8" s="49">
        <f t="shared" si="4"/>
        <v>2.9981071765085708E-2</v>
      </c>
      <c r="S8" s="49">
        <f t="shared" si="5"/>
        <v>3.0000000000000001E-3</v>
      </c>
      <c r="T8" s="49">
        <f t="shared" si="6"/>
        <v>5.0000000000000001E-3</v>
      </c>
      <c r="U8" s="49">
        <f t="shared" si="7"/>
        <v>1.2900000000000001E-3</v>
      </c>
      <c r="V8" s="50">
        <v>1</v>
      </c>
      <c r="W8" s="30"/>
      <c r="X8" s="30"/>
      <c r="Y8" s="30"/>
    </row>
    <row r="9" spans="1:25" ht="14.25" thickTop="1" thickBot="1" x14ac:dyDescent="0.25">
      <c r="A9" s="30" t="s">
        <v>22</v>
      </c>
      <c r="B9" s="43" t="s">
        <v>23</v>
      </c>
      <c r="C9" s="44" t="s">
        <v>24</v>
      </c>
      <c r="D9" s="45" t="s">
        <v>25</v>
      </c>
      <c r="E9" s="45" t="s">
        <v>26</v>
      </c>
      <c r="F9" s="45" t="s">
        <v>18</v>
      </c>
      <c r="G9" s="45">
        <v>2</v>
      </c>
      <c r="H9" s="45">
        <v>45</v>
      </c>
      <c r="I9" s="45">
        <v>8.9</v>
      </c>
      <c r="J9" s="44" t="s">
        <v>19</v>
      </c>
      <c r="K9" s="46">
        <f>1/1000*popel_sira!L$10</f>
        <v>2.6686639860707056E-2</v>
      </c>
      <c r="L9" s="46">
        <f>19/1000*popel_sira!M$10</f>
        <v>3.339819471142523E-2</v>
      </c>
      <c r="M9" s="47">
        <f t="shared" si="0"/>
        <v>2E-3</v>
      </c>
      <c r="N9" s="47">
        <f t="shared" si="1"/>
        <v>4.4999999999999998E-2</v>
      </c>
      <c r="O9" s="47">
        <f t="shared" si="2"/>
        <v>8.8999999999999999E-3</v>
      </c>
      <c r="P9" s="48" t="s">
        <v>20</v>
      </c>
      <c r="Q9" s="49">
        <f t="shared" si="3"/>
        <v>2.6686639860707056E-2</v>
      </c>
      <c r="R9" s="49">
        <f t="shared" si="4"/>
        <v>3.339819471142523E-2</v>
      </c>
      <c r="S9" s="49">
        <f t="shared" si="5"/>
        <v>2E-3</v>
      </c>
      <c r="T9" s="49">
        <f t="shared" si="6"/>
        <v>4.4999999999999998E-2</v>
      </c>
      <c r="U9" s="49">
        <f t="shared" si="7"/>
        <v>8.8999999999999999E-3</v>
      </c>
      <c r="V9" s="50">
        <v>1</v>
      </c>
      <c r="W9" s="30"/>
      <c r="X9" s="30"/>
      <c r="Y9" s="30"/>
    </row>
    <row r="10" spans="1:25" ht="14.25" thickTop="1" thickBot="1" x14ac:dyDescent="0.25">
      <c r="A10" s="30" t="s">
        <v>22</v>
      </c>
      <c r="B10" s="43" t="s">
        <v>23</v>
      </c>
      <c r="C10" s="44" t="s">
        <v>24</v>
      </c>
      <c r="D10" s="45" t="s">
        <v>25</v>
      </c>
      <c r="E10" s="45" t="s">
        <v>26</v>
      </c>
      <c r="F10" s="45" t="s">
        <v>18</v>
      </c>
      <c r="G10" s="45">
        <v>2</v>
      </c>
      <c r="H10" s="45">
        <v>45</v>
      </c>
      <c r="I10" s="45">
        <v>8.9</v>
      </c>
      <c r="J10" s="44" t="s">
        <v>19</v>
      </c>
      <c r="K10" s="46">
        <f>1/1000*popel_sira!L$10</f>
        <v>2.6686639860707056E-2</v>
      </c>
      <c r="L10" s="46">
        <f>19/1000*popel_sira!M$10</f>
        <v>3.339819471142523E-2</v>
      </c>
      <c r="M10" s="47">
        <f t="shared" si="0"/>
        <v>2E-3</v>
      </c>
      <c r="N10" s="47">
        <f t="shared" si="1"/>
        <v>4.4999999999999998E-2</v>
      </c>
      <c r="O10" s="47">
        <f t="shared" si="2"/>
        <v>8.8999999999999999E-3</v>
      </c>
      <c r="P10" s="48" t="s">
        <v>20</v>
      </c>
      <c r="Q10" s="49">
        <f t="shared" si="3"/>
        <v>2.6686639860707056E-2</v>
      </c>
      <c r="R10" s="49">
        <f t="shared" si="4"/>
        <v>3.339819471142523E-2</v>
      </c>
      <c r="S10" s="49">
        <f t="shared" si="5"/>
        <v>2E-3</v>
      </c>
      <c r="T10" s="49">
        <f t="shared" si="6"/>
        <v>4.4999999999999998E-2</v>
      </c>
      <c r="U10" s="49">
        <f t="shared" si="7"/>
        <v>8.8999999999999999E-3</v>
      </c>
      <c r="V10" s="50">
        <v>1</v>
      </c>
      <c r="W10" s="30"/>
      <c r="X10" s="30"/>
      <c r="Y10" s="30"/>
    </row>
    <row r="11" spans="1:25" ht="14.25" thickTop="1" thickBot="1" x14ac:dyDescent="0.25">
      <c r="A11" s="30" t="s">
        <v>22</v>
      </c>
      <c r="B11" s="43" t="s">
        <v>23</v>
      </c>
      <c r="C11" s="44" t="s">
        <v>24</v>
      </c>
      <c r="D11" s="45" t="s">
        <v>25</v>
      </c>
      <c r="E11" s="45" t="s">
        <v>26</v>
      </c>
      <c r="F11" s="45" t="s">
        <v>18</v>
      </c>
      <c r="G11" s="45">
        <v>2</v>
      </c>
      <c r="H11" s="45">
        <v>45</v>
      </c>
      <c r="I11" s="45">
        <v>8.9</v>
      </c>
      <c r="J11" s="44" t="s">
        <v>19</v>
      </c>
      <c r="K11" s="46">
        <f>1/1000*popel_sira!L$10</f>
        <v>2.6686639860707056E-2</v>
      </c>
      <c r="L11" s="46">
        <f>19/1000*popel_sira!M$10</f>
        <v>3.339819471142523E-2</v>
      </c>
      <c r="M11" s="47">
        <f t="shared" si="0"/>
        <v>2E-3</v>
      </c>
      <c r="N11" s="47">
        <f t="shared" si="1"/>
        <v>4.4999999999999998E-2</v>
      </c>
      <c r="O11" s="47">
        <f t="shared" si="2"/>
        <v>8.8999999999999999E-3</v>
      </c>
      <c r="P11" s="48" t="s">
        <v>20</v>
      </c>
      <c r="Q11" s="49">
        <f t="shared" si="3"/>
        <v>2.6686639860707056E-2</v>
      </c>
      <c r="R11" s="49">
        <f t="shared" si="4"/>
        <v>3.339819471142523E-2</v>
      </c>
      <c r="S11" s="49">
        <f t="shared" si="5"/>
        <v>2E-3</v>
      </c>
      <c r="T11" s="49">
        <f t="shared" si="6"/>
        <v>4.4999999999999998E-2</v>
      </c>
      <c r="U11" s="49">
        <f t="shared" si="7"/>
        <v>8.8999999999999999E-3</v>
      </c>
      <c r="V11" s="50">
        <v>1</v>
      </c>
      <c r="W11" s="30"/>
      <c r="X11" s="30"/>
      <c r="Y11" s="30"/>
    </row>
    <row r="12" spans="1:25" ht="14.25" thickTop="1" thickBot="1" x14ac:dyDescent="0.25">
      <c r="A12" s="30" t="s">
        <v>22</v>
      </c>
      <c r="B12" s="43" t="s">
        <v>23</v>
      </c>
      <c r="C12" s="44" t="s">
        <v>24</v>
      </c>
      <c r="D12" s="45" t="s">
        <v>25</v>
      </c>
      <c r="E12" s="45" t="s">
        <v>26</v>
      </c>
      <c r="F12" s="45" t="s">
        <v>18</v>
      </c>
      <c r="G12" s="45">
        <v>2</v>
      </c>
      <c r="H12" s="45">
        <v>45</v>
      </c>
      <c r="I12" s="45">
        <v>8.9</v>
      </c>
      <c r="J12" s="44" t="s">
        <v>19</v>
      </c>
      <c r="K12" s="46">
        <f>1/1000*popel_sira!L$10</f>
        <v>2.6686639860707056E-2</v>
      </c>
      <c r="L12" s="46">
        <f>19/1000*popel_sira!M$10</f>
        <v>3.339819471142523E-2</v>
      </c>
      <c r="M12" s="47">
        <f t="shared" si="0"/>
        <v>2E-3</v>
      </c>
      <c r="N12" s="47">
        <f t="shared" si="1"/>
        <v>4.4999999999999998E-2</v>
      </c>
      <c r="O12" s="47">
        <f t="shared" si="2"/>
        <v>8.8999999999999999E-3</v>
      </c>
      <c r="P12" s="48" t="s">
        <v>20</v>
      </c>
      <c r="Q12" s="49">
        <f t="shared" si="3"/>
        <v>2.6686639860707056E-2</v>
      </c>
      <c r="R12" s="49">
        <f t="shared" si="4"/>
        <v>3.339819471142523E-2</v>
      </c>
      <c r="S12" s="49">
        <f t="shared" si="5"/>
        <v>2E-3</v>
      </c>
      <c r="T12" s="49">
        <f t="shared" si="6"/>
        <v>4.4999999999999998E-2</v>
      </c>
      <c r="U12" s="49">
        <f t="shared" si="7"/>
        <v>8.8999999999999999E-3</v>
      </c>
      <c r="V12" s="50">
        <v>1</v>
      </c>
      <c r="W12" s="30"/>
      <c r="X12" s="30"/>
      <c r="Y12" s="30"/>
    </row>
    <row r="13" spans="1:25" ht="14.25" thickTop="1" thickBot="1" x14ac:dyDescent="0.25">
      <c r="A13" s="30" t="s">
        <v>22</v>
      </c>
      <c r="B13" s="43" t="s">
        <v>23</v>
      </c>
      <c r="C13" s="44" t="s">
        <v>24</v>
      </c>
      <c r="D13" s="45" t="s">
        <v>27</v>
      </c>
      <c r="E13" s="45" t="s">
        <v>26</v>
      </c>
      <c r="F13" s="45" t="s">
        <v>18</v>
      </c>
      <c r="G13" s="45">
        <v>1.9</v>
      </c>
      <c r="H13" s="45">
        <v>45</v>
      </c>
      <c r="I13" s="45">
        <v>8.9</v>
      </c>
      <c r="J13" s="44" t="s">
        <v>19</v>
      </c>
      <c r="K13" s="46">
        <f>1/1000*popel_sira!L$10</f>
        <v>2.6686639860707056E-2</v>
      </c>
      <c r="L13" s="46">
        <f>19/1000*popel_sira!M$10</f>
        <v>3.339819471142523E-2</v>
      </c>
      <c r="M13" s="47">
        <f t="shared" si="0"/>
        <v>1.9E-3</v>
      </c>
      <c r="N13" s="47">
        <f t="shared" si="1"/>
        <v>4.4999999999999998E-2</v>
      </c>
      <c r="O13" s="47">
        <f t="shared" si="2"/>
        <v>8.8999999999999999E-3</v>
      </c>
      <c r="P13" s="48" t="s">
        <v>20</v>
      </c>
      <c r="Q13" s="49">
        <f t="shared" si="3"/>
        <v>2.6686639860707056E-2</v>
      </c>
      <c r="R13" s="49">
        <f t="shared" si="4"/>
        <v>3.339819471142523E-2</v>
      </c>
      <c r="S13" s="49">
        <f t="shared" si="5"/>
        <v>1.9E-3</v>
      </c>
      <c r="T13" s="49">
        <f t="shared" si="6"/>
        <v>4.4999999999999998E-2</v>
      </c>
      <c r="U13" s="49">
        <f t="shared" si="7"/>
        <v>8.8999999999999999E-3</v>
      </c>
      <c r="V13" s="50">
        <v>1</v>
      </c>
      <c r="W13" s="30"/>
      <c r="X13" s="30"/>
      <c r="Y13" s="30"/>
    </row>
    <row r="14" spans="1:25" ht="14.25" thickTop="1" thickBot="1" x14ac:dyDescent="0.25">
      <c r="A14" s="30" t="s">
        <v>22</v>
      </c>
      <c r="B14" s="43" t="s">
        <v>23</v>
      </c>
      <c r="C14" s="44" t="s">
        <v>24</v>
      </c>
      <c r="D14" s="45" t="s">
        <v>27</v>
      </c>
      <c r="E14" s="45" t="s">
        <v>26</v>
      </c>
      <c r="F14" s="45" t="s">
        <v>18</v>
      </c>
      <c r="G14" s="45">
        <v>1.9</v>
      </c>
      <c r="H14" s="45">
        <v>45</v>
      </c>
      <c r="I14" s="45">
        <v>8.9</v>
      </c>
      <c r="J14" s="44" t="s">
        <v>19</v>
      </c>
      <c r="K14" s="46">
        <f>1/1000*popel_sira!L$10</f>
        <v>2.6686639860707056E-2</v>
      </c>
      <c r="L14" s="46">
        <f>19/1000*popel_sira!M$10</f>
        <v>3.339819471142523E-2</v>
      </c>
      <c r="M14" s="47">
        <f t="shared" si="0"/>
        <v>1.9E-3</v>
      </c>
      <c r="N14" s="47">
        <f t="shared" si="1"/>
        <v>4.4999999999999998E-2</v>
      </c>
      <c r="O14" s="47">
        <f t="shared" si="2"/>
        <v>8.8999999999999999E-3</v>
      </c>
      <c r="P14" s="48" t="s">
        <v>20</v>
      </c>
      <c r="Q14" s="49">
        <f t="shared" si="3"/>
        <v>2.6686639860707056E-2</v>
      </c>
      <c r="R14" s="49">
        <f t="shared" si="4"/>
        <v>3.339819471142523E-2</v>
      </c>
      <c r="S14" s="49">
        <f t="shared" si="5"/>
        <v>1.9E-3</v>
      </c>
      <c r="T14" s="49">
        <f t="shared" si="6"/>
        <v>4.4999999999999998E-2</v>
      </c>
      <c r="U14" s="49">
        <f t="shared" si="7"/>
        <v>8.8999999999999999E-3</v>
      </c>
      <c r="V14" s="50">
        <v>1</v>
      </c>
      <c r="W14" s="30"/>
      <c r="X14" s="30"/>
      <c r="Y14" s="30"/>
    </row>
    <row r="15" spans="1:25" ht="14.25" thickTop="1" thickBot="1" x14ac:dyDescent="0.25">
      <c r="A15" s="30" t="s">
        <v>22</v>
      </c>
      <c r="B15" s="43" t="s">
        <v>23</v>
      </c>
      <c r="C15" s="44" t="s">
        <v>24</v>
      </c>
      <c r="D15" s="45" t="s">
        <v>27</v>
      </c>
      <c r="E15" s="45" t="s">
        <v>26</v>
      </c>
      <c r="F15" s="45" t="s">
        <v>18</v>
      </c>
      <c r="G15" s="45">
        <v>1.9</v>
      </c>
      <c r="H15" s="45">
        <v>45</v>
      </c>
      <c r="I15" s="45">
        <v>8.9</v>
      </c>
      <c r="J15" s="44" t="s">
        <v>19</v>
      </c>
      <c r="K15" s="46">
        <f>1/1000*popel_sira!L$10</f>
        <v>2.6686639860707056E-2</v>
      </c>
      <c r="L15" s="46">
        <f>19/1000*popel_sira!M$10</f>
        <v>3.339819471142523E-2</v>
      </c>
      <c r="M15" s="47">
        <f t="shared" si="0"/>
        <v>1.9E-3</v>
      </c>
      <c r="N15" s="47">
        <f t="shared" si="1"/>
        <v>4.4999999999999998E-2</v>
      </c>
      <c r="O15" s="47">
        <f t="shared" si="2"/>
        <v>8.8999999999999999E-3</v>
      </c>
      <c r="P15" s="48" t="s">
        <v>20</v>
      </c>
      <c r="Q15" s="49">
        <f t="shared" si="3"/>
        <v>2.6686639860707056E-2</v>
      </c>
      <c r="R15" s="49">
        <f t="shared" si="4"/>
        <v>3.339819471142523E-2</v>
      </c>
      <c r="S15" s="49">
        <f t="shared" si="5"/>
        <v>1.9E-3</v>
      </c>
      <c r="T15" s="49">
        <f t="shared" si="6"/>
        <v>4.4999999999999998E-2</v>
      </c>
      <c r="U15" s="49">
        <f t="shared" si="7"/>
        <v>8.8999999999999999E-3</v>
      </c>
      <c r="V15" s="50">
        <v>1</v>
      </c>
      <c r="W15" s="30"/>
      <c r="X15" s="30"/>
      <c r="Y15" s="30"/>
    </row>
    <row r="16" spans="1:25" ht="14.25" thickTop="1" thickBot="1" x14ac:dyDescent="0.25">
      <c r="A16" s="30" t="s">
        <v>22</v>
      </c>
      <c r="B16" s="43" t="s">
        <v>23</v>
      </c>
      <c r="C16" s="44" t="s">
        <v>24</v>
      </c>
      <c r="D16" s="45" t="s">
        <v>27</v>
      </c>
      <c r="E16" s="45" t="s">
        <v>26</v>
      </c>
      <c r="F16" s="45" t="s">
        <v>18</v>
      </c>
      <c r="G16" s="45">
        <v>1.9</v>
      </c>
      <c r="H16" s="45">
        <v>45</v>
      </c>
      <c r="I16" s="45">
        <v>8.9</v>
      </c>
      <c r="J16" s="44" t="s">
        <v>19</v>
      </c>
      <c r="K16" s="46">
        <f>1/1000*popel_sira!L$10</f>
        <v>2.6686639860707056E-2</v>
      </c>
      <c r="L16" s="46">
        <f>19/1000*popel_sira!M$10</f>
        <v>3.339819471142523E-2</v>
      </c>
      <c r="M16" s="47">
        <f t="shared" si="0"/>
        <v>1.9E-3</v>
      </c>
      <c r="N16" s="47">
        <f t="shared" si="1"/>
        <v>4.4999999999999998E-2</v>
      </c>
      <c r="O16" s="47">
        <f t="shared" si="2"/>
        <v>8.8999999999999999E-3</v>
      </c>
      <c r="P16" s="48" t="s">
        <v>20</v>
      </c>
      <c r="Q16" s="49">
        <f t="shared" si="3"/>
        <v>2.6686639860707056E-2</v>
      </c>
      <c r="R16" s="49">
        <f t="shared" si="4"/>
        <v>3.339819471142523E-2</v>
      </c>
      <c r="S16" s="49">
        <f t="shared" si="5"/>
        <v>1.9E-3</v>
      </c>
      <c r="T16" s="49">
        <f t="shared" si="6"/>
        <v>4.4999999999999998E-2</v>
      </c>
      <c r="U16" s="49">
        <f t="shared" si="7"/>
        <v>8.8999999999999999E-3</v>
      </c>
      <c r="V16" s="50">
        <v>1</v>
      </c>
      <c r="W16" s="30"/>
      <c r="X16" s="30"/>
      <c r="Y16" s="30"/>
    </row>
    <row r="17" spans="1:25" ht="14.25" thickTop="1" thickBot="1" x14ac:dyDescent="0.25">
      <c r="A17" s="30" t="s">
        <v>22</v>
      </c>
      <c r="B17" s="43" t="s">
        <v>23</v>
      </c>
      <c r="C17" s="44" t="s">
        <v>28</v>
      </c>
      <c r="D17" s="45" t="s">
        <v>29</v>
      </c>
      <c r="E17" s="45" t="s">
        <v>30</v>
      </c>
      <c r="F17" s="45" t="s">
        <v>18</v>
      </c>
      <c r="G17" s="45">
        <v>3</v>
      </c>
      <c r="H17" s="45">
        <v>1</v>
      </c>
      <c r="I17" s="45">
        <v>0.4</v>
      </c>
      <c r="J17" s="44" t="s">
        <v>19</v>
      </c>
      <c r="K17" s="46">
        <f>5/1000*popel_sira!L$10</f>
        <v>0.13343319930353528</v>
      </c>
      <c r="L17" s="46">
        <f>19/1000*popel_sira!M$10</f>
        <v>3.339819471142523E-2</v>
      </c>
      <c r="M17" s="47">
        <f t="shared" si="0"/>
        <v>3.0000000000000001E-3</v>
      </c>
      <c r="N17" s="47">
        <f t="shared" si="1"/>
        <v>1E-3</v>
      </c>
      <c r="O17" s="47">
        <f t="shared" si="2"/>
        <v>4.0000000000000002E-4</v>
      </c>
      <c r="P17" s="48" t="s">
        <v>20</v>
      </c>
      <c r="Q17" s="49">
        <f t="shared" si="3"/>
        <v>0.13343319930353528</v>
      </c>
      <c r="R17" s="49">
        <f t="shared" si="4"/>
        <v>3.339819471142523E-2</v>
      </c>
      <c r="S17" s="49">
        <f t="shared" si="5"/>
        <v>3.0000000000000001E-3</v>
      </c>
      <c r="T17" s="49">
        <f t="shared" si="6"/>
        <v>1E-3</v>
      </c>
      <c r="U17" s="49">
        <f t="shared" si="7"/>
        <v>4.0000000000000002E-4</v>
      </c>
      <c r="V17" s="50">
        <v>1</v>
      </c>
      <c r="W17" s="30"/>
      <c r="X17" s="30"/>
      <c r="Y17" s="30"/>
    </row>
    <row r="18" spans="1:25" ht="14.25" thickTop="1" thickBot="1" x14ac:dyDescent="0.25">
      <c r="A18" s="30" t="s">
        <v>22</v>
      </c>
      <c r="B18" s="43" t="s">
        <v>23</v>
      </c>
      <c r="C18" s="44" t="s">
        <v>28</v>
      </c>
      <c r="D18" s="45" t="s">
        <v>29</v>
      </c>
      <c r="E18" s="45" t="s">
        <v>30</v>
      </c>
      <c r="F18" s="45" t="s">
        <v>18</v>
      </c>
      <c r="G18" s="45">
        <v>3</v>
      </c>
      <c r="H18" s="45">
        <v>1</v>
      </c>
      <c r="I18" s="45">
        <v>0.4</v>
      </c>
      <c r="J18" s="44" t="s">
        <v>19</v>
      </c>
      <c r="K18" s="46">
        <f>5/1000*popel_sira!L$10</f>
        <v>0.13343319930353528</v>
      </c>
      <c r="L18" s="46">
        <f>19/1000*popel_sira!M$10</f>
        <v>3.339819471142523E-2</v>
      </c>
      <c r="M18" s="47">
        <f t="shared" si="0"/>
        <v>3.0000000000000001E-3</v>
      </c>
      <c r="N18" s="47">
        <f t="shared" si="1"/>
        <v>1E-3</v>
      </c>
      <c r="O18" s="47">
        <f t="shared" si="2"/>
        <v>4.0000000000000002E-4</v>
      </c>
      <c r="P18" s="48" t="s">
        <v>20</v>
      </c>
      <c r="Q18" s="49">
        <f t="shared" si="3"/>
        <v>0.13343319930353528</v>
      </c>
      <c r="R18" s="49">
        <f t="shared" si="4"/>
        <v>3.339819471142523E-2</v>
      </c>
      <c r="S18" s="49">
        <f t="shared" si="5"/>
        <v>3.0000000000000001E-3</v>
      </c>
      <c r="T18" s="49">
        <f t="shared" si="6"/>
        <v>1E-3</v>
      </c>
      <c r="U18" s="49">
        <f t="shared" si="7"/>
        <v>4.0000000000000002E-4</v>
      </c>
      <c r="V18" s="50">
        <v>1</v>
      </c>
      <c r="W18" s="30"/>
      <c r="X18" s="30"/>
      <c r="Y18" s="30"/>
    </row>
    <row r="19" spans="1:25" ht="14.25" thickTop="1" thickBot="1" x14ac:dyDescent="0.25">
      <c r="A19" s="30" t="s">
        <v>22</v>
      </c>
      <c r="B19" s="43" t="s">
        <v>23</v>
      </c>
      <c r="C19" s="44" t="s">
        <v>28</v>
      </c>
      <c r="D19" s="45" t="s">
        <v>29</v>
      </c>
      <c r="E19" s="45" t="s">
        <v>30</v>
      </c>
      <c r="F19" s="45" t="s">
        <v>18</v>
      </c>
      <c r="G19" s="45">
        <v>3</v>
      </c>
      <c r="H19" s="45">
        <v>1</v>
      </c>
      <c r="I19" s="45">
        <v>0.4</v>
      </c>
      <c r="J19" s="44" t="s">
        <v>19</v>
      </c>
      <c r="K19" s="46">
        <f>5/1000*popel_sira!L$10</f>
        <v>0.13343319930353528</v>
      </c>
      <c r="L19" s="46">
        <f>19/1000*popel_sira!M$10</f>
        <v>3.339819471142523E-2</v>
      </c>
      <c r="M19" s="47">
        <f t="shared" si="0"/>
        <v>3.0000000000000001E-3</v>
      </c>
      <c r="N19" s="47">
        <f t="shared" si="1"/>
        <v>1E-3</v>
      </c>
      <c r="O19" s="47">
        <f t="shared" si="2"/>
        <v>4.0000000000000002E-4</v>
      </c>
      <c r="P19" s="48" t="s">
        <v>20</v>
      </c>
      <c r="Q19" s="49">
        <f t="shared" si="3"/>
        <v>0.13343319930353528</v>
      </c>
      <c r="R19" s="49">
        <f t="shared" si="4"/>
        <v>3.339819471142523E-2</v>
      </c>
      <c r="S19" s="49">
        <f t="shared" si="5"/>
        <v>3.0000000000000001E-3</v>
      </c>
      <c r="T19" s="49">
        <f t="shared" si="6"/>
        <v>1E-3</v>
      </c>
      <c r="U19" s="49">
        <f t="shared" si="7"/>
        <v>4.0000000000000002E-4</v>
      </c>
      <c r="V19" s="50">
        <v>1</v>
      </c>
      <c r="W19" s="30"/>
      <c r="X19" s="30"/>
      <c r="Y19" s="30"/>
    </row>
    <row r="20" spans="1:25" ht="14.25" thickTop="1" thickBot="1" x14ac:dyDescent="0.25">
      <c r="A20" s="30" t="s">
        <v>22</v>
      </c>
      <c r="B20" s="43" t="s">
        <v>23</v>
      </c>
      <c r="C20" s="44" t="s">
        <v>28</v>
      </c>
      <c r="D20" s="45" t="s">
        <v>29</v>
      </c>
      <c r="E20" s="45" t="s">
        <v>30</v>
      </c>
      <c r="F20" s="45" t="s">
        <v>18</v>
      </c>
      <c r="G20" s="45">
        <v>3</v>
      </c>
      <c r="H20" s="45">
        <v>1</v>
      </c>
      <c r="I20" s="45">
        <v>0.4</v>
      </c>
      <c r="J20" s="44" t="s">
        <v>19</v>
      </c>
      <c r="K20" s="46">
        <f>5/1000*popel_sira!L$10</f>
        <v>0.13343319930353528</v>
      </c>
      <c r="L20" s="46">
        <f>19/1000*popel_sira!M$10</f>
        <v>3.339819471142523E-2</v>
      </c>
      <c r="M20" s="47">
        <f t="shared" si="0"/>
        <v>3.0000000000000001E-3</v>
      </c>
      <c r="N20" s="47">
        <f t="shared" si="1"/>
        <v>1E-3</v>
      </c>
      <c r="O20" s="47">
        <f t="shared" si="2"/>
        <v>4.0000000000000002E-4</v>
      </c>
      <c r="P20" s="48" t="s">
        <v>20</v>
      </c>
      <c r="Q20" s="49">
        <f t="shared" si="3"/>
        <v>0.13343319930353528</v>
      </c>
      <c r="R20" s="49">
        <f t="shared" si="4"/>
        <v>3.339819471142523E-2</v>
      </c>
      <c r="S20" s="49">
        <f t="shared" si="5"/>
        <v>3.0000000000000001E-3</v>
      </c>
      <c r="T20" s="49">
        <f t="shared" si="6"/>
        <v>1E-3</v>
      </c>
      <c r="U20" s="49">
        <f t="shared" si="7"/>
        <v>4.0000000000000002E-4</v>
      </c>
      <c r="V20" s="50">
        <v>1</v>
      </c>
      <c r="W20" s="30"/>
      <c r="X20" s="30"/>
      <c r="Y20" s="30"/>
    </row>
    <row r="21" spans="1:25" ht="14.25" thickTop="1" thickBot="1" x14ac:dyDescent="0.25">
      <c r="A21" s="30" t="s">
        <v>22</v>
      </c>
      <c r="B21" s="43" t="s">
        <v>23</v>
      </c>
      <c r="C21" s="44" t="s">
        <v>31</v>
      </c>
      <c r="D21" s="45" t="s">
        <v>29</v>
      </c>
      <c r="E21" s="45" t="s">
        <v>32</v>
      </c>
      <c r="F21" s="45" t="s">
        <v>18</v>
      </c>
      <c r="G21" s="45">
        <v>3</v>
      </c>
      <c r="H21" s="45">
        <v>1</v>
      </c>
      <c r="I21" s="45">
        <v>0.4</v>
      </c>
      <c r="J21" s="44" t="s">
        <v>19</v>
      </c>
      <c r="K21" s="46">
        <f>3.5/1000*popel_sira!L$10</f>
        <v>9.3403239512474687E-2</v>
      </c>
      <c r="L21" s="46">
        <f>19/1000*popel_sira!M$10</f>
        <v>3.339819471142523E-2</v>
      </c>
      <c r="M21" s="47">
        <f t="shared" si="0"/>
        <v>3.0000000000000001E-3</v>
      </c>
      <c r="N21" s="47">
        <f t="shared" si="1"/>
        <v>1E-3</v>
      </c>
      <c r="O21" s="47">
        <f t="shared" si="2"/>
        <v>4.0000000000000002E-4</v>
      </c>
      <c r="P21" s="48" t="s">
        <v>20</v>
      </c>
      <c r="Q21" s="49">
        <f t="shared" si="3"/>
        <v>9.3403239512474687E-2</v>
      </c>
      <c r="R21" s="49">
        <f t="shared" si="4"/>
        <v>3.339819471142523E-2</v>
      </c>
      <c r="S21" s="49">
        <f t="shared" si="5"/>
        <v>3.0000000000000001E-3</v>
      </c>
      <c r="T21" s="49">
        <f t="shared" si="6"/>
        <v>1E-3</v>
      </c>
      <c r="U21" s="49">
        <f t="shared" si="7"/>
        <v>4.0000000000000002E-4</v>
      </c>
      <c r="V21" s="50">
        <v>1</v>
      </c>
      <c r="W21" s="30"/>
      <c r="X21" s="30"/>
      <c r="Y21" s="30"/>
    </row>
    <row r="22" spans="1:25" ht="14.25" thickTop="1" thickBot="1" x14ac:dyDescent="0.25">
      <c r="A22" s="30" t="s">
        <v>22</v>
      </c>
      <c r="B22" s="43" t="s">
        <v>23</v>
      </c>
      <c r="C22" s="44" t="s">
        <v>31</v>
      </c>
      <c r="D22" s="45" t="s">
        <v>29</v>
      </c>
      <c r="E22" s="45" t="s">
        <v>32</v>
      </c>
      <c r="F22" s="45" t="s">
        <v>18</v>
      </c>
      <c r="G22" s="45">
        <v>3</v>
      </c>
      <c r="H22" s="45">
        <v>1</v>
      </c>
      <c r="I22" s="45">
        <v>0.4</v>
      </c>
      <c r="J22" s="44" t="s">
        <v>19</v>
      </c>
      <c r="K22" s="46">
        <f>3.5/1000*popel_sira!L$10</f>
        <v>9.3403239512474687E-2</v>
      </c>
      <c r="L22" s="46">
        <f>19/1000*popel_sira!M$10</f>
        <v>3.339819471142523E-2</v>
      </c>
      <c r="M22" s="47">
        <f t="shared" si="0"/>
        <v>3.0000000000000001E-3</v>
      </c>
      <c r="N22" s="47">
        <f t="shared" si="1"/>
        <v>1E-3</v>
      </c>
      <c r="O22" s="47">
        <f t="shared" si="2"/>
        <v>4.0000000000000002E-4</v>
      </c>
      <c r="P22" s="48" t="s">
        <v>20</v>
      </c>
      <c r="Q22" s="49">
        <f t="shared" si="3"/>
        <v>9.3403239512474687E-2</v>
      </c>
      <c r="R22" s="49">
        <f t="shared" si="4"/>
        <v>3.339819471142523E-2</v>
      </c>
      <c r="S22" s="49">
        <f t="shared" si="5"/>
        <v>3.0000000000000001E-3</v>
      </c>
      <c r="T22" s="49">
        <f t="shared" si="6"/>
        <v>1E-3</v>
      </c>
      <c r="U22" s="49">
        <f t="shared" si="7"/>
        <v>4.0000000000000002E-4</v>
      </c>
      <c r="V22" s="50">
        <v>1</v>
      </c>
      <c r="W22" s="30"/>
      <c r="X22" s="30"/>
      <c r="Y22" s="30"/>
    </row>
    <row r="23" spans="1:25" ht="14.25" thickTop="1" thickBot="1" x14ac:dyDescent="0.25">
      <c r="A23" s="30" t="s">
        <v>22</v>
      </c>
      <c r="B23" s="43" t="s">
        <v>23</v>
      </c>
      <c r="C23" s="44" t="s">
        <v>31</v>
      </c>
      <c r="D23" s="45" t="s">
        <v>29</v>
      </c>
      <c r="E23" s="45" t="s">
        <v>32</v>
      </c>
      <c r="F23" s="45" t="s">
        <v>18</v>
      </c>
      <c r="G23" s="45">
        <v>3</v>
      </c>
      <c r="H23" s="45">
        <v>1</v>
      </c>
      <c r="I23" s="45">
        <v>0.4</v>
      </c>
      <c r="J23" s="44" t="s">
        <v>19</v>
      </c>
      <c r="K23" s="46">
        <f>3.5/1000*popel_sira!L$10</f>
        <v>9.3403239512474687E-2</v>
      </c>
      <c r="L23" s="46">
        <f>19/1000*popel_sira!M$10</f>
        <v>3.339819471142523E-2</v>
      </c>
      <c r="M23" s="47">
        <f t="shared" si="0"/>
        <v>3.0000000000000001E-3</v>
      </c>
      <c r="N23" s="47">
        <f t="shared" si="1"/>
        <v>1E-3</v>
      </c>
      <c r="O23" s="47">
        <f t="shared" si="2"/>
        <v>4.0000000000000002E-4</v>
      </c>
      <c r="P23" s="48" t="s">
        <v>20</v>
      </c>
      <c r="Q23" s="49">
        <f t="shared" si="3"/>
        <v>9.3403239512474687E-2</v>
      </c>
      <c r="R23" s="49">
        <f t="shared" si="4"/>
        <v>3.339819471142523E-2</v>
      </c>
      <c r="S23" s="49">
        <f t="shared" si="5"/>
        <v>3.0000000000000001E-3</v>
      </c>
      <c r="T23" s="49">
        <f t="shared" si="6"/>
        <v>1E-3</v>
      </c>
      <c r="U23" s="49">
        <f t="shared" si="7"/>
        <v>4.0000000000000002E-4</v>
      </c>
      <c r="V23" s="50">
        <v>1</v>
      </c>
      <c r="W23" s="30"/>
      <c r="X23" s="30"/>
      <c r="Y23" s="30"/>
    </row>
    <row r="24" spans="1:25" ht="14.25" thickTop="1" thickBot="1" x14ac:dyDescent="0.25">
      <c r="A24" s="30" t="s">
        <v>22</v>
      </c>
      <c r="B24" s="43" t="s">
        <v>23</v>
      </c>
      <c r="C24" s="44" t="s">
        <v>31</v>
      </c>
      <c r="D24" s="45" t="s">
        <v>29</v>
      </c>
      <c r="E24" s="45" t="s">
        <v>32</v>
      </c>
      <c r="F24" s="45" t="s">
        <v>18</v>
      </c>
      <c r="G24" s="45">
        <v>3</v>
      </c>
      <c r="H24" s="45">
        <v>1</v>
      </c>
      <c r="I24" s="45">
        <v>0.4</v>
      </c>
      <c r="J24" s="44" t="s">
        <v>19</v>
      </c>
      <c r="K24" s="46">
        <f>3.5/1000*popel_sira!L$10</f>
        <v>9.3403239512474687E-2</v>
      </c>
      <c r="L24" s="46">
        <f>19/1000*popel_sira!M$10</f>
        <v>3.339819471142523E-2</v>
      </c>
      <c r="M24" s="47">
        <f t="shared" si="0"/>
        <v>3.0000000000000001E-3</v>
      </c>
      <c r="N24" s="47">
        <f t="shared" si="1"/>
        <v>1E-3</v>
      </c>
      <c r="O24" s="47">
        <f t="shared" si="2"/>
        <v>4.0000000000000002E-4</v>
      </c>
      <c r="P24" s="48" t="s">
        <v>20</v>
      </c>
      <c r="Q24" s="49">
        <f t="shared" si="3"/>
        <v>9.3403239512474687E-2</v>
      </c>
      <c r="R24" s="49">
        <f t="shared" si="4"/>
        <v>3.339819471142523E-2</v>
      </c>
      <c r="S24" s="49">
        <f t="shared" si="5"/>
        <v>3.0000000000000001E-3</v>
      </c>
      <c r="T24" s="49">
        <f t="shared" si="6"/>
        <v>1E-3</v>
      </c>
      <c r="U24" s="49">
        <f t="shared" si="7"/>
        <v>4.0000000000000002E-4</v>
      </c>
      <c r="V24" s="50">
        <v>1</v>
      </c>
      <c r="W24" s="30"/>
      <c r="X24" s="30"/>
      <c r="Y24" s="30"/>
    </row>
    <row r="25" spans="1:25" ht="14.25" thickTop="1" thickBot="1" x14ac:dyDescent="0.25">
      <c r="A25" s="30" t="s">
        <v>22</v>
      </c>
      <c r="B25" s="43" t="s">
        <v>23</v>
      </c>
      <c r="C25" s="44" t="s">
        <v>33</v>
      </c>
      <c r="D25" s="45" t="s">
        <v>29</v>
      </c>
      <c r="E25" s="45" t="s">
        <v>34</v>
      </c>
      <c r="F25" s="45" t="s">
        <v>18</v>
      </c>
      <c r="G25" s="45">
        <v>6</v>
      </c>
      <c r="H25" s="45">
        <v>0.5</v>
      </c>
      <c r="I25" s="45">
        <v>0.14000000000000001</v>
      </c>
      <c r="J25" s="44" t="s">
        <v>19</v>
      </c>
      <c r="K25" s="46">
        <f>8.5/1000*popel_sira!L$10</f>
        <v>0.22683643881600998</v>
      </c>
      <c r="L25" s="46">
        <f>19/1000*popel_sira!M$10</f>
        <v>3.339819471142523E-2</v>
      </c>
      <c r="M25" s="47">
        <f t="shared" si="0"/>
        <v>6.0000000000000001E-3</v>
      </c>
      <c r="N25" s="47">
        <f t="shared" si="1"/>
        <v>5.0000000000000001E-4</v>
      </c>
      <c r="O25" s="47">
        <f t="shared" si="2"/>
        <v>1.4000000000000001E-4</v>
      </c>
      <c r="P25" s="48" t="s">
        <v>20</v>
      </c>
      <c r="Q25" s="49">
        <f t="shared" si="3"/>
        <v>0.22683643881600998</v>
      </c>
      <c r="R25" s="49">
        <f t="shared" si="4"/>
        <v>3.339819471142523E-2</v>
      </c>
      <c r="S25" s="49">
        <f t="shared" si="5"/>
        <v>6.0000000000000001E-3</v>
      </c>
      <c r="T25" s="49">
        <f t="shared" si="6"/>
        <v>5.0000000000000001E-4</v>
      </c>
      <c r="U25" s="49">
        <f t="shared" si="7"/>
        <v>1.4000000000000001E-4</v>
      </c>
      <c r="V25" s="50">
        <v>1</v>
      </c>
      <c r="W25" s="30"/>
      <c r="X25" s="30"/>
      <c r="Y25" s="30"/>
    </row>
    <row r="26" spans="1:25" ht="14.25" thickTop="1" thickBot="1" x14ac:dyDescent="0.25">
      <c r="A26" s="30" t="s">
        <v>22</v>
      </c>
      <c r="B26" s="43" t="s">
        <v>23</v>
      </c>
      <c r="C26" s="44" t="s">
        <v>33</v>
      </c>
      <c r="D26" s="45" t="s">
        <v>29</v>
      </c>
      <c r="E26" s="45" t="s">
        <v>34</v>
      </c>
      <c r="F26" s="45" t="s">
        <v>18</v>
      </c>
      <c r="G26" s="45">
        <v>6</v>
      </c>
      <c r="H26" s="45">
        <v>0.5</v>
      </c>
      <c r="I26" s="45">
        <v>0.14000000000000001</v>
      </c>
      <c r="J26" s="44" t="s">
        <v>19</v>
      </c>
      <c r="K26" s="46">
        <f>8.5/1000*popel_sira!L$10</f>
        <v>0.22683643881600998</v>
      </c>
      <c r="L26" s="46">
        <f>19/1000*popel_sira!M$10</f>
        <v>3.339819471142523E-2</v>
      </c>
      <c r="M26" s="47">
        <f t="shared" si="0"/>
        <v>6.0000000000000001E-3</v>
      </c>
      <c r="N26" s="47">
        <f t="shared" si="1"/>
        <v>5.0000000000000001E-4</v>
      </c>
      <c r="O26" s="47">
        <f t="shared" si="2"/>
        <v>1.4000000000000001E-4</v>
      </c>
      <c r="P26" s="48" t="s">
        <v>20</v>
      </c>
      <c r="Q26" s="49">
        <f t="shared" si="3"/>
        <v>0.22683643881600998</v>
      </c>
      <c r="R26" s="49">
        <f t="shared" si="4"/>
        <v>3.339819471142523E-2</v>
      </c>
      <c r="S26" s="49">
        <f t="shared" si="5"/>
        <v>6.0000000000000001E-3</v>
      </c>
      <c r="T26" s="49">
        <f t="shared" si="6"/>
        <v>5.0000000000000001E-4</v>
      </c>
      <c r="U26" s="49">
        <f t="shared" si="7"/>
        <v>1.4000000000000001E-4</v>
      </c>
      <c r="V26" s="50">
        <v>1</v>
      </c>
      <c r="W26" s="30"/>
      <c r="X26" s="30"/>
      <c r="Y26" s="30"/>
    </row>
    <row r="27" spans="1:25" ht="14.25" thickTop="1" thickBot="1" x14ac:dyDescent="0.25">
      <c r="A27" s="30" t="s">
        <v>22</v>
      </c>
      <c r="B27" s="43" t="s">
        <v>23</v>
      </c>
      <c r="C27" s="44" t="s">
        <v>33</v>
      </c>
      <c r="D27" s="45" t="s">
        <v>29</v>
      </c>
      <c r="E27" s="45" t="s">
        <v>34</v>
      </c>
      <c r="F27" s="45" t="s">
        <v>18</v>
      </c>
      <c r="G27" s="45">
        <v>6</v>
      </c>
      <c r="H27" s="45">
        <v>0.5</v>
      </c>
      <c r="I27" s="45">
        <v>0.14000000000000001</v>
      </c>
      <c r="J27" s="44" t="s">
        <v>19</v>
      </c>
      <c r="K27" s="46">
        <f>8.5/1000*popel_sira!L$10</f>
        <v>0.22683643881600998</v>
      </c>
      <c r="L27" s="46">
        <f>19/1000*popel_sira!M$10</f>
        <v>3.339819471142523E-2</v>
      </c>
      <c r="M27" s="47">
        <f t="shared" si="0"/>
        <v>6.0000000000000001E-3</v>
      </c>
      <c r="N27" s="47">
        <f t="shared" si="1"/>
        <v>5.0000000000000001E-4</v>
      </c>
      <c r="O27" s="47">
        <f t="shared" si="2"/>
        <v>1.4000000000000001E-4</v>
      </c>
      <c r="P27" s="48" t="s">
        <v>20</v>
      </c>
      <c r="Q27" s="49">
        <f t="shared" si="3"/>
        <v>0.22683643881600998</v>
      </c>
      <c r="R27" s="49">
        <f t="shared" si="4"/>
        <v>3.339819471142523E-2</v>
      </c>
      <c r="S27" s="49">
        <f t="shared" si="5"/>
        <v>6.0000000000000001E-3</v>
      </c>
      <c r="T27" s="49">
        <f t="shared" si="6"/>
        <v>5.0000000000000001E-4</v>
      </c>
      <c r="U27" s="49">
        <f t="shared" si="7"/>
        <v>1.4000000000000001E-4</v>
      </c>
      <c r="V27" s="50">
        <v>1</v>
      </c>
      <c r="W27" s="30"/>
      <c r="X27" s="30"/>
      <c r="Y27" s="30"/>
    </row>
    <row r="28" spans="1:25" ht="14.25" thickTop="1" thickBot="1" x14ac:dyDescent="0.25">
      <c r="A28" s="30" t="s">
        <v>22</v>
      </c>
      <c r="B28" s="43" t="s">
        <v>23</v>
      </c>
      <c r="C28" s="44" t="s">
        <v>33</v>
      </c>
      <c r="D28" s="45" t="s">
        <v>29</v>
      </c>
      <c r="E28" s="45" t="s">
        <v>34</v>
      </c>
      <c r="F28" s="45" t="s">
        <v>18</v>
      </c>
      <c r="G28" s="45">
        <v>6</v>
      </c>
      <c r="H28" s="45">
        <v>0.5</v>
      </c>
      <c r="I28" s="45">
        <v>0.14000000000000001</v>
      </c>
      <c r="J28" s="44" t="s">
        <v>19</v>
      </c>
      <c r="K28" s="46">
        <f>8.5/1000*popel_sira!L$10</f>
        <v>0.22683643881600998</v>
      </c>
      <c r="L28" s="46">
        <f>19/1000*popel_sira!M$10</f>
        <v>3.339819471142523E-2</v>
      </c>
      <c r="M28" s="47">
        <f t="shared" si="0"/>
        <v>6.0000000000000001E-3</v>
      </c>
      <c r="N28" s="47">
        <f t="shared" si="1"/>
        <v>5.0000000000000001E-4</v>
      </c>
      <c r="O28" s="47">
        <f t="shared" si="2"/>
        <v>1.4000000000000001E-4</v>
      </c>
      <c r="P28" s="48" t="s">
        <v>20</v>
      </c>
      <c r="Q28" s="49">
        <f t="shared" si="3"/>
        <v>0.22683643881600998</v>
      </c>
      <c r="R28" s="49">
        <f t="shared" si="4"/>
        <v>3.339819471142523E-2</v>
      </c>
      <c r="S28" s="49">
        <f t="shared" si="5"/>
        <v>6.0000000000000001E-3</v>
      </c>
      <c r="T28" s="49">
        <f t="shared" si="6"/>
        <v>5.0000000000000001E-4</v>
      </c>
      <c r="U28" s="49">
        <f t="shared" si="7"/>
        <v>1.4000000000000001E-4</v>
      </c>
      <c r="V28" s="50">
        <v>1</v>
      </c>
      <c r="W28" s="30"/>
      <c r="X28" s="30"/>
      <c r="Y28" s="30"/>
    </row>
    <row r="29" spans="1:25" ht="14.25" thickTop="1" thickBot="1" x14ac:dyDescent="0.25">
      <c r="A29" s="30" t="s">
        <v>22</v>
      </c>
      <c r="B29" s="43" t="s">
        <v>23</v>
      </c>
      <c r="C29" s="44" t="s">
        <v>35</v>
      </c>
      <c r="D29" s="45" t="s">
        <v>29</v>
      </c>
      <c r="E29" s="45" t="s">
        <v>36</v>
      </c>
      <c r="F29" s="45" t="s">
        <v>18</v>
      </c>
      <c r="G29" s="45">
        <v>15</v>
      </c>
      <c r="H29" s="45">
        <v>0.5</v>
      </c>
      <c r="I29" s="45">
        <v>0.14000000000000001</v>
      </c>
      <c r="J29" s="44" t="s">
        <v>19</v>
      </c>
      <c r="K29" s="46">
        <f>5.5/1000*popel_sira!L$10</f>
        <v>0.14677651923388879</v>
      </c>
      <c r="L29" s="46">
        <f>19/1000*popel_sira!M$10</f>
        <v>3.339819471142523E-2</v>
      </c>
      <c r="M29" s="47">
        <f t="shared" si="0"/>
        <v>1.4999999999999999E-2</v>
      </c>
      <c r="N29" s="47">
        <f t="shared" si="1"/>
        <v>5.0000000000000001E-4</v>
      </c>
      <c r="O29" s="47">
        <f t="shared" si="2"/>
        <v>1.4000000000000001E-4</v>
      </c>
      <c r="P29" s="48" t="s">
        <v>20</v>
      </c>
      <c r="Q29" s="49">
        <f t="shared" si="3"/>
        <v>0.14677651923388879</v>
      </c>
      <c r="R29" s="49">
        <f t="shared" si="4"/>
        <v>3.339819471142523E-2</v>
      </c>
      <c r="S29" s="49">
        <f t="shared" si="5"/>
        <v>1.4999999999999999E-2</v>
      </c>
      <c r="T29" s="49">
        <f t="shared" si="6"/>
        <v>5.0000000000000001E-4</v>
      </c>
      <c r="U29" s="49">
        <f t="shared" si="7"/>
        <v>1.4000000000000001E-4</v>
      </c>
      <c r="V29" s="50">
        <v>1</v>
      </c>
      <c r="W29" s="30"/>
      <c r="X29" s="30"/>
      <c r="Y29" s="30"/>
    </row>
    <row r="30" spans="1:25" ht="14.25" thickTop="1" thickBot="1" x14ac:dyDescent="0.25">
      <c r="A30" s="30" t="s">
        <v>22</v>
      </c>
      <c r="B30" s="43" t="s">
        <v>23</v>
      </c>
      <c r="C30" s="44" t="s">
        <v>35</v>
      </c>
      <c r="D30" s="45" t="s">
        <v>29</v>
      </c>
      <c r="E30" s="45" t="s">
        <v>36</v>
      </c>
      <c r="F30" s="45" t="s">
        <v>18</v>
      </c>
      <c r="G30" s="45">
        <v>15</v>
      </c>
      <c r="H30" s="45">
        <v>0.5</v>
      </c>
      <c r="I30" s="45">
        <v>0.14000000000000001</v>
      </c>
      <c r="J30" s="44" t="s">
        <v>19</v>
      </c>
      <c r="K30" s="46">
        <f>5.5/1000*popel_sira!L$10</f>
        <v>0.14677651923388879</v>
      </c>
      <c r="L30" s="46">
        <f>19/1000*popel_sira!M$10</f>
        <v>3.339819471142523E-2</v>
      </c>
      <c r="M30" s="47">
        <f t="shared" si="0"/>
        <v>1.4999999999999999E-2</v>
      </c>
      <c r="N30" s="47">
        <f t="shared" si="1"/>
        <v>5.0000000000000001E-4</v>
      </c>
      <c r="O30" s="47">
        <f t="shared" si="2"/>
        <v>1.4000000000000001E-4</v>
      </c>
      <c r="P30" s="48" t="s">
        <v>20</v>
      </c>
      <c r="Q30" s="49">
        <f t="shared" si="3"/>
        <v>0.14677651923388879</v>
      </c>
      <c r="R30" s="49">
        <f t="shared" si="4"/>
        <v>3.339819471142523E-2</v>
      </c>
      <c r="S30" s="49">
        <f t="shared" si="5"/>
        <v>1.4999999999999999E-2</v>
      </c>
      <c r="T30" s="49">
        <f t="shared" si="6"/>
        <v>5.0000000000000001E-4</v>
      </c>
      <c r="U30" s="49">
        <f t="shared" si="7"/>
        <v>1.4000000000000001E-4</v>
      </c>
      <c r="V30" s="50">
        <v>1</v>
      </c>
      <c r="W30" s="30"/>
      <c r="X30" s="30"/>
      <c r="Y30" s="30"/>
    </row>
    <row r="31" spans="1:25" ht="14.25" thickTop="1" thickBot="1" x14ac:dyDescent="0.25">
      <c r="A31" s="30" t="s">
        <v>22</v>
      </c>
      <c r="B31" s="43" t="s">
        <v>23</v>
      </c>
      <c r="C31" s="44" t="s">
        <v>35</v>
      </c>
      <c r="D31" s="45" t="s">
        <v>29</v>
      </c>
      <c r="E31" s="45" t="s">
        <v>36</v>
      </c>
      <c r="F31" s="45" t="s">
        <v>18</v>
      </c>
      <c r="G31" s="45">
        <v>15</v>
      </c>
      <c r="H31" s="45">
        <v>0.5</v>
      </c>
      <c r="I31" s="45">
        <v>0.14000000000000001</v>
      </c>
      <c r="J31" s="44" t="s">
        <v>19</v>
      </c>
      <c r="K31" s="46">
        <f>5.5/1000*popel_sira!L$10</f>
        <v>0.14677651923388879</v>
      </c>
      <c r="L31" s="46">
        <f>19/1000*popel_sira!M$10</f>
        <v>3.339819471142523E-2</v>
      </c>
      <c r="M31" s="47">
        <f t="shared" si="0"/>
        <v>1.4999999999999999E-2</v>
      </c>
      <c r="N31" s="47">
        <f t="shared" si="1"/>
        <v>5.0000000000000001E-4</v>
      </c>
      <c r="O31" s="47">
        <f t="shared" si="2"/>
        <v>1.4000000000000001E-4</v>
      </c>
      <c r="P31" s="48" t="s">
        <v>20</v>
      </c>
      <c r="Q31" s="49">
        <f t="shared" si="3"/>
        <v>0.14677651923388879</v>
      </c>
      <c r="R31" s="49">
        <f t="shared" si="4"/>
        <v>3.339819471142523E-2</v>
      </c>
      <c r="S31" s="49">
        <f t="shared" si="5"/>
        <v>1.4999999999999999E-2</v>
      </c>
      <c r="T31" s="49">
        <f t="shared" si="6"/>
        <v>5.0000000000000001E-4</v>
      </c>
      <c r="U31" s="49">
        <f t="shared" si="7"/>
        <v>1.4000000000000001E-4</v>
      </c>
      <c r="V31" s="50">
        <v>1</v>
      </c>
      <c r="W31" s="30"/>
      <c r="X31" s="30"/>
      <c r="Y31" s="30"/>
    </row>
    <row r="32" spans="1:25" ht="14.25" thickTop="1" thickBot="1" x14ac:dyDescent="0.25">
      <c r="A32" s="30" t="s">
        <v>22</v>
      </c>
      <c r="B32" s="43" t="s">
        <v>23</v>
      </c>
      <c r="C32" s="44" t="s">
        <v>35</v>
      </c>
      <c r="D32" s="45" t="s">
        <v>29</v>
      </c>
      <c r="E32" s="45" t="s">
        <v>36</v>
      </c>
      <c r="F32" s="45" t="s">
        <v>18</v>
      </c>
      <c r="G32" s="45">
        <v>15</v>
      </c>
      <c r="H32" s="45">
        <v>0.5</v>
      </c>
      <c r="I32" s="45">
        <v>0.14000000000000001</v>
      </c>
      <c r="J32" s="44" t="s">
        <v>19</v>
      </c>
      <c r="K32" s="46">
        <f>5.5/1000*popel_sira!L$10</f>
        <v>0.14677651923388879</v>
      </c>
      <c r="L32" s="46">
        <f>19/1000*popel_sira!M$10</f>
        <v>3.339819471142523E-2</v>
      </c>
      <c r="M32" s="47">
        <f t="shared" si="0"/>
        <v>1.4999999999999999E-2</v>
      </c>
      <c r="N32" s="47">
        <f t="shared" si="1"/>
        <v>5.0000000000000001E-4</v>
      </c>
      <c r="O32" s="47">
        <f t="shared" si="2"/>
        <v>1.4000000000000001E-4</v>
      </c>
      <c r="P32" s="48" t="s">
        <v>20</v>
      </c>
      <c r="Q32" s="49">
        <f t="shared" si="3"/>
        <v>0.14677651923388879</v>
      </c>
      <c r="R32" s="49">
        <f t="shared" si="4"/>
        <v>3.339819471142523E-2</v>
      </c>
      <c r="S32" s="49">
        <f t="shared" si="5"/>
        <v>1.4999999999999999E-2</v>
      </c>
      <c r="T32" s="49">
        <f t="shared" si="6"/>
        <v>5.0000000000000001E-4</v>
      </c>
      <c r="U32" s="49">
        <f t="shared" si="7"/>
        <v>1.4000000000000001E-4</v>
      </c>
      <c r="V32" s="50">
        <v>1</v>
      </c>
      <c r="W32" s="30"/>
      <c r="X32" s="30"/>
      <c r="Y32" s="30"/>
    </row>
    <row r="33" spans="1:25" ht="14.25" thickTop="1" thickBot="1" x14ac:dyDescent="0.25">
      <c r="A33" s="30" t="s">
        <v>22</v>
      </c>
      <c r="B33" s="43" t="s">
        <v>23</v>
      </c>
      <c r="C33" s="44" t="s">
        <v>37</v>
      </c>
      <c r="D33" s="45" t="s">
        <v>29</v>
      </c>
      <c r="E33" s="45" t="s">
        <v>38</v>
      </c>
      <c r="F33" s="45" t="s">
        <v>18</v>
      </c>
      <c r="G33" s="45">
        <v>27.5</v>
      </c>
      <c r="H33" s="45">
        <v>0.5</v>
      </c>
      <c r="I33" s="45">
        <v>0.14000000000000001</v>
      </c>
      <c r="J33" s="44" t="s">
        <v>19</v>
      </c>
      <c r="K33" s="46">
        <f>1.5/1000*popel_sira!L$10</f>
        <v>4.0029959791060582E-2</v>
      </c>
      <c r="L33" s="46">
        <f>19/1000*popel_sira!M$10</f>
        <v>3.339819471142523E-2</v>
      </c>
      <c r="M33" s="47">
        <f t="shared" si="0"/>
        <v>2.75E-2</v>
      </c>
      <c r="N33" s="47">
        <f t="shared" si="1"/>
        <v>5.0000000000000001E-4</v>
      </c>
      <c r="O33" s="47">
        <f t="shared" si="2"/>
        <v>1.4000000000000001E-4</v>
      </c>
      <c r="P33" s="48" t="s">
        <v>20</v>
      </c>
      <c r="Q33" s="49">
        <f t="shared" si="3"/>
        <v>4.0029959791060582E-2</v>
      </c>
      <c r="R33" s="49">
        <f t="shared" si="4"/>
        <v>3.339819471142523E-2</v>
      </c>
      <c r="S33" s="49">
        <f t="shared" si="5"/>
        <v>2.75E-2</v>
      </c>
      <c r="T33" s="49">
        <f t="shared" si="6"/>
        <v>5.0000000000000001E-4</v>
      </c>
      <c r="U33" s="49">
        <f t="shared" si="7"/>
        <v>1.4000000000000001E-4</v>
      </c>
      <c r="V33" s="50">
        <v>1</v>
      </c>
      <c r="W33" s="30"/>
      <c r="X33" s="30"/>
      <c r="Y33" s="30"/>
    </row>
    <row r="34" spans="1:25" ht="14.25" thickTop="1" thickBot="1" x14ac:dyDescent="0.25">
      <c r="A34" s="30" t="s">
        <v>22</v>
      </c>
      <c r="B34" s="43" t="s">
        <v>23</v>
      </c>
      <c r="C34" s="44" t="s">
        <v>37</v>
      </c>
      <c r="D34" s="45" t="s">
        <v>29</v>
      </c>
      <c r="E34" s="45" t="s">
        <v>38</v>
      </c>
      <c r="F34" s="45" t="s">
        <v>18</v>
      </c>
      <c r="G34" s="45">
        <v>27.5</v>
      </c>
      <c r="H34" s="45">
        <v>0.5</v>
      </c>
      <c r="I34" s="45">
        <v>0.14000000000000001</v>
      </c>
      <c r="J34" s="44" t="s">
        <v>19</v>
      </c>
      <c r="K34" s="46">
        <f>1.5/1000*popel_sira!L$10</f>
        <v>4.0029959791060582E-2</v>
      </c>
      <c r="L34" s="46">
        <f>19/1000*popel_sira!M$10</f>
        <v>3.339819471142523E-2</v>
      </c>
      <c r="M34" s="47">
        <f t="shared" si="0"/>
        <v>2.75E-2</v>
      </c>
      <c r="N34" s="47">
        <f t="shared" si="1"/>
        <v>5.0000000000000001E-4</v>
      </c>
      <c r="O34" s="47">
        <f t="shared" si="2"/>
        <v>1.4000000000000001E-4</v>
      </c>
      <c r="P34" s="48" t="s">
        <v>20</v>
      </c>
      <c r="Q34" s="49">
        <f t="shared" si="3"/>
        <v>4.0029959791060582E-2</v>
      </c>
      <c r="R34" s="49">
        <f t="shared" si="4"/>
        <v>3.339819471142523E-2</v>
      </c>
      <c r="S34" s="49">
        <f t="shared" si="5"/>
        <v>2.75E-2</v>
      </c>
      <c r="T34" s="49">
        <f t="shared" si="6"/>
        <v>5.0000000000000001E-4</v>
      </c>
      <c r="U34" s="49">
        <f t="shared" si="7"/>
        <v>1.4000000000000001E-4</v>
      </c>
      <c r="V34" s="50">
        <v>1</v>
      </c>
      <c r="W34" s="30"/>
      <c r="X34" s="30"/>
      <c r="Y34" s="30"/>
    </row>
    <row r="35" spans="1:25" ht="14.25" thickTop="1" thickBot="1" x14ac:dyDescent="0.25">
      <c r="A35" s="30" t="s">
        <v>22</v>
      </c>
      <c r="B35" s="43" t="s">
        <v>23</v>
      </c>
      <c r="C35" s="44" t="s">
        <v>37</v>
      </c>
      <c r="D35" s="45" t="s">
        <v>29</v>
      </c>
      <c r="E35" s="45" t="s">
        <v>38</v>
      </c>
      <c r="F35" s="45" t="s">
        <v>18</v>
      </c>
      <c r="G35" s="45">
        <v>27.5</v>
      </c>
      <c r="H35" s="45">
        <v>0.5</v>
      </c>
      <c r="I35" s="45">
        <v>0.14000000000000001</v>
      </c>
      <c r="J35" s="44" t="s">
        <v>19</v>
      </c>
      <c r="K35" s="46">
        <f>1.5/1000*popel_sira!L$10</f>
        <v>4.0029959791060582E-2</v>
      </c>
      <c r="L35" s="46">
        <f>19/1000*popel_sira!M$10</f>
        <v>3.339819471142523E-2</v>
      </c>
      <c r="M35" s="47">
        <f t="shared" ref="M35:M66" si="8">+G35/1000</f>
        <v>2.75E-2</v>
      </c>
      <c r="N35" s="47">
        <f t="shared" ref="N35:N66" si="9">+H35/1000</f>
        <v>5.0000000000000001E-4</v>
      </c>
      <c r="O35" s="47">
        <f t="shared" ref="O35:O66" si="10">+I35/1000</f>
        <v>1.4000000000000001E-4</v>
      </c>
      <c r="P35" s="48" t="s">
        <v>20</v>
      </c>
      <c r="Q35" s="49">
        <f t="shared" ref="Q35:Q66" si="11">+$V35*K35</f>
        <v>4.0029959791060582E-2</v>
      </c>
      <c r="R35" s="49">
        <f t="shared" ref="R35:R66" si="12">+$V35*L35</f>
        <v>3.339819471142523E-2</v>
      </c>
      <c r="S35" s="49">
        <f t="shared" ref="S35:S66" si="13">+$V35*M35</f>
        <v>2.75E-2</v>
      </c>
      <c r="T35" s="49">
        <f t="shared" ref="T35:T66" si="14">+$V35*N35</f>
        <v>5.0000000000000001E-4</v>
      </c>
      <c r="U35" s="49">
        <f t="shared" ref="U35:U66" si="15">+$V35*O35</f>
        <v>1.4000000000000001E-4</v>
      </c>
      <c r="V35" s="50">
        <v>1</v>
      </c>
      <c r="W35" s="30"/>
      <c r="X35" s="30"/>
      <c r="Y35" s="30"/>
    </row>
    <row r="36" spans="1:25" ht="14.25" thickTop="1" thickBot="1" x14ac:dyDescent="0.25">
      <c r="A36" s="30" t="s">
        <v>22</v>
      </c>
      <c r="B36" s="43" t="s">
        <v>23</v>
      </c>
      <c r="C36" s="44" t="s">
        <v>37</v>
      </c>
      <c r="D36" s="45" t="s">
        <v>29</v>
      </c>
      <c r="E36" s="45" t="s">
        <v>38</v>
      </c>
      <c r="F36" s="45" t="s">
        <v>18</v>
      </c>
      <c r="G36" s="45">
        <v>27.5</v>
      </c>
      <c r="H36" s="45">
        <v>0.5</v>
      </c>
      <c r="I36" s="45">
        <v>0.14000000000000001</v>
      </c>
      <c r="J36" s="44" t="s">
        <v>19</v>
      </c>
      <c r="K36" s="46">
        <f>1.5/1000*popel_sira!L$10</f>
        <v>4.0029959791060582E-2</v>
      </c>
      <c r="L36" s="46">
        <f>19/1000*popel_sira!M$10</f>
        <v>3.339819471142523E-2</v>
      </c>
      <c r="M36" s="47">
        <f t="shared" si="8"/>
        <v>2.75E-2</v>
      </c>
      <c r="N36" s="47">
        <f t="shared" si="9"/>
        <v>5.0000000000000001E-4</v>
      </c>
      <c r="O36" s="47">
        <f t="shared" si="10"/>
        <v>1.4000000000000001E-4</v>
      </c>
      <c r="P36" s="48" t="s">
        <v>20</v>
      </c>
      <c r="Q36" s="49">
        <f t="shared" si="11"/>
        <v>4.0029959791060582E-2</v>
      </c>
      <c r="R36" s="49">
        <f t="shared" si="12"/>
        <v>3.339819471142523E-2</v>
      </c>
      <c r="S36" s="49">
        <f t="shared" si="13"/>
        <v>2.75E-2</v>
      </c>
      <c r="T36" s="49">
        <f t="shared" si="14"/>
        <v>5.0000000000000001E-4</v>
      </c>
      <c r="U36" s="49">
        <f t="shared" si="15"/>
        <v>1.4000000000000001E-4</v>
      </c>
      <c r="V36" s="50">
        <v>1</v>
      </c>
      <c r="W36" s="30"/>
      <c r="X36" s="30"/>
      <c r="Y36" s="30"/>
    </row>
    <row r="37" spans="1:25" ht="14.25" thickTop="1" thickBot="1" x14ac:dyDescent="0.25">
      <c r="A37" s="30" t="s">
        <v>22</v>
      </c>
      <c r="B37" s="43" t="s">
        <v>23</v>
      </c>
      <c r="C37" s="44" t="s">
        <v>39</v>
      </c>
      <c r="D37" s="45" t="s">
        <v>29</v>
      </c>
      <c r="E37" s="45" t="s">
        <v>34</v>
      </c>
      <c r="F37" s="45" t="s">
        <v>18</v>
      </c>
      <c r="G37" s="45">
        <v>6</v>
      </c>
      <c r="H37" s="45">
        <v>0.5</v>
      </c>
      <c r="I37" s="45">
        <v>0.14000000000000001</v>
      </c>
      <c r="J37" s="44" t="s">
        <v>19</v>
      </c>
      <c r="K37" s="46">
        <f>8.5/1000*popel_sira!L$10</f>
        <v>0.22683643881600998</v>
      </c>
      <c r="L37" s="46">
        <f>19/1000*popel_sira!M$10</f>
        <v>3.339819471142523E-2</v>
      </c>
      <c r="M37" s="47">
        <f t="shared" si="8"/>
        <v>6.0000000000000001E-3</v>
      </c>
      <c r="N37" s="47">
        <f t="shared" si="9"/>
        <v>5.0000000000000001E-4</v>
      </c>
      <c r="O37" s="47">
        <f t="shared" si="10"/>
        <v>1.4000000000000001E-4</v>
      </c>
      <c r="P37" s="48" t="s">
        <v>20</v>
      </c>
      <c r="Q37" s="49">
        <f t="shared" si="11"/>
        <v>0.22683643881600998</v>
      </c>
      <c r="R37" s="49">
        <f t="shared" si="12"/>
        <v>3.339819471142523E-2</v>
      </c>
      <c r="S37" s="49">
        <f t="shared" si="13"/>
        <v>6.0000000000000001E-3</v>
      </c>
      <c r="T37" s="49">
        <f t="shared" si="14"/>
        <v>5.0000000000000001E-4</v>
      </c>
      <c r="U37" s="49">
        <f t="shared" si="15"/>
        <v>1.4000000000000001E-4</v>
      </c>
      <c r="V37" s="50">
        <v>1</v>
      </c>
      <c r="W37" s="30"/>
      <c r="X37" s="30"/>
      <c r="Y37" s="30"/>
    </row>
    <row r="38" spans="1:25" ht="14.25" thickTop="1" thickBot="1" x14ac:dyDescent="0.25">
      <c r="A38" s="30" t="s">
        <v>22</v>
      </c>
      <c r="B38" s="43" t="s">
        <v>23</v>
      </c>
      <c r="C38" s="44" t="s">
        <v>39</v>
      </c>
      <c r="D38" s="45" t="s">
        <v>29</v>
      </c>
      <c r="E38" s="45" t="s">
        <v>34</v>
      </c>
      <c r="F38" s="45" t="s">
        <v>18</v>
      </c>
      <c r="G38" s="45">
        <v>6</v>
      </c>
      <c r="H38" s="45">
        <v>0.5</v>
      </c>
      <c r="I38" s="45">
        <v>0.14000000000000001</v>
      </c>
      <c r="J38" s="44" t="s">
        <v>19</v>
      </c>
      <c r="K38" s="46">
        <f>8.5/1000*popel_sira!L$10</f>
        <v>0.22683643881600998</v>
      </c>
      <c r="L38" s="46">
        <f>19/1000*popel_sira!M$10</f>
        <v>3.339819471142523E-2</v>
      </c>
      <c r="M38" s="47">
        <f t="shared" si="8"/>
        <v>6.0000000000000001E-3</v>
      </c>
      <c r="N38" s="47">
        <f t="shared" si="9"/>
        <v>5.0000000000000001E-4</v>
      </c>
      <c r="O38" s="47">
        <f t="shared" si="10"/>
        <v>1.4000000000000001E-4</v>
      </c>
      <c r="P38" s="48" t="s">
        <v>20</v>
      </c>
      <c r="Q38" s="49">
        <f t="shared" si="11"/>
        <v>0.22683643881600998</v>
      </c>
      <c r="R38" s="49">
        <f t="shared" si="12"/>
        <v>3.339819471142523E-2</v>
      </c>
      <c r="S38" s="49">
        <f t="shared" si="13"/>
        <v>6.0000000000000001E-3</v>
      </c>
      <c r="T38" s="49">
        <f t="shared" si="14"/>
        <v>5.0000000000000001E-4</v>
      </c>
      <c r="U38" s="49">
        <f t="shared" si="15"/>
        <v>1.4000000000000001E-4</v>
      </c>
      <c r="V38" s="50">
        <v>1</v>
      </c>
      <c r="W38" s="30"/>
      <c r="X38" s="30"/>
      <c r="Y38" s="30"/>
    </row>
    <row r="39" spans="1:25" ht="14.25" thickTop="1" thickBot="1" x14ac:dyDescent="0.25">
      <c r="A39" s="30" t="s">
        <v>22</v>
      </c>
      <c r="B39" s="43" t="s">
        <v>23</v>
      </c>
      <c r="C39" s="44" t="s">
        <v>39</v>
      </c>
      <c r="D39" s="45" t="s">
        <v>29</v>
      </c>
      <c r="E39" s="45" t="s">
        <v>34</v>
      </c>
      <c r="F39" s="45" t="s">
        <v>18</v>
      </c>
      <c r="G39" s="45">
        <v>6</v>
      </c>
      <c r="H39" s="45">
        <v>0.5</v>
      </c>
      <c r="I39" s="45">
        <v>0.14000000000000001</v>
      </c>
      <c r="J39" s="44" t="s">
        <v>19</v>
      </c>
      <c r="K39" s="46">
        <f>8.5/1000*popel_sira!L$10</f>
        <v>0.22683643881600998</v>
      </c>
      <c r="L39" s="46">
        <f>19/1000*popel_sira!M$10</f>
        <v>3.339819471142523E-2</v>
      </c>
      <c r="M39" s="47">
        <f t="shared" si="8"/>
        <v>6.0000000000000001E-3</v>
      </c>
      <c r="N39" s="47">
        <f t="shared" si="9"/>
        <v>5.0000000000000001E-4</v>
      </c>
      <c r="O39" s="47">
        <f t="shared" si="10"/>
        <v>1.4000000000000001E-4</v>
      </c>
      <c r="P39" s="48" t="s">
        <v>20</v>
      </c>
      <c r="Q39" s="49">
        <f t="shared" si="11"/>
        <v>0.22683643881600998</v>
      </c>
      <c r="R39" s="49">
        <f t="shared" si="12"/>
        <v>3.339819471142523E-2</v>
      </c>
      <c r="S39" s="49">
        <f t="shared" si="13"/>
        <v>6.0000000000000001E-3</v>
      </c>
      <c r="T39" s="49">
        <f t="shared" si="14"/>
        <v>5.0000000000000001E-4</v>
      </c>
      <c r="U39" s="49">
        <f t="shared" si="15"/>
        <v>1.4000000000000001E-4</v>
      </c>
      <c r="V39" s="50">
        <v>1</v>
      </c>
      <c r="W39" s="30"/>
      <c r="X39" s="30"/>
      <c r="Y39" s="30"/>
    </row>
    <row r="40" spans="1:25" ht="14.25" thickTop="1" thickBot="1" x14ac:dyDescent="0.25">
      <c r="A40" s="30" t="s">
        <v>22</v>
      </c>
      <c r="B40" s="43" t="s">
        <v>23</v>
      </c>
      <c r="C40" s="44" t="s">
        <v>39</v>
      </c>
      <c r="D40" s="45" t="s">
        <v>29</v>
      </c>
      <c r="E40" s="45" t="s">
        <v>34</v>
      </c>
      <c r="F40" s="45" t="s">
        <v>18</v>
      </c>
      <c r="G40" s="45">
        <v>6</v>
      </c>
      <c r="H40" s="45">
        <v>0.5</v>
      </c>
      <c r="I40" s="45">
        <v>0.14000000000000001</v>
      </c>
      <c r="J40" s="44" t="s">
        <v>19</v>
      </c>
      <c r="K40" s="46">
        <f>8.5/1000*popel_sira!L$10</f>
        <v>0.22683643881600998</v>
      </c>
      <c r="L40" s="46">
        <f>19/1000*popel_sira!M$10</f>
        <v>3.339819471142523E-2</v>
      </c>
      <c r="M40" s="47">
        <f t="shared" si="8"/>
        <v>6.0000000000000001E-3</v>
      </c>
      <c r="N40" s="47">
        <f t="shared" si="9"/>
        <v>5.0000000000000001E-4</v>
      </c>
      <c r="O40" s="47">
        <f t="shared" si="10"/>
        <v>1.4000000000000001E-4</v>
      </c>
      <c r="P40" s="48" t="s">
        <v>20</v>
      </c>
      <c r="Q40" s="49">
        <f t="shared" si="11"/>
        <v>0.22683643881600998</v>
      </c>
      <c r="R40" s="49">
        <f t="shared" si="12"/>
        <v>3.339819471142523E-2</v>
      </c>
      <c r="S40" s="49">
        <f t="shared" si="13"/>
        <v>6.0000000000000001E-3</v>
      </c>
      <c r="T40" s="49">
        <f t="shared" si="14"/>
        <v>5.0000000000000001E-4</v>
      </c>
      <c r="U40" s="49">
        <f t="shared" si="15"/>
        <v>1.4000000000000001E-4</v>
      </c>
      <c r="V40" s="50">
        <v>1</v>
      </c>
      <c r="W40" s="30"/>
      <c r="X40" s="30"/>
      <c r="Y40" s="30"/>
    </row>
    <row r="41" spans="1:25" ht="14.25" thickTop="1" thickBot="1" x14ac:dyDescent="0.25">
      <c r="A41" s="30" t="s">
        <v>22</v>
      </c>
      <c r="B41" s="43" t="s">
        <v>23</v>
      </c>
      <c r="C41" s="44" t="s">
        <v>40</v>
      </c>
      <c r="D41" s="45" t="s">
        <v>29</v>
      </c>
      <c r="E41" s="45" t="s">
        <v>32</v>
      </c>
      <c r="F41" s="45" t="s">
        <v>18</v>
      </c>
      <c r="G41" s="45">
        <v>3</v>
      </c>
      <c r="H41" s="45">
        <v>1</v>
      </c>
      <c r="I41" s="45">
        <v>0.4</v>
      </c>
      <c r="J41" s="44" t="s">
        <v>19</v>
      </c>
      <c r="K41" s="46">
        <f>3.5/1000*popel_sira!L$10</f>
        <v>9.3403239512474687E-2</v>
      </c>
      <c r="L41" s="46">
        <f>19/1000*popel_sira!M$10</f>
        <v>3.339819471142523E-2</v>
      </c>
      <c r="M41" s="47">
        <f t="shared" si="8"/>
        <v>3.0000000000000001E-3</v>
      </c>
      <c r="N41" s="47">
        <f t="shared" si="9"/>
        <v>1E-3</v>
      </c>
      <c r="O41" s="47">
        <f t="shared" si="10"/>
        <v>4.0000000000000002E-4</v>
      </c>
      <c r="P41" s="48" t="s">
        <v>20</v>
      </c>
      <c r="Q41" s="49">
        <f t="shared" si="11"/>
        <v>9.3403239512474687E-2</v>
      </c>
      <c r="R41" s="49">
        <f t="shared" si="12"/>
        <v>3.339819471142523E-2</v>
      </c>
      <c r="S41" s="49">
        <f t="shared" si="13"/>
        <v>3.0000000000000001E-3</v>
      </c>
      <c r="T41" s="49">
        <f t="shared" si="14"/>
        <v>1E-3</v>
      </c>
      <c r="U41" s="49">
        <f t="shared" si="15"/>
        <v>4.0000000000000002E-4</v>
      </c>
      <c r="V41" s="50">
        <v>1</v>
      </c>
      <c r="W41" s="30"/>
      <c r="X41" s="30"/>
      <c r="Y41" s="30"/>
    </row>
    <row r="42" spans="1:25" ht="14.25" thickTop="1" thickBot="1" x14ac:dyDescent="0.25">
      <c r="A42" s="30" t="s">
        <v>22</v>
      </c>
      <c r="B42" s="43" t="s">
        <v>23</v>
      </c>
      <c r="C42" s="44" t="s">
        <v>40</v>
      </c>
      <c r="D42" s="45" t="s">
        <v>29</v>
      </c>
      <c r="E42" s="45" t="s">
        <v>32</v>
      </c>
      <c r="F42" s="45" t="s">
        <v>18</v>
      </c>
      <c r="G42" s="45">
        <v>3</v>
      </c>
      <c r="H42" s="45">
        <v>1</v>
      </c>
      <c r="I42" s="45">
        <v>0.4</v>
      </c>
      <c r="J42" s="44" t="s">
        <v>19</v>
      </c>
      <c r="K42" s="46">
        <f>3.5/1000*popel_sira!L$10</f>
        <v>9.3403239512474687E-2</v>
      </c>
      <c r="L42" s="46">
        <f>19/1000*popel_sira!M$10</f>
        <v>3.339819471142523E-2</v>
      </c>
      <c r="M42" s="47">
        <f t="shared" si="8"/>
        <v>3.0000000000000001E-3</v>
      </c>
      <c r="N42" s="47">
        <f t="shared" si="9"/>
        <v>1E-3</v>
      </c>
      <c r="O42" s="47">
        <f t="shared" si="10"/>
        <v>4.0000000000000002E-4</v>
      </c>
      <c r="P42" s="48" t="s">
        <v>20</v>
      </c>
      <c r="Q42" s="49">
        <f t="shared" si="11"/>
        <v>9.3403239512474687E-2</v>
      </c>
      <c r="R42" s="49">
        <f t="shared" si="12"/>
        <v>3.339819471142523E-2</v>
      </c>
      <c r="S42" s="49">
        <f t="shared" si="13"/>
        <v>3.0000000000000001E-3</v>
      </c>
      <c r="T42" s="49">
        <f t="shared" si="14"/>
        <v>1E-3</v>
      </c>
      <c r="U42" s="49">
        <f t="shared" si="15"/>
        <v>4.0000000000000002E-4</v>
      </c>
      <c r="V42" s="50">
        <v>1</v>
      </c>
      <c r="W42" s="30"/>
      <c r="X42" s="30"/>
      <c r="Y42" s="30"/>
    </row>
    <row r="43" spans="1:25" ht="14.25" thickTop="1" thickBot="1" x14ac:dyDescent="0.25">
      <c r="A43" s="30" t="s">
        <v>22</v>
      </c>
      <c r="B43" s="43" t="s">
        <v>23</v>
      </c>
      <c r="C43" s="44" t="s">
        <v>40</v>
      </c>
      <c r="D43" s="45" t="s">
        <v>29</v>
      </c>
      <c r="E43" s="45" t="s">
        <v>32</v>
      </c>
      <c r="F43" s="45" t="s">
        <v>18</v>
      </c>
      <c r="G43" s="45">
        <v>3</v>
      </c>
      <c r="H43" s="45">
        <v>1</v>
      </c>
      <c r="I43" s="45">
        <v>0.4</v>
      </c>
      <c r="J43" s="44" t="s">
        <v>19</v>
      </c>
      <c r="K43" s="46">
        <f>3.5/1000*popel_sira!L$10</f>
        <v>9.3403239512474687E-2</v>
      </c>
      <c r="L43" s="46">
        <f>19/1000*popel_sira!M$10</f>
        <v>3.339819471142523E-2</v>
      </c>
      <c r="M43" s="47">
        <f t="shared" si="8"/>
        <v>3.0000000000000001E-3</v>
      </c>
      <c r="N43" s="47">
        <f t="shared" si="9"/>
        <v>1E-3</v>
      </c>
      <c r="O43" s="47">
        <f t="shared" si="10"/>
        <v>4.0000000000000002E-4</v>
      </c>
      <c r="P43" s="48" t="s">
        <v>20</v>
      </c>
      <c r="Q43" s="49">
        <f t="shared" si="11"/>
        <v>9.3403239512474687E-2</v>
      </c>
      <c r="R43" s="49">
        <f t="shared" si="12"/>
        <v>3.339819471142523E-2</v>
      </c>
      <c r="S43" s="49">
        <f t="shared" si="13"/>
        <v>3.0000000000000001E-3</v>
      </c>
      <c r="T43" s="49">
        <f t="shared" si="14"/>
        <v>1E-3</v>
      </c>
      <c r="U43" s="49">
        <f t="shared" si="15"/>
        <v>4.0000000000000002E-4</v>
      </c>
      <c r="V43" s="50">
        <v>1</v>
      </c>
      <c r="W43" s="30"/>
      <c r="X43" s="30"/>
      <c r="Y43" s="30"/>
    </row>
    <row r="44" spans="1:25" ht="14.25" thickTop="1" thickBot="1" x14ac:dyDescent="0.25">
      <c r="A44" s="30" t="s">
        <v>22</v>
      </c>
      <c r="B44" s="43" t="s">
        <v>23</v>
      </c>
      <c r="C44" s="44" t="s">
        <v>40</v>
      </c>
      <c r="D44" s="45" t="s">
        <v>29</v>
      </c>
      <c r="E44" s="45" t="s">
        <v>32</v>
      </c>
      <c r="F44" s="45" t="s">
        <v>18</v>
      </c>
      <c r="G44" s="45">
        <v>3</v>
      </c>
      <c r="H44" s="45">
        <v>1</v>
      </c>
      <c r="I44" s="45">
        <v>0.4</v>
      </c>
      <c r="J44" s="44" t="s">
        <v>19</v>
      </c>
      <c r="K44" s="46">
        <f>3.5/1000*popel_sira!L$10</f>
        <v>9.3403239512474687E-2</v>
      </c>
      <c r="L44" s="46">
        <f>19/1000*popel_sira!M$10</f>
        <v>3.339819471142523E-2</v>
      </c>
      <c r="M44" s="47">
        <f t="shared" si="8"/>
        <v>3.0000000000000001E-3</v>
      </c>
      <c r="N44" s="47">
        <f t="shared" si="9"/>
        <v>1E-3</v>
      </c>
      <c r="O44" s="47">
        <f t="shared" si="10"/>
        <v>4.0000000000000002E-4</v>
      </c>
      <c r="P44" s="48" t="s">
        <v>20</v>
      </c>
      <c r="Q44" s="49">
        <f t="shared" si="11"/>
        <v>9.3403239512474687E-2</v>
      </c>
      <c r="R44" s="49">
        <f t="shared" si="12"/>
        <v>3.339819471142523E-2</v>
      </c>
      <c r="S44" s="49">
        <f t="shared" si="13"/>
        <v>3.0000000000000001E-3</v>
      </c>
      <c r="T44" s="49">
        <f t="shared" si="14"/>
        <v>1E-3</v>
      </c>
      <c r="U44" s="49">
        <f t="shared" si="15"/>
        <v>4.0000000000000002E-4</v>
      </c>
      <c r="V44" s="50">
        <v>1</v>
      </c>
      <c r="W44" s="30"/>
      <c r="X44" s="30"/>
      <c r="Y44" s="30"/>
    </row>
    <row r="45" spans="1:25" ht="14.25" thickTop="1" thickBot="1" x14ac:dyDescent="0.25">
      <c r="A45" s="30" t="s">
        <v>41</v>
      </c>
      <c r="B45" s="43" t="s">
        <v>42</v>
      </c>
      <c r="C45" s="44" t="s">
        <v>24</v>
      </c>
      <c r="D45" s="45" t="s">
        <v>43</v>
      </c>
      <c r="E45" s="45" t="s">
        <v>26</v>
      </c>
      <c r="F45" s="45" t="s">
        <v>18</v>
      </c>
      <c r="G45" s="45">
        <v>2</v>
      </c>
      <c r="H45" s="45">
        <v>45</v>
      </c>
      <c r="I45" s="45">
        <v>8.9</v>
      </c>
      <c r="J45" s="44" t="s">
        <v>19</v>
      </c>
      <c r="K45" s="46">
        <f>1/1000*popel_sira!L$11</f>
        <v>1.7132124425095558E-2</v>
      </c>
      <c r="L45" s="46">
        <f>19/1000*popel_sira!M$11</f>
        <v>1.1219386994838215E-2</v>
      </c>
      <c r="M45" s="47">
        <f t="shared" si="8"/>
        <v>2E-3</v>
      </c>
      <c r="N45" s="47">
        <f t="shared" si="9"/>
        <v>4.4999999999999998E-2</v>
      </c>
      <c r="O45" s="47">
        <f t="shared" si="10"/>
        <v>8.8999999999999999E-3</v>
      </c>
      <c r="P45" s="48" t="s">
        <v>20</v>
      </c>
      <c r="Q45" s="49">
        <f t="shared" si="11"/>
        <v>1.7132124425095558E-2</v>
      </c>
      <c r="R45" s="49">
        <f t="shared" si="12"/>
        <v>1.1219386994838215E-2</v>
      </c>
      <c r="S45" s="49">
        <f t="shared" si="13"/>
        <v>2E-3</v>
      </c>
      <c r="T45" s="49">
        <f t="shared" si="14"/>
        <v>4.4999999999999998E-2</v>
      </c>
      <c r="U45" s="49">
        <f t="shared" si="15"/>
        <v>8.8999999999999999E-3</v>
      </c>
      <c r="V45" s="50">
        <v>1</v>
      </c>
      <c r="W45" s="30"/>
      <c r="X45" s="30"/>
      <c r="Y45" s="30"/>
    </row>
    <row r="46" spans="1:25" ht="14.25" thickTop="1" thickBot="1" x14ac:dyDescent="0.25">
      <c r="A46" s="30" t="s">
        <v>41</v>
      </c>
      <c r="B46" s="43" t="s">
        <v>42</v>
      </c>
      <c r="C46" s="44" t="s">
        <v>24</v>
      </c>
      <c r="D46" s="45" t="s">
        <v>43</v>
      </c>
      <c r="E46" s="45" t="s">
        <v>26</v>
      </c>
      <c r="F46" s="45" t="s">
        <v>18</v>
      </c>
      <c r="G46" s="45">
        <v>2</v>
      </c>
      <c r="H46" s="45">
        <v>45</v>
      </c>
      <c r="I46" s="45">
        <v>8.9</v>
      </c>
      <c r="J46" s="44" t="s">
        <v>19</v>
      </c>
      <c r="K46" s="46">
        <f>1/1000*popel_sira!L$11</f>
        <v>1.7132124425095558E-2</v>
      </c>
      <c r="L46" s="46">
        <f>19/1000*popel_sira!M$11</f>
        <v>1.1219386994838215E-2</v>
      </c>
      <c r="M46" s="47">
        <f t="shared" si="8"/>
        <v>2E-3</v>
      </c>
      <c r="N46" s="47">
        <f t="shared" si="9"/>
        <v>4.4999999999999998E-2</v>
      </c>
      <c r="O46" s="47">
        <f t="shared" si="10"/>
        <v>8.8999999999999999E-3</v>
      </c>
      <c r="P46" s="48" t="s">
        <v>20</v>
      </c>
      <c r="Q46" s="49">
        <f t="shared" si="11"/>
        <v>1.7132124425095558E-2</v>
      </c>
      <c r="R46" s="49">
        <f t="shared" si="12"/>
        <v>1.1219386994838215E-2</v>
      </c>
      <c r="S46" s="49">
        <f t="shared" si="13"/>
        <v>2E-3</v>
      </c>
      <c r="T46" s="49">
        <f t="shared" si="14"/>
        <v>4.4999999999999998E-2</v>
      </c>
      <c r="U46" s="49">
        <f t="shared" si="15"/>
        <v>8.8999999999999999E-3</v>
      </c>
      <c r="V46" s="50">
        <v>1</v>
      </c>
      <c r="W46" s="30"/>
      <c r="X46" s="30"/>
      <c r="Y46" s="30"/>
    </row>
    <row r="47" spans="1:25" ht="14.25" thickTop="1" thickBot="1" x14ac:dyDescent="0.25">
      <c r="A47" s="30" t="s">
        <v>41</v>
      </c>
      <c r="B47" s="43" t="s">
        <v>42</v>
      </c>
      <c r="C47" s="44" t="s">
        <v>24</v>
      </c>
      <c r="D47" s="45" t="s">
        <v>43</v>
      </c>
      <c r="E47" s="45" t="s">
        <v>26</v>
      </c>
      <c r="F47" s="45" t="s">
        <v>18</v>
      </c>
      <c r="G47" s="45">
        <v>2</v>
      </c>
      <c r="H47" s="45">
        <v>45</v>
      </c>
      <c r="I47" s="45">
        <v>8.9</v>
      </c>
      <c r="J47" s="44" t="s">
        <v>19</v>
      </c>
      <c r="K47" s="46">
        <f>1/1000*popel_sira!L$11</f>
        <v>1.7132124425095558E-2</v>
      </c>
      <c r="L47" s="46">
        <f>19/1000*popel_sira!M$11</f>
        <v>1.1219386994838215E-2</v>
      </c>
      <c r="M47" s="47">
        <f t="shared" si="8"/>
        <v>2E-3</v>
      </c>
      <c r="N47" s="47">
        <f t="shared" si="9"/>
        <v>4.4999999999999998E-2</v>
      </c>
      <c r="O47" s="47">
        <f t="shared" si="10"/>
        <v>8.8999999999999999E-3</v>
      </c>
      <c r="P47" s="48" t="s">
        <v>20</v>
      </c>
      <c r="Q47" s="49">
        <f t="shared" si="11"/>
        <v>1.7132124425095558E-2</v>
      </c>
      <c r="R47" s="49">
        <f t="shared" si="12"/>
        <v>1.1219386994838215E-2</v>
      </c>
      <c r="S47" s="49">
        <f t="shared" si="13"/>
        <v>2E-3</v>
      </c>
      <c r="T47" s="49">
        <f t="shared" si="14"/>
        <v>4.4999999999999998E-2</v>
      </c>
      <c r="U47" s="49">
        <f t="shared" si="15"/>
        <v>8.8999999999999999E-3</v>
      </c>
      <c r="V47" s="50">
        <v>1</v>
      </c>
      <c r="W47" s="30"/>
      <c r="X47" s="30"/>
      <c r="Y47" s="30"/>
    </row>
    <row r="48" spans="1:25" ht="14.25" thickTop="1" thickBot="1" x14ac:dyDescent="0.25">
      <c r="A48" s="30" t="s">
        <v>41</v>
      </c>
      <c r="B48" s="43" t="s">
        <v>42</v>
      </c>
      <c r="C48" s="44" t="s">
        <v>24</v>
      </c>
      <c r="D48" s="45" t="s">
        <v>43</v>
      </c>
      <c r="E48" s="45" t="s">
        <v>26</v>
      </c>
      <c r="F48" s="45" t="s">
        <v>18</v>
      </c>
      <c r="G48" s="45">
        <v>2</v>
      </c>
      <c r="H48" s="45">
        <v>45</v>
      </c>
      <c r="I48" s="45">
        <v>8.9</v>
      </c>
      <c r="J48" s="44" t="s">
        <v>19</v>
      </c>
      <c r="K48" s="46">
        <f>1/1000*popel_sira!L$11</f>
        <v>1.7132124425095558E-2</v>
      </c>
      <c r="L48" s="46">
        <f>19/1000*popel_sira!M$11</f>
        <v>1.1219386994838215E-2</v>
      </c>
      <c r="M48" s="47">
        <f t="shared" si="8"/>
        <v>2E-3</v>
      </c>
      <c r="N48" s="47">
        <f t="shared" si="9"/>
        <v>4.4999999999999998E-2</v>
      </c>
      <c r="O48" s="47">
        <f t="shared" si="10"/>
        <v>8.8999999999999999E-3</v>
      </c>
      <c r="P48" s="48" t="s">
        <v>20</v>
      </c>
      <c r="Q48" s="49">
        <f t="shared" si="11"/>
        <v>1.7132124425095558E-2</v>
      </c>
      <c r="R48" s="49">
        <f t="shared" si="12"/>
        <v>1.1219386994838215E-2</v>
      </c>
      <c r="S48" s="49">
        <f t="shared" si="13"/>
        <v>2E-3</v>
      </c>
      <c r="T48" s="49">
        <f t="shared" si="14"/>
        <v>4.4999999999999998E-2</v>
      </c>
      <c r="U48" s="49">
        <f t="shared" si="15"/>
        <v>8.8999999999999999E-3</v>
      </c>
      <c r="V48" s="50">
        <v>1</v>
      </c>
      <c r="W48" s="30"/>
      <c r="X48" s="30"/>
      <c r="Y48" s="30"/>
    </row>
    <row r="49" spans="1:25" ht="14.25" thickTop="1" thickBot="1" x14ac:dyDescent="0.25">
      <c r="A49" s="30" t="s">
        <v>41</v>
      </c>
      <c r="B49" s="43" t="s">
        <v>42</v>
      </c>
      <c r="C49" s="44" t="s">
        <v>28</v>
      </c>
      <c r="D49" s="45" t="s">
        <v>29</v>
      </c>
      <c r="E49" s="45" t="s">
        <v>30</v>
      </c>
      <c r="F49" s="45" t="s">
        <v>18</v>
      </c>
      <c r="G49" s="45">
        <v>7.5</v>
      </c>
      <c r="H49" s="45">
        <v>1</v>
      </c>
      <c r="I49" s="45">
        <v>0.42</v>
      </c>
      <c r="J49" s="44" t="s">
        <v>19</v>
      </c>
      <c r="K49" s="46">
        <f>5/1000*popel_sira!L$11</f>
        <v>8.5660622125477787E-2</v>
      </c>
      <c r="L49" s="46">
        <f>19/1000*popel_sira!M$11</f>
        <v>1.1219386994838215E-2</v>
      </c>
      <c r="M49" s="47">
        <f t="shared" si="8"/>
        <v>7.4999999999999997E-3</v>
      </c>
      <c r="N49" s="47">
        <f t="shared" si="9"/>
        <v>1E-3</v>
      </c>
      <c r="O49" s="47">
        <f t="shared" si="10"/>
        <v>4.1999999999999996E-4</v>
      </c>
      <c r="P49" s="48" t="s">
        <v>20</v>
      </c>
      <c r="Q49" s="49">
        <f t="shared" si="11"/>
        <v>8.5660622125477787E-2</v>
      </c>
      <c r="R49" s="49">
        <f t="shared" si="12"/>
        <v>1.1219386994838215E-2</v>
      </c>
      <c r="S49" s="49">
        <f t="shared" si="13"/>
        <v>7.4999999999999997E-3</v>
      </c>
      <c r="T49" s="49">
        <f t="shared" si="14"/>
        <v>1E-3</v>
      </c>
      <c r="U49" s="49">
        <f t="shared" si="15"/>
        <v>4.1999999999999996E-4</v>
      </c>
      <c r="V49" s="50">
        <v>1</v>
      </c>
      <c r="W49" s="30"/>
      <c r="X49" s="30"/>
      <c r="Y49" s="30"/>
    </row>
    <row r="50" spans="1:25" ht="14.25" thickTop="1" thickBot="1" x14ac:dyDescent="0.25">
      <c r="A50" s="30" t="s">
        <v>41</v>
      </c>
      <c r="B50" s="43" t="s">
        <v>42</v>
      </c>
      <c r="C50" s="44" t="s">
        <v>28</v>
      </c>
      <c r="D50" s="45" t="s">
        <v>29</v>
      </c>
      <c r="E50" s="45" t="s">
        <v>30</v>
      </c>
      <c r="F50" s="45" t="s">
        <v>18</v>
      </c>
      <c r="G50" s="45">
        <v>7.5</v>
      </c>
      <c r="H50" s="45">
        <v>1</v>
      </c>
      <c r="I50" s="45">
        <v>0.42</v>
      </c>
      <c r="J50" s="44" t="s">
        <v>19</v>
      </c>
      <c r="K50" s="46">
        <f>5/1000*popel_sira!L$11</f>
        <v>8.5660622125477787E-2</v>
      </c>
      <c r="L50" s="46">
        <f>19/1000*popel_sira!M$11</f>
        <v>1.1219386994838215E-2</v>
      </c>
      <c r="M50" s="47">
        <f t="shared" si="8"/>
        <v>7.4999999999999997E-3</v>
      </c>
      <c r="N50" s="47">
        <f t="shared" si="9"/>
        <v>1E-3</v>
      </c>
      <c r="O50" s="47">
        <f t="shared" si="10"/>
        <v>4.1999999999999996E-4</v>
      </c>
      <c r="P50" s="48" t="s">
        <v>20</v>
      </c>
      <c r="Q50" s="49">
        <f t="shared" si="11"/>
        <v>8.5660622125477787E-2</v>
      </c>
      <c r="R50" s="49">
        <f t="shared" si="12"/>
        <v>1.1219386994838215E-2</v>
      </c>
      <c r="S50" s="49">
        <f t="shared" si="13"/>
        <v>7.4999999999999997E-3</v>
      </c>
      <c r="T50" s="49">
        <f t="shared" si="14"/>
        <v>1E-3</v>
      </c>
      <c r="U50" s="49">
        <f t="shared" si="15"/>
        <v>4.1999999999999996E-4</v>
      </c>
      <c r="V50" s="50">
        <v>1</v>
      </c>
      <c r="W50" s="30"/>
      <c r="X50" s="30"/>
      <c r="Y50" s="30"/>
    </row>
    <row r="51" spans="1:25" ht="14.25" thickTop="1" thickBot="1" x14ac:dyDescent="0.25">
      <c r="A51" s="30" t="s">
        <v>41</v>
      </c>
      <c r="B51" s="43" t="s">
        <v>42</v>
      </c>
      <c r="C51" s="44" t="s">
        <v>28</v>
      </c>
      <c r="D51" s="45" t="s">
        <v>29</v>
      </c>
      <c r="E51" s="45" t="s">
        <v>30</v>
      </c>
      <c r="F51" s="45" t="s">
        <v>18</v>
      </c>
      <c r="G51" s="45">
        <v>7.5</v>
      </c>
      <c r="H51" s="45">
        <v>1</v>
      </c>
      <c r="I51" s="45">
        <v>0.42</v>
      </c>
      <c r="J51" s="44" t="s">
        <v>19</v>
      </c>
      <c r="K51" s="46">
        <f>5/1000*popel_sira!L$11</f>
        <v>8.5660622125477787E-2</v>
      </c>
      <c r="L51" s="46">
        <f>19/1000*popel_sira!M$11</f>
        <v>1.1219386994838215E-2</v>
      </c>
      <c r="M51" s="47">
        <f t="shared" si="8"/>
        <v>7.4999999999999997E-3</v>
      </c>
      <c r="N51" s="47">
        <f t="shared" si="9"/>
        <v>1E-3</v>
      </c>
      <c r="O51" s="47">
        <f t="shared" si="10"/>
        <v>4.1999999999999996E-4</v>
      </c>
      <c r="P51" s="48" t="s">
        <v>20</v>
      </c>
      <c r="Q51" s="49">
        <f t="shared" si="11"/>
        <v>8.5660622125477787E-2</v>
      </c>
      <c r="R51" s="49">
        <f t="shared" si="12"/>
        <v>1.1219386994838215E-2</v>
      </c>
      <c r="S51" s="49">
        <f t="shared" si="13"/>
        <v>7.4999999999999997E-3</v>
      </c>
      <c r="T51" s="49">
        <f t="shared" si="14"/>
        <v>1E-3</v>
      </c>
      <c r="U51" s="49">
        <f t="shared" si="15"/>
        <v>4.1999999999999996E-4</v>
      </c>
      <c r="V51" s="50">
        <v>1</v>
      </c>
      <c r="W51" s="30"/>
      <c r="X51" s="30"/>
      <c r="Y51" s="30"/>
    </row>
    <row r="52" spans="1:25" ht="14.25" thickTop="1" thickBot="1" x14ac:dyDescent="0.25">
      <c r="A52" s="30" t="s">
        <v>41</v>
      </c>
      <c r="B52" s="43" t="s">
        <v>42</v>
      </c>
      <c r="C52" s="44" t="s">
        <v>28</v>
      </c>
      <c r="D52" s="45" t="s">
        <v>29</v>
      </c>
      <c r="E52" s="45" t="s">
        <v>30</v>
      </c>
      <c r="F52" s="45" t="s">
        <v>18</v>
      </c>
      <c r="G52" s="45">
        <v>7.5</v>
      </c>
      <c r="H52" s="45">
        <v>1</v>
      </c>
      <c r="I52" s="45">
        <v>0.42</v>
      </c>
      <c r="J52" s="44" t="s">
        <v>19</v>
      </c>
      <c r="K52" s="46">
        <f>5/1000*popel_sira!L$11</f>
        <v>8.5660622125477787E-2</v>
      </c>
      <c r="L52" s="46">
        <f>19/1000*popel_sira!M$11</f>
        <v>1.1219386994838215E-2</v>
      </c>
      <c r="M52" s="47">
        <f t="shared" si="8"/>
        <v>7.4999999999999997E-3</v>
      </c>
      <c r="N52" s="47">
        <f t="shared" si="9"/>
        <v>1E-3</v>
      </c>
      <c r="O52" s="47">
        <f t="shared" si="10"/>
        <v>4.1999999999999996E-4</v>
      </c>
      <c r="P52" s="48" t="s">
        <v>20</v>
      </c>
      <c r="Q52" s="49">
        <f t="shared" si="11"/>
        <v>8.5660622125477787E-2</v>
      </c>
      <c r="R52" s="49">
        <f t="shared" si="12"/>
        <v>1.1219386994838215E-2</v>
      </c>
      <c r="S52" s="49">
        <f t="shared" si="13"/>
        <v>7.4999999999999997E-3</v>
      </c>
      <c r="T52" s="49">
        <f t="shared" si="14"/>
        <v>1E-3</v>
      </c>
      <c r="U52" s="49">
        <f t="shared" si="15"/>
        <v>4.1999999999999996E-4</v>
      </c>
      <c r="V52" s="50">
        <v>1</v>
      </c>
      <c r="W52" s="30"/>
      <c r="X52" s="30"/>
      <c r="Y52" s="30"/>
    </row>
    <row r="53" spans="1:25" ht="14.25" thickTop="1" thickBot="1" x14ac:dyDescent="0.25">
      <c r="A53" s="30" t="s">
        <v>41</v>
      </c>
      <c r="B53" s="43" t="s">
        <v>42</v>
      </c>
      <c r="C53" s="44" t="s">
        <v>31</v>
      </c>
      <c r="D53" s="45" t="s">
        <v>29</v>
      </c>
      <c r="E53" s="45" t="s">
        <v>32</v>
      </c>
      <c r="F53" s="45" t="s">
        <v>18</v>
      </c>
      <c r="G53" s="45">
        <v>7.5</v>
      </c>
      <c r="H53" s="45">
        <v>1</v>
      </c>
      <c r="I53" s="45">
        <v>0.4</v>
      </c>
      <c r="J53" s="44" t="s">
        <v>19</v>
      </c>
      <c r="K53" s="46">
        <f>3.5/1000*popel_sira!L$11</f>
        <v>5.9962435487834455E-2</v>
      </c>
      <c r="L53" s="46">
        <f>19/1000*popel_sira!M$11</f>
        <v>1.1219386994838215E-2</v>
      </c>
      <c r="M53" s="47">
        <f t="shared" si="8"/>
        <v>7.4999999999999997E-3</v>
      </c>
      <c r="N53" s="47">
        <f t="shared" si="9"/>
        <v>1E-3</v>
      </c>
      <c r="O53" s="47">
        <f t="shared" si="10"/>
        <v>4.0000000000000002E-4</v>
      </c>
      <c r="P53" s="48" t="s">
        <v>20</v>
      </c>
      <c r="Q53" s="49">
        <f t="shared" si="11"/>
        <v>5.9962435487834455E-2</v>
      </c>
      <c r="R53" s="49">
        <f t="shared" si="12"/>
        <v>1.1219386994838215E-2</v>
      </c>
      <c r="S53" s="49">
        <f t="shared" si="13"/>
        <v>7.4999999999999997E-3</v>
      </c>
      <c r="T53" s="49">
        <f t="shared" si="14"/>
        <v>1E-3</v>
      </c>
      <c r="U53" s="49">
        <f t="shared" si="15"/>
        <v>4.0000000000000002E-4</v>
      </c>
      <c r="V53" s="50">
        <v>1</v>
      </c>
      <c r="W53" s="30"/>
      <c r="X53" s="30"/>
      <c r="Y53" s="30"/>
    </row>
    <row r="54" spans="1:25" ht="14.25" thickTop="1" thickBot="1" x14ac:dyDescent="0.25">
      <c r="A54" s="30" t="s">
        <v>41</v>
      </c>
      <c r="B54" s="43" t="s">
        <v>42</v>
      </c>
      <c r="C54" s="44" t="s">
        <v>31</v>
      </c>
      <c r="D54" s="45" t="s">
        <v>29</v>
      </c>
      <c r="E54" s="45" t="s">
        <v>32</v>
      </c>
      <c r="F54" s="45" t="s">
        <v>18</v>
      </c>
      <c r="G54" s="45">
        <v>7.5</v>
      </c>
      <c r="H54" s="45">
        <v>1</v>
      </c>
      <c r="I54" s="45">
        <v>0.4</v>
      </c>
      <c r="J54" s="44" t="s">
        <v>19</v>
      </c>
      <c r="K54" s="46">
        <f>3.5/1000*popel_sira!L$11</f>
        <v>5.9962435487834455E-2</v>
      </c>
      <c r="L54" s="46">
        <f>19/1000*popel_sira!M$11</f>
        <v>1.1219386994838215E-2</v>
      </c>
      <c r="M54" s="47">
        <f t="shared" si="8"/>
        <v>7.4999999999999997E-3</v>
      </c>
      <c r="N54" s="47">
        <f t="shared" si="9"/>
        <v>1E-3</v>
      </c>
      <c r="O54" s="47">
        <f t="shared" si="10"/>
        <v>4.0000000000000002E-4</v>
      </c>
      <c r="P54" s="48" t="s">
        <v>20</v>
      </c>
      <c r="Q54" s="49">
        <f t="shared" si="11"/>
        <v>5.9962435487834455E-2</v>
      </c>
      <c r="R54" s="49">
        <f t="shared" si="12"/>
        <v>1.1219386994838215E-2</v>
      </c>
      <c r="S54" s="49">
        <f t="shared" si="13"/>
        <v>7.4999999999999997E-3</v>
      </c>
      <c r="T54" s="49">
        <f t="shared" si="14"/>
        <v>1E-3</v>
      </c>
      <c r="U54" s="49">
        <f t="shared" si="15"/>
        <v>4.0000000000000002E-4</v>
      </c>
      <c r="V54" s="50">
        <v>1</v>
      </c>
      <c r="W54" s="30"/>
      <c r="X54" s="30"/>
      <c r="Y54" s="30"/>
    </row>
    <row r="55" spans="1:25" ht="14.25" thickTop="1" thickBot="1" x14ac:dyDescent="0.25">
      <c r="A55" s="30" t="s">
        <v>41</v>
      </c>
      <c r="B55" s="43" t="s">
        <v>42</v>
      </c>
      <c r="C55" s="44" t="s">
        <v>31</v>
      </c>
      <c r="D55" s="45" t="s">
        <v>29</v>
      </c>
      <c r="E55" s="45" t="s">
        <v>32</v>
      </c>
      <c r="F55" s="45" t="s">
        <v>18</v>
      </c>
      <c r="G55" s="45">
        <v>7.5</v>
      </c>
      <c r="H55" s="45">
        <v>1</v>
      </c>
      <c r="I55" s="45">
        <v>0.4</v>
      </c>
      <c r="J55" s="44" t="s">
        <v>19</v>
      </c>
      <c r="K55" s="46">
        <f>3.5/1000*popel_sira!L$11</f>
        <v>5.9962435487834455E-2</v>
      </c>
      <c r="L55" s="46">
        <f>19/1000*popel_sira!M$11</f>
        <v>1.1219386994838215E-2</v>
      </c>
      <c r="M55" s="47">
        <f t="shared" si="8"/>
        <v>7.4999999999999997E-3</v>
      </c>
      <c r="N55" s="47">
        <f t="shared" si="9"/>
        <v>1E-3</v>
      </c>
      <c r="O55" s="47">
        <f t="shared" si="10"/>
        <v>4.0000000000000002E-4</v>
      </c>
      <c r="P55" s="48" t="s">
        <v>20</v>
      </c>
      <c r="Q55" s="49">
        <f t="shared" si="11"/>
        <v>5.9962435487834455E-2</v>
      </c>
      <c r="R55" s="49">
        <f t="shared" si="12"/>
        <v>1.1219386994838215E-2</v>
      </c>
      <c r="S55" s="49">
        <f t="shared" si="13"/>
        <v>7.4999999999999997E-3</v>
      </c>
      <c r="T55" s="49">
        <f t="shared" si="14"/>
        <v>1E-3</v>
      </c>
      <c r="U55" s="49">
        <f t="shared" si="15"/>
        <v>4.0000000000000002E-4</v>
      </c>
      <c r="V55" s="50">
        <v>1</v>
      </c>
      <c r="W55" s="30"/>
      <c r="X55" s="30"/>
      <c r="Y55" s="30"/>
    </row>
    <row r="56" spans="1:25" ht="14.25" thickTop="1" thickBot="1" x14ac:dyDescent="0.25">
      <c r="A56" s="30" t="s">
        <v>41</v>
      </c>
      <c r="B56" s="43" t="s">
        <v>42</v>
      </c>
      <c r="C56" s="44" t="s">
        <v>31</v>
      </c>
      <c r="D56" s="45" t="s">
        <v>29</v>
      </c>
      <c r="E56" s="45" t="s">
        <v>32</v>
      </c>
      <c r="F56" s="45" t="s">
        <v>18</v>
      </c>
      <c r="G56" s="45">
        <v>7.5</v>
      </c>
      <c r="H56" s="45">
        <v>1</v>
      </c>
      <c r="I56" s="45">
        <v>0.4</v>
      </c>
      <c r="J56" s="44" t="s">
        <v>19</v>
      </c>
      <c r="K56" s="46">
        <f>3.5/1000*popel_sira!L$11</f>
        <v>5.9962435487834455E-2</v>
      </c>
      <c r="L56" s="46">
        <f>19/1000*popel_sira!M$11</f>
        <v>1.1219386994838215E-2</v>
      </c>
      <c r="M56" s="47">
        <f t="shared" si="8"/>
        <v>7.4999999999999997E-3</v>
      </c>
      <c r="N56" s="47">
        <f t="shared" si="9"/>
        <v>1E-3</v>
      </c>
      <c r="O56" s="47">
        <f t="shared" si="10"/>
        <v>4.0000000000000002E-4</v>
      </c>
      <c r="P56" s="48" t="s">
        <v>20</v>
      </c>
      <c r="Q56" s="49">
        <f t="shared" si="11"/>
        <v>5.9962435487834455E-2</v>
      </c>
      <c r="R56" s="49">
        <f t="shared" si="12"/>
        <v>1.1219386994838215E-2</v>
      </c>
      <c r="S56" s="49">
        <f t="shared" si="13"/>
        <v>7.4999999999999997E-3</v>
      </c>
      <c r="T56" s="49">
        <f t="shared" si="14"/>
        <v>1E-3</v>
      </c>
      <c r="U56" s="49">
        <f t="shared" si="15"/>
        <v>4.0000000000000002E-4</v>
      </c>
      <c r="V56" s="50">
        <v>1</v>
      </c>
      <c r="W56" s="30"/>
      <c r="X56" s="30"/>
      <c r="Y56" s="30"/>
    </row>
    <row r="57" spans="1:25" ht="14.25" thickTop="1" thickBot="1" x14ac:dyDescent="0.25">
      <c r="A57" s="30" t="s">
        <v>41</v>
      </c>
      <c r="B57" s="43" t="s">
        <v>42</v>
      </c>
      <c r="C57" s="44" t="s">
        <v>33</v>
      </c>
      <c r="D57" s="45" t="s">
        <v>29</v>
      </c>
      <c r="E57" s="45" t="s">
        <v>34</v>
      </c>
      <c r="F57" s="45" t="s">
        <v>18</v>
      </c>
      <c r="G57" s="45">
        <v>9</v>
      </c>
      <c r="H57" s="45">
        <v>0.5</v>
      </c>
      <c r="I57" s="45">
        <v>0.14000000000000001</v>
      </c>
      <c r="J57" s="44" t="s">
        <v>19</v>
      </c>
      <c r="K57" s="46">
        <f>8.5/1000*popel_sira!L$11</f>
        <v>0.14562305761331226</v>
      </c>
      <c r="L57" s="46">
        <f>19/1000*popel_sira!M$11</f>
        <v>1.1219386994838215E-2</v>
      </c>
      <c r="M57" s="47">
        <f t="shared" si="8"/>
        <v>8.9999999999999993E-3</v>
      </c>
      <c r="N57" s="47">
        <f t="shared" si="9"/>
        <v>5.0000000000000001E-4</v>
      </c>
      <c r="O57" s="47">
        <f t="shared" si="10"/>
        <v>1.4000000000000001E-4</v>
      </c>
      <c r="P57" s="48" t="s">
        <v>20</v>
      </c>
      <c r="Q57" s="49">
        <f t="shared" si="11"/>
        <v>0.14562305761331226</v>
      </c>
      <c r="R57" s="49">
        <f t="shared" si="12"/>
        <v>1.1219386994838215E-2</v>
      </c>
      <c r="S57" s="49">
        <f t="shared" si="13"/>
        <v>8.9999999999999993E-3</v>
      </c>
      <c r="T57" s="49">
        <f t="shared" si="14"/>
        <v>5.0000000000000001E-4</v>
      </c>
      <c r="U57" s="49">
        <f t="shared" si="15"/>
        <v>1.4000000000000001E-4</v>
      </c>
      <c r="V57" s="50">
        <v>1</v>
      </c>
      <c r="W57" s="30"/>
      <c r="X57" s="30"/>
      <c r="Y57" s="30"/>
    </row>
    <row r="58" spans="1:25" ht="14.25" thickTop="1" thickBot="1" x14ac:dyDescent="0.25">
      <c r="A58" s="30" t="s">
        <v>41</v>
      </c>
      <c r="B58" s="43" t="s">
        <v>42</v>
      </c>
      <c r="C58" s="44" t="s">
        <v>33</v>
      </c>
      <c r="D58" s="45" t="s">
        <v>29</v>
      </c>
      <c r="E58" s="45" t="s">
        <v>34</v>
      </c>
      <c r="F58" s="45" t="s">
        <v>18</v>
      </c>
      <c r="G58" s="45">
        <v>9</v>
      </c>
      <c r="H58" s="45">
        <v>0.5</v>
      </c>
      <c r="I58" s="45">
        <v>0.14000000000000001</v>
      </c>
      <c r="J58" s="44" t="s">
        <v>19</v>
      </c>
      <c r="K58" s="46">
        <f>8.5/1000*popel_sira!L$11</f>
        <v>0.14562305761331226</v>
      </c>
      <c r="L58" s="46">
        <f>19/1000*popel_sira!M$11</f>
        <v>1.1219386994838215E-2</v>
      </c>
      <c r="M58" s="47">
        <f t="shared" si="8"/>
        <v>8.9999999999999993E-3</v>
      </c>
      <c r="N58" s="47">
        <f t="shared" si="9"/>
        <v>5.0000000000000001E-4</v>
      </c>
      <c r="O58" s="47">
        <f t="shared" si="10"/>
        <v>1.4000000000000001E-4</v>
      </c>
      <c r="P58" s="48" t="s">
        <v>20</v>
      </c>
      <c r="Q58" s="49">
        <f t="shared" si="11"/>
        <v>0.14562305761331226</v>
      </c>
      <c r="R58" s="49">
        <f t="shared" si="12"/>
        <v>1.1219386994838215E-2</v>
      </c>
      <c r="S58" s="49">
        <f t="shared" si="13"/>
        <v>8.9999999999999993E-3</v>
      </c>
      <c r="T58" s="49">
        <f t="shared" si="14"/>
        <v>5.0000000000000001E-4</v>
      </c>
      <c r="U58" s="49">
        <f t="shared" si="15"/>
        <v>1.4000000000000001E-4</v>
      </c>
      <c r="V58" s="50">
        <v>1</v>
      </c>
      <c r="W58" s="30"/>
      <c r="X58" s="30"/>
      <c r="Y58" s="30"/>
    </row>
    <row r="59" spans="1:25" ht="14.25" thickTop="1" thickBot="1" x14ac:dyDescent="0.25">
      <c r="A59" s="30" t="s">
        <v>41</v>
      </c>
      <c r="B59" s="43" t="s">
        <v>42</v>
      </c>
      <c r="C59" s="44" t="s">
        <v>33</v>
      </c>
      <c r="D59" s="45" t="s">
        <v>29</v>
      </c>
      <c r="E59" s="45" t="s">
        <v>34</v>
      </c>
      <c r="F59" s="45" t="s">
        <v>18</v>
      </c>
      <c r="G59" s="45">
        <v>9</v>
      </c>
      <c r="H59" s="45">
        <v>0.5</v>
      </c>
      <c r="I59" s="45">
        <v>0.14000000000000001</v>
      </c>
      <c r="J59" s="44" t="s">
        <v>19</v>
      </c>
      <c r="K59" s="46">
        <f>8.5/1000*popel_sira!L$11</f>
        <v>0.14562305761331226</v>
      </c>
      <c r="L59" s="46">
        <f>19/1000*popel_sira!M$11</f>
        <v>1.1219386994838215E-2</v>
      </c>
      <c r="M59" s="47">
        <f t="shared" si="8"/>
        <v>8.9999999999999993E-3</v>
      </c>
      <c r="N59" s="47">
        <f t="shared" si="9"/>
        <v>5.0000000000000001E-4</v>
      </c>
      <c r="O59" s="47">
        <f t="shared" si="10"/>
        <v>1.4000000000000001E-4</v>
      </c>
      <c r="P59" s="48" t="s">
        <v>20</v>
      </c>
      <c r="Q59" s="49">
        <f t="shared" si="11"/>
        <v>0.14562305761331226</v>
      </c>
      <c r="R59" s="49">
        <f t="shared" si="12"/>
        <v>1.1219386994838215E-2</v>
      </c>
      <c r="S59" s="49">
        <f t="shared" si="13"/>
        <v>8.9999999999999993E-3</v>
      </c>
      <c r="T59" s="49">
        <f t="shared" si="14"/>
        <v>5.0000000000000001E-4</v>
      </c>
      <c r="U59" s="49">
        <f t="shared" si="15"/>
        <v>1.4000000000000001E-4</v>
      </c>
      <c r="V59" s="50">
        <v>1</v>
      </c>
      <c r="W59" s="30"/>
      <c r="X59" s="30"/>
      <c r="Y59" s="30"/>
    </row>
    <row r="60" spans="1:25" ht="14.25" thickTop="1" thickBot="1" x14ac:dyDescent="0.25">
      <c r="A60" s="30" t="s">
        <v>41</v>
      </c>
      <c r="B60" s="43" t="s">
        <v>42</v>
      </c>
      <c r="C60" s="44" t="s">
        <v>33</v>
      </c>
      <c r="D60" s="45" t="s">
        <v>29</v>
      </c>
      <c r="E60" s="45" t="s">
        <v>34</v>
      </c>
      <c r="F60" s="45" t="s">
        <v>18</v>
      </c>
      <c r="G60" s="45">
        <v>9</v>
      </c>
      <c r="H60" s="45">
        <v>0.5</v>
      </c>
      <c r="I60" s="45">
        <v>0.14000000000000001</v>
      </c>
      <c r="J60" s="44" t="s">
        <v>19</v>
      </c>
      <c r="K60" s="46">
        <f>8.5/1000*popel_sira!L$11</f>
        <v>0.14562305761331226</v>
      </c>
      <c r="L60" s="46">
        <f>19/1000*popel_sira!M$11</f>
        <v>1.1219386994838215E-2</v>
      </c>
      <c r="M60" s="47">
        <f t="shared" si="8"/>
        <v>8.9999999999999993E-3</v>
      </c>
      <c r="N60" s="47">
        <f t="shared" si="9"/>
        <v>5.0000000000000001E-4</v>
      </c>
      <c r="O60" s="47">
        <f t="shared" si="10"/>
        <v>1.4000000000000001E-4</v>
      </c>
      <c r="P60" s="48" t="s">
        <v>20</v>
      </c>
      <c r="Q60" s="49">
        <f t="shared" si="11"/>
        <v>0.14562305761331226</v>
      </c>
      <c r="R60" s="49">
        <f t="shared" si="12"/>
        <v>1.1219386994838215E-2</v>
      </c>
      <c r="S60" s="49">
        <f t="shared" si="13"/>
        <v>8.9999999999999993E-3</v>
      </c>
      <c r="T60" s="49">
        <f t="shared" si="14"/>
        <v>5.0000000000000001E-4</v>
      </c>
      <c r="U60" s="49">
        <f t="shared" si="15"/>
        <v>1.4000000000000001E-4</v>
      </c>
      <c r="V60" s="50">
        <v>1</v>
      </c>
      <c r="W60" s="30"/>
      <c r="X60" s="30"/>
      <c r="Y60" s="30"/>
    </row>
    <row r="61" spans="1:25" ht="14.25" thickTop="1" thickBot="1" x14ac:dyDescent="0.25">
      <c r="A61" s="30" t="s">
        <v>41</v>
      </c>
      <c r="B61" s="43" t="s">
        <v>42</v>
      </c>
      <c r="C61" s="44" t="s">
        <v>44</v>
      </c>
      <c r="D61" s="45" t="s">
        <v>29</v>
      </c>
      <c r="E61" s="45" t="s">
        <v>36</v>
      </c>
      <c r="F61" s="45" t="s">
        <v>18</v>
      </c>
      <c r="G61" s="45">
        <v>15</v>
      </c>
      <c r="H61" s="45">
        <v>0.5</v>
      </c>
      <c r="I61" s="45">
        <v>0.14000000000000001</v>
      </c>
      <c r="J61" s="44" t="s">
        <v>19</v>
      </c>
      <c r="K61" s="46">
        <f>5.5/1000*popel_sira!L$11</f>
        <v>9.4226684338025557E-2</v>
      </c>
      <c r="L61" s="46">
        <f>19/1000*popel_sira!M$11</f>
        <v>1.1219386994838215E-2</v>
      </c>
      <c r="M61" s="47">
        <f t="shared" si="8"/>
        <v>1.4999999999999999E-2</v>
      </c>
      <c r="N61" s="47">
        <f t="shared" si="9"/>
        <v>5.0000000000000001E-4</v>
      </c>
      <c r="O61" s="47">
        <f t="shared" si="10"/>
        <v>1.4000000000000001E-4</v>
      </c>
      <c r="P61" s="48" t="s">
        <v>20</v>
      </c>
      <c r="Q61" s="49">
        <f t="shared" si="11"/>
        <v>9.4226684338025557E-2</v>
      </c>
      <c r="R61" s="49">
        <f t="shared" si="12"/>
        <v>1.1219386994838215E-2</v>
      </c>
      <c r="S61" s="49">
        <f t="shared" si="13"/>
        <v>1.4999999999999999E-2</v>
      </c>
      <c r="T61" s="49">
        <f t="shared" si="14"/>
        <v>5.0000000000000001E-4</v>
      </c>
      <c r="U61" s="49">
        <f t="shared" si="15"/>
        <v>1.4000000000000001E-4</v>
      </c>
      <c r="V61" s="50">
        <v>1</v>
      </c>
      <c r="W61" s="30"/>
      <c r="X61" s="30"/>
      <c r="Y61" s="30"/>
    </row>
    <row r="62" spans="1:25" ht="14.25" thickTop="1" thickBot="1" x14ac:dyDescent="0.25">
      <c r="A62" s="30" t="s">
        <v>41</v>
      </c>
      <c r="B62" s="43" t="s">
        <v>42</v>
      </c>
      <c r="C62" s="44" t="s">
        <v>44</v>
      </c>
      <c r="D62" s="45" t="s">
        <v>29</v>
      </c>
      <c r="E62" s="45" t="s">
        <v>36</v>
      </c>
      <c r="F62" s="45" t="s">
        <v>18</v>
      </c>
      <c r="G62" s="45">
        <v>15</v>
      </c>
      <c r="H62" s="45">
        <v>0.5</v>
      </c>
      <c r="I62" s="45">
        <v>0.14000000000000001</v>
      </c>
      <c r="J62" s="44" t="s">
        <v>19</v>
      </c>
      <c r="K62" s="46">
        <f>5.5/1000*popel_sira!L$11</f>
        <v>9.4226684338025557E-2</v>
      </c>
      <c r="L62" s="46">
        <f>19/1000*popel_sira!M$11</f>
        <v>1.1219386994838215E-2</v>
      </c>
      <c r="M62" s="47">
        <f t="shared" si="8"/>
        <v>1.4999999999999999E-2</v>
      </c>
      <c r="N62" s="47">
        <f t="shared" si="9"/>
        <v>5.0000000000000001E-4</v>
      </c>
      <c r="O62" s="47">
        <f t="shared" si="10"/>
        <v>1.4000000000000001E-4</v>
      </c>
      <c r="P62" s="48" t="s">
        <v>20</v>
      </c>
      <c r="Q62" s="49">
        <f t="shared" si="11"/>
        <v>9.4226684338025557E-2</v>
      </c>
      <c r="R62" s="49">
        <f t="shared" si="12"/>
        <v>1.1219386994838215E-2</v>
      </c>
      <c r="S62" s="49">
        <f t="shared" si="13"/>
        <v>1.4999999999999999E-2</v>
      </c>
      <c r="T62" s="49">
        <f t="shared" si="14"/>
        <v>5.0000000000000001E-4</v>
      </c>
      <c r="U62" s="49">
        <f t="shared" si="15"/>
        <v>1.4000000000000001E-4</v>
      </c>
      <c r="V62" s="50">
        <v>1</v>
      </c>
      <c r="W62" s="30"/>
      <c r="X62" s="30"/>
      <c r="Y62" s="30"/>
    </row>
    <row r="63" spans="1:25" ht="14.25" thickTop="1" thickBot="1" x14ac:dyDescent="0.25">
      <c r="A63" s="30" t="s">
        <v>41</v>
      </c>
      <c r="B63" s="43" t="s">
        <v>42</v>
      </c>
      <c r="C63" s="44" t="s">
        <v>44</v>
      </c>
      <c r="D63" s="45" t="s">
        <v>29</v>
      </c>
      <c r="E63" s="45" t="s">
        <v>36</v>
      </c>
      <c r="F63" s="45" t="s">
        <v>18</v>
      </c>
      <c r="G63" s="45">
        <v>15</v>
      </c>
      <c r="H63" s="45">
        <v>0.5</v>
      </c>
      <c r="I63" s="45">
        <v>0.14000000000000001</v>
      </c>
      <c r="J63" s="44" t="s">
        <v>19</v>
      </c>
      <c r="K63" s="46">
        <f>5.5/1000*popel_sira!L$11</f>
        <v>9.4226684338025557E-2</v>
      </c>
      <c r="L63" s="46">
        <f>19/1000*popel_sira!M$11</f>
        <v>1.1219386994838215E-2</v>
      </c>
      <c r="M63" s="47">
        <f t="shared" si="8"/>
        <v>1.4999999999999999E-2</v>
      </c>
      <c r="N63" s="47">
        <f t="shared" si="9"/>
        <v>5.0000000000000001E-4</v>
      </c>
      <c r="O63" s="47">
        <f t="shared" si="10"/>
        <v>1.4000000000000001E-4</v>
      </c>
      <c r="P63" s="48" t="s">
        <v>20</v>
      </c>
      <c r="Q63" s="49">
        <f t="shared" si="11"/>
        <v>9.4226684338025557E-2</v>
      </c>
      <c r="R63" s="49">
        <f t="shared" si="12"/>
        <v>1.1219386994838215E-2</v>
      </c>
      <c r="S63" s="49">
        <f t="shared" si="13"/>
        <v>1.4999999999999999E-2</v>
      </c>
      <c r="T63" s="49">
        <f t="shared" si="14"/>
        <v>5.0000000000000001E-4</v>
      </c>
      <c r="U63" s="49">
        <f t="shared" si="15"/>
        <v>1.4000000000000001E-4</v>
      </c>
      <c r="V63" s="50">
        <v>1</v>
      </c>
      <c r="W63" s="30"/>
      <c r="X63" s="30"/>
      <c r="Y63" s="30"/>
    </row>
    <row r="64" spans="1:25" ht="14.25" thickTop="1" thickBot="1" x14ac:dyDescent="0.25">
      <c r="A64" s="30" t="s">
        <v>41</v>
      </c>
      <c r="B64" s="43" t="s">
        <v>42</v>
      </c>
      <c r="C64" s="44" t="s">
        <v>44</v>
      </c>
      <c r="D64" s="45" t="s">
        <v>29</v>
      </c>
      <c r="E64" s="45" t="s">
        <v>36</v>
      </c>
      <c r="F64" s="45" t="s">
        <v>18</v>
      </c>
      <c r="G64" s="45">
        <v>15</v>
      </c>
      <c r="H64" s="45">
        <v>0.5</v>
      </c>
      <c r="I64" s="45">
        <v>0.14000000000000001</v>
      </c>
      <c r="J64" s="44" t="s">
        <v>19</v>
      </c>
      <c r="K64" s="46">
        <f>5.5/1000*popel_sira!L$11</f>
        <v>9.4226684338025557E-2</v>
      </c>
      <c r="L64" s="46">
        <f>19/1000*popel_sira!M$11</f>
        <v>1.1219386994838215E-2</v>
      </c>
      <c r="M64" s="47">
        <f t="shared" si="8"/>
        <v>1.4999999999999999E-2</v>
      </c>
      <c r="N64" s="47">
        <f t="shared" si="9"/>
        <v>5.0000000000000001E-4</v>
      </c>
      <c r="O64" s="47">
        <f t="shared" si="10"/>
        <v>1.4000000000000001E-4</v>
      </c>
      <c r="P64" s="48" t="s">
        <v>20</v>
      </c>
      <c r="Q64" s="49">
        <f t="shared" si="11"/>
        <v>9.4226684338025557E-2</v>
      </c>
      <c r="R64" s="49">
        <f t="shared" si="12"/>
        <v>1.1219386994838215E-2</v>
      </c>
      <c r="S64" s="49">
        <f t="shared" si="13"/>
        <v>1.4999999999999999E-2</v>
      </c>
      <c r="T64" s="49">
        <f t="shared" si="14"/>
        <v>5.0000000000000001E-4</v>
      </c>
      <c r="U64" s="49">
        <f t="shared" si="15"/>
        <v>1.4000000000000001E-4</v>
      </c>
      <c r="V64" s="50">
        <v>1</v>
      </c>
      <c r="W64" s="30"/>
      <c r="X64" s="30"/>
      <c r="Y64" s="30"/>
    </row>
    <row r="65" spans="1:25" ht="14.25" thickTop="1" thickBot="1" x14ac:dyDescent="0.25">
      <c r="A65" s="30" t="s">
        <v>41</v>
      </c>
      <c r="B65" s="43" t="s">
        <v>42</v>
      </c>
      <c r="C65" s="44" t="s">
        <v>37</v>
      </c>
      <c r="D65" s="45" t="s">
        <v>29</v>
      </c>
      <c r="E65" s="45" t="s">
        <v>38</v>
      </c>
      <c r="F65" s="45" t="s">
        <v>18</v>
      </c>
      <c r="G65" s="45">
        <v>27.5</v>
      </c>
      <c r="H65" s="45">
        <v>0.5</v>
      </c>
      <c r="I65" s="45">
        <v>0.14000000000000001</v>
      </c>
      <c r="J65" s="44" t="s">
        <v>19</v>
      </c>
      <c r="K65" s="46">
        <f>1.5/1000*popel_sira!L$11</f>
        <v>2.5698186637643339E-2</v>
      </c>
      <c r="L65" s="46">
        <f>19/1000*popel_sira!M$11</f>
        <v>1.1219386994838215E-2</v>
      </c>
      <c r="M65" s="47">
        <f t="shared" si="8"/>
        <v>2.75E-2</v>
      </c>
      <c r="N65" s="47">
        <f t="shared" si="9"/>
        <v>5.0000000000000001E-4</v>
      </c>
      <c r="O65" s="47">
        <f t="shared" si="10"/>
        <v>1.4000000000000001E-4</v>
      </c>
      <c r="P65" s="48" t="s">
        <v>20</v>
      </c>
      <c r="Q65" s="49">
        <f t="shared" si="11"/>
        <v>2.5698186637643339E-2</v>
      </c>
      <c r="R65" s="49">
        <f t="shared" si="12"/>
        <v>1.1219386994838215E-2</v>
      </c>
      <c r="S65" s="49">
        <f t="shared" si="13"/>
        <v>2.75E-2</v>
      </c>
      <c r="T65" s="49">
        <f t="shared" si="14"/>
        <v>5.0000000000000001E-4</v>
      </c>
      <c r="U65" s="49">
        <f t="shared" si="15"/>
        <v>1.4000000000000001E-4</v>
      </c>
      <c r="V65" s="50">
        <v>1</v>
      </c>
      <c r="W65" s="30"/>
      <c r="X65" s="30"/>
      <c r="Y65" s="30"/>
    </row>
    <row r="66" spans="1:25" ht="14.25" thickTop="1" thickBot="1" x14ac:dyDescent="0.25">
      <c r="A66" s="30" t="s">
        <v>41</v>
      </c>
      <c r="B66" s="43" t="s">
        <v>42</v>
      </c>
      <c r="C66" s="44" t="s">
        <v>37</v>
      </c>
      <c r="D66" s="45" t="s">
        <v>29</v>
      </c>
      <c r="E66" s="45" t="s">
        <v>38</v>
      </c>
      <c r="F66" s="45" t="s">
        <v>18</v>
      </c>
      <c r="G66" s="45">
        <v>27.5</v>
      </c>
      <c r="H66" s="45">
        <v>0.5</v>
      </c>
      <c r="I66" s="45">
        <v>0.14000000000000001</v>
      </c>
      <c r="J66" s="44" t="s">
        <v>19</v>
      </c>
      <c r="K66" s="46">
        <f>1.5/1000*popel_sira!L$11</f>
        <v>2.5698186637643339E-2</v>
      </c>
      <c r="L66" s="46">
        <f>19/1000*popel_sira!M$11</f>
        <v>1.1219386994838215E-2</v>
      </c>
      <c r="M66" s="47">
        <f t="shared" si="8"/>
        <v>2.75E-2</v>
      </c>
      <c r="N66" s="47">
        <f t="shared" si="9"/>
        <v>5.0000000000000001E-4</v>
      </c>
      <c r="O66" s="47">
        <f t="shared" si="10"/>
        <v>1.4000000000000001E-4</v>
      </c>
      <c r="P66" s="48" t="s">
        <v>20</v>
      </c>
      <c r="Q66" s="49">
        <f t="shared" si="11"/>
        <v>2.5698186637643339E-2</v>
      </c>
      <c r="R66" s="49">
        <f t="shared" si="12"/>
        <v>1.1219386994838215E-2</v>
      </c>
      <c r="S66" s="49">
        <f t="shared" si="13"/>
        <v>2.75E-2</v>
      </c>
      <c r="T66" s="49">
        <f t="shared" si="14"/>
        <v>5.0000000000000001E-4</v>
      </c>
      <c r="U66" s="49">
        <f t="shared" si="15"/>
        <v>1.4000000000000001E-4</v>
      </c>
      <c r="V66" s="50">
        <v>1</v>
      </c>
      <c r="W66" s="30"/>
      <c r="X66" s="30"/>
      <c r="Y66" s="30"/>
    </row>
    <row r="67" spans="1:25" ht="14.25" thickTop="1" thickBot="1" x14ac:dyDescent="0.25">
      <c r="A67" s="30" t="s">
        <v>41</v>
      </c>
      <c r="B67" s="43" t="s">
        <v>42</v>
      </c>
      <c r="C67" s="44" t="s">
        <v>37</v>
      </c>
      <c r="D67" s="45" t="s">
        <v>29</v>
      </c>
      <c r="E67" s="45" t="s">
        <v>38</v>
      </c>
      <c r="F67" s="45" t="s">
        <v>18</v>
      </c>
      <c r="G67" s="45">
        <v>27.5</v>
      </c>
      <c r="H67" s="45">
        <v>0.5</v>
      </c>
      <c r="I67" s="45">
        <v>0.14000000000000001</v>
      </c>
      <c r="J67" s="44" t="s">
        <v>19</v>
      </c>
      <c r="K67" s="46">
        <f>1.5/1000*popel_sira!L$11</f>
        <v>2.5698186637643339E-2</v>
      </c>
      <c r="L67" s="46">
        <f>19/1000*popel_sira!M$11</f>
        <v>1.1219386994838215E-2</v>
      </c>
      <c r="M67" s="47">
        <f t="shared" ref="M67:M94" si="16">+G67/1000</f>
        <v>2.75E-2</v>
      </c>
      <c r="N67" s="47">
        <f t="shared" ref="N67:N94" si="17">+H67/1000</f>
        <v>5.0000000000000001E-4</v>
      </c>
      <c r="O67" s="47">
        <f t="shared" ref="O67:O94" si="18">+I67/1000</f>
        <v>1.4000000000000001E-4</v>
      </c>
      <c r="P67" s="48" t="s">
        <v>20</v>
      </c>
      <c r="Q67" s="49">
        <f t="shared" ref="Q67:Q98" si="19">+$V67*K67</f>
        <v>2.5698186637643339E-2</v>
      </c>
      <c r="R67" s="49">
        <f t="shared" ref="R67:R98" si="20">+$V67*L67</f>
        <v>1.1219386994838215E-2</v>
      </c>
      <c r="S67" s="49">
        <f t="shared" ref="S67:S98" si="21">+$V67*M67</f>
        <v>2.75E-2</v>
      </c>
      <c r="T67" s="49">
        <f t="shared" ref="T67:T98" si="22">+$V67*N67</f>
        <v>5.0000000000000001E-4</v>
      </c>
      <c r="U67" s="49">
        <f t="shared" ref="U67:U98" si="23">+$V67*O67</f>
        <v>1.4000000000000001E-4</v>
      </c>
      <c r="V67" s="50">
        <v>1</v>
      </c>
      <c r="W67" s="30"/>
      <c r="X67" s="30"/>
      <c r="Y67" s="30"/>
    </row>
    <row r="68" spans="1:25" ht="14.25" thickTop="1" thickBot="1" x14ac:dyDescent="0.25">
      <c r="A68" s="30" t="s">
        <v>41</v>
      </c>
      <c r="B68" s="43" t="s">
        <v>42</v>
      </c>
      <c r="C68" s="44" t="s">
        <v>37</v>
      </c>
      <c r="D68" s="45" t="s">
        <v>29</v>
      </c>
      <c r="E68" s="45" t="s">
        <v>38</v>
      </c>
      <c r="F68" s="45" t="s">
        <v>18</v>
      </c>
      <c r="G68" s="45">
        <v>27.5</v>
      </c>
      <c r="H68" s="45">
        <v>0.5</v>
      </c>
      <c r="I68" s="45">
        <v>0.14000000000000001</v>
      </c>
      <c r="J68" s="44" t="s">
        <v>19</v>
      </c>
      <c r="K68" s="46">
        <f>1.5/1000*popel_sira!L$11</f>
        <v>2.5698186637643339E-2</v>
      </c>
      <c r="L68" s="46">
        <f>19/1000*popel_sira!M$11</f>
        <v>1.1219386994838215E-2</v>
      </c>
      <c r="M68" s="47">
        <f t="shared" si="16"/>
        <v>2.75E-2</v>
      </c>
      <c r="N68" s="47">
        <f t="shared" si="17"/>
        <v>5.0000000000000001E-4</v>
      </c>
      <c r="O68" s="47">
        <f t="shared" si="18"/>
        <v>1.4000000000000001E-4</v>
      </c>
      <c r="P68" s="48" t="s">
        <v>20</v>
      </c>
      <c r="Q68" s="49">
        <f t="shared" si="19"/>
        <v>2.5698186637643339E-2</v>
      </c>
      <c r="R68" s="49">
        <f t="shared" si="20"/>
        <v>1.1219386994838215E-2</v>
      </c>
      <c r="S68" s="49">
        <f t="shared" si="21"/>
        <v>2.75E-2</v>
      </c>
      <c r="T68" s="49">
        <f t="shared" si="22"/>
        <v>5.0000000000000001E-4</v>
      </c>
      <c r="U68" s="49">
        <f t="shared" si="23"/>
        <v>1.4000000000000001E-4</v>
      </c>
      <c r="V68" s="50">
        <v>1</v>
      </c>
      <c r="W68" s="30"/>
      <c r="X68" s="30"/>
      <c r="Y68" s="30"/>
    </row>
    <row r="69" spans="1:25" ht="14.25" thickTop="1" thickBot="1" x14ac:dyDescent="0.25">
      <c r="A69" s="30" t="s">
        <v>45</v>
      </c>
      <c r="B69" s="43" t="s">
        <v>46</v>
      </c>
      <c r="C69" s="44" t="s">
        <v>47</v>
      </c>
      <c r="D69" s="45" t="s">
        <v>16</v>
      </c>
      <c r="E69" s="45" t="s">
        <v>48</v>
      </c>
      <c r="F69" s="45" t="s">
        <v>18</v>
      </c>
      <c r="G69" s="45">
        <v>7.5</v>
      </c>
      <c r="H69" s="45">
        <v>1</v>
      </c>
      <c r="I69" s="45">
        <v>0.43</v>
      </c>
      <c r="J69" s="44" t="s">
        <v>19</v>
      </c>
      <c r="K69" s="46">
        <f>1.7/1000*popel_sira!L$11</f>
        <v>2.9124611522662446E-2</v>
      </c>
      <c r="L69" s="46">
        <f>19/1000*popel_sira!M$11</f>
        <v>1.1219386994838215E-2</v>
      </c>
      <c r="M69" s="47">
        <f t="shared" si="16"/>
        <v>7.4999999999999997E-3</v>
      </c>
      <c r="N69" s="47">
        <f t="shared" si="17"/>
        <v>1E-3</v>
      </c>
      <c r="O69" s="47">
        <f t="shared" si="18"/>
        <v>4.2999999999999999E-4</v>
      </c>
      <c r="P69" s="48" t="s">
        <v>20</v>
      </c>
      <c r="Q69" s="49">
        <f t="shared" si="19"/>
        <v>2.9124611522662446E-2</v>
      </c>
      <c r="R69" s="49">
        <f t="shared" si="20"/>
        <v>1.1219386994838215E-2</v>
      </c>
      <c r="S69" s="49">
        <f t="shared" si="21"/>
        <v>7.4999999999999997E-3</v>
      </c>
      <c r="T69" s="49">
        <f t="shared" si="22"/>
        <v>1E-3</v>
      </c>
      <c r="U69" s="49">
        <f t="shared" si="23"/>
        <v>4.2999999999999999E-4</v>
      </c>
      <c r="V69" s="50">
        <v>1</v>
      </c>
      <c r="W69" s="30"/>
      <c r="X69" s="30"/>
      <c r="Y69" s="30"/>
    </row>
    <row r="70" spans="1:25" ht="14.25" thickTop="1" thickBot="1" x14ac:dyDescent="0.25">
      <c r="A70" s="30" t="s">
        <v>45</v>
      </c>
      <c r="B70" s="43" t="s">
        <v>46</v>
      </c>
      <c r="C70" s="44" t="s">
        <v>15</v>
      </c>
      <c r="D70" s="45" t="s">
        <v>16</v>
      </c>
      <c r="E70" s="45" t="s">
        <v>48</v>
      </c>
      <c r="F70" s="45" t="s">
        <v>18</v>
      </c>
      <c r="G70" s="45">
        <v>7.5</v>
      </c>
      <c r="H70" s="45">
        <v>1</v>
      </c>
      <c r="I70" s="45">
        <v>0.43</v>
      </c>
      <c r="J70" s="44" t="s">
        <v>19</v>
      </c>
      <c r="K70" s="46">
        <f>1.7/1000*popel_sira!L$11</f>
        <v>2.9124611522662446E-2</v>
      </c>
      <c r="L70" s="46">
        <f>19/1000*popel_sira!M$11</f>
        <v>1.1219386994838215E-2</v>
      </c>
      <c r="M70" s="47">
        <f t="shared" si="16"/>
        <v>7.4999999999999997E-3</v>
      </c>
      <c r="N70" s="47">
        <f t="shared" si="17"/>
        <v>1E-3</v>
      </c>
      <c r="O70" s="47">
        <f t="shared" si="18"/>
        <v>4.2999999999999999E-4</v>
      </c>
      <c r="P70" s="48" t="s">
        <v>20</v>
      </c>
      <c r="Q70" s="49">
        <f t="shared" si="19"/>
        <v>2.9124611522662446E-2</v>
      </c>
      <c r="R70" s="49">
        <f t="shared" si="20"/>
        <v>1.1219386994838215E-2</v>
      </c>
      <c r="S70" s="49">
        <f t="shared" si="21"/>
        <v>7.4999999999999997E-3</v>
      </c>
      <c r="T70" s="49">
        <f t="shared" si="22"/>
        <v>1E-3</v>
      </c>
      <c r="U70" s="49">
        <f t="shared" si="23"/>
        <v>4.2999999999999999E-4</v>
      </c>
      <c r="V70" s="50">
        <v>1</v>
      </c>
      <c r="W70" s="30"/>
      <c r="X70" s="30"/>
      <c r="Y70" s="30"/>
    </row>
    <row r="71" spans="1:25" ht="14.25" thickTop="1" thickBot="1" x14ac:dyDescent="0.25">
      <c r="A71" s="30" t="s">
        <v>45</v>
      </c>
      <c r="B71" s="43" t="s">
        <v>46</v>
      </c>
      <c r="C71" s="44" t="s">
        <v>15</v>
      </c>
      <c r="D71" s="45" t="s">
        <v>16</v>
      </c>
      <c r="E71" s="45" t="s">
        <v>48</v>
      </c>
      <c r="F71" s="45" t="s">
        <v>18</v>
      </c>
      <c r="G71" s="45">
        <v>7.5</v>
      </c>
      <c r="H71" s="45">
        <v>1</v>
      </c>
      <c r="I71" s="45">
        <v>0.43</v>
      </c>
      <c r="J71" s="44" t="s">
        <v>19</v>
      </c>
      <c r="K71" s="46">
        <f>1.7/1000*popel_sira!L$11</f>
        <v>2.9124611522662446E-2</v>
      </c>
      <c r="L71" s="46">
        <f>19/1000*popel_sira!M$11</f>
        <v>1.1219386994838215E-2</v>
      </c>
      <c r="M71" s="47">
        <f t="shared" si="16"/>
        <v>7.4999999999999997E-3</v>
      </c>
      <c r="N71" s="47">
        <f t="shared" si="17"/>
        <v>1E-3</v>
      </c>
      <c r="O71" s="47">
        <f t="shared" si="18"/>
        <v>4.2999999999999999E-4</v>
      </c>
      <c r="P71" s="48" t="s">
        <v>20</v>
      </c>
      <c r="Q71" s="49">
        <f t="shared" si="19"/>
        <v>2.9124611522662446E-2</v>
      </c>
      <c r="R71" s="49">
        <f t="shared" si="20"/>
        <v>1.1219386994838215E-2</v>
      </c>
      <c r="S71" s="49">
        <f t="shared" si="21"/>
        <v>7.4999999999999997E-3</v>
      </c>
      <c r="T71" s="49">
        <f t="shared" si="22"/>
        <v>1E-3</v>
      </c>
      <c r="U71" s="49">
        <f t="shared" si="23"/>
        <v>4.2999999999999999E-4</v>
      </c>
      <c r="V71" s="50">
        <v>1</v>
      </c>
      <c r="W71" s="30"/>
      <c r="X71" s="30"/>
      <c r="Y71" s="30"/>
    </row>
    <row r="72" spans="1:25" ht="14.25" thickTop="1" thickBot="1" x14ac:dyDescent="0.25">
      <c r="A72" s="30" t="s">
        <v>45</v>
      </c>
      <c r="B72" s="43" t="s">
        <v>46</v>
      </c>
      <c r="C72" s="44" t="s">
        <v>15</v>
      </c>
      <c r="D72" s="45" t="s">
        <v>16</v>
      </c>
      <c r="E72" s="45" t="s">
        <v>48</v>
      </c>
      <c r="F72" s="45" t="s">
        <v>18</v>
      </c>
      <c r="G72" s="45">
        <v>7.5</v>
      </c>
      <c r="H72" s="45">
        <v>1</v>
      </c>
      <c r="I72" s="45">
        <v>0.43</v>
      </c>
      <c r="J72" s="44" t="s">
        <v>19</v>
      </c>
      <c r="K72" s="46">
        <f>1.7/1000*popel_sira!L$11</f>
        <v>2.9124611522662446E-2</v>
      </c>
      <c r="L72" s="46">
        <f>19/1000*popel_sira!M$11</f>
        <v>1.1219386994838215E-2</v>
      </c>
      <c r="M72" s="47">
        <f t="shared" si="16"/>
        <v>7.4999999999999997E-3</v>
      </c>
      <c r="N72" s="47">
        <f t="shared" si="17"/>
        <v>1E-3</v>
      </c>
      <c r="O72" s="47">
        <f t="shared" si="18"/>
        <v>4.2999999999999999E-4</v>
      </c>
      <c r="P72" s="48" t="s">
        <v>20</v>
      </c>
      <c r="Q72" s="49">
        <f t="shared" si="19"/>
        <v>2.9124611522662446E-2</v>
      </c>
      <c r="R72" s="49">
        <f t="shared" si="20"/>
        <v>1.1219386994838215E-2</v>
      </c>
      <c r="S72" s="49">
        <f t="shared" si="21"/>
        <v>7.4999999999999997E-3</v>
      </c>
      <c r="T72" s="49">
        <f t="shared" si="22"/>
        <v>1E-3</v>
      </c>
      <c r="U72" s="49">
        <f t="shared" si="23"/>
        <v>4.2999999999999999E-4</v>
      </c>
      <c r="V72" s="50">
        <v>1</v>
      </c>
      <c r="W72" s="30"/>
      <c r="X72" s="30"/>
      <c r="Y72" s="30"/>
    </row>
    <row r="73" spans="1:25" ht="14.25" thickTop="1" thickBot="1" x14ac:dyDescent="0.25">
      <c r="A73" s="30" t="s">
        <v>45</v>
      </c>
      <c r="B73" s="43" t="s">
        <v>46</v>
      </c>
      <c r="C73" s="44" t="s">
        <v>15</v>
      </c>
      <c r="D73" s="45" t="s">
        <v>16</v>
      </c>
      <c r="E73" s="45" t="s">
        <v>48</v>
      </c>
      <c r="F73" s="45" t="s">
        <v>18</v>
      </c>
      <c r="G73" s="45">
        <v>7.5</v>
      </c>
      <c r="H73" s="45">
        <v>1</v>
      </c>
      <c r="I73" s="45">
        <v>0.43</v>
      </c>
      <c r="J73" s="44" t="s">
        <v>19</v>
      </c>
      <c r="K73" s="46">
        <f>1.7/1000*popel_sira!L$11</f>
        <v>2.9124611522662446E-2</v>
      </c>
      <c r="L73" s="46">
        <f>19/1000*popel_sira!M$11</f>
        <v>1.1219386994838215E-2</v>
      </c>
      <c r="M73" s="47">
        <f t="shared" si="16"/>
        <v>7.4999999999999997E-3</v>
      </c>
      <c r="N73" s="47">
        <f t="shared" si="17"/>
        <v>1E-3</v>
      </c>
      <c r="O73" s="47">
        <f t="shared" si="18"/>
        <v>4.2999999999999999E-4</v>
      </c>
      <c r="P73" s="48" t="s">
        <v>20</v>
      </c>
      <c r="Q73" s="49">
        <f t="shared" si="19"/>
        <v>2.9124611522662446E-2</v>
      </c>
      <c r="R73" s="49">
        <f t="shared" si="20"/>
        <v>1.1219386994838215E-2</v>
      </c>
      <c r="S73" s="49">
        <f t="shared" si="21"/>
        <v>7.4999999999999997E-3</v>
      </c>
      <c r="T73" s="49">
        <f t="shared" si="22"/>
        <v>1E-3</v>
      </c>
      <c r="U73" s="49">
        <f t="shared" si="23"/>
        <v>4.2999999999999999E-4</v>
      </c>
      <c r="V73" s="50">
        <v>1</v>
      </c>
      <c r="W73" s="30"/>
      <c r="X73" s="30"/>
      <c r="Y73" s="30"/>
    </row>
    <row r="74" spans="1:25" ht="14.25" thickTop="1" thickBot="1" x14ac:dyDescent="0.25">
      <c r="A74" s="30" t="s">
        <v>45</v>
      </c>
      <c r="B74" s="43" t="s">
        <v>46</v>
      </c>
      <c r="C74" s="44" t="s">
        <v>47</v>
      </c>
      <c r="D74" s="45" t="s">
        <v>21</v>
      </c>
      <c r="E74" s="45" t="s">
        <v>48</v>
      </c>
      <c r="F74" s="45" t="s">
        <v>18</v>
      </c>
      <c r="G74" s="45">
        <v>3</v>
      </c>
      <c r="H74" s="45">
        <v>5</v>
      </c>
      <c r="I74" s="45">
        <v>1.29</v>
      </c>
      <c r="J74" s="44" t="s">
        <v>19</v>
      </c>
      <c r="K74" s="46">
        <f>1.7/1000*popel_sira!L$11</f>
        <v>2.9124611522662446E-2</v>
      </c>
      <c r="L74" s="46">
        <f>19/1000*popel_sira!M$11</f>
        <v>1.1219386994838215E-2</v>
      </c>
      <c r="M74" s="47">
        <f t="shared" si="16"/>
        <v>3.0000000000000001E-3</v>
      </c>
      <c r="N74" s="47">
        <f t="shared" si="17"/>
        <v>5.0000000000000001E-3</v>
      </c>
      <c r="O74" s="47">
        <f t="shared" si="18"/>
        <v>1.2900000000000001E-3</v>
      </c>
      <c r="P74" s="48" t="s">
        <v>20</v>
      </c>
      <c r="Q74" s="49">
        <f t="shared" si="19"/>
        <v>2.9124611522662446E-2</v>
      </c>
      <c r="R74" s="49">
        <f t="shared" si="20"/>
        <v>1.1219386994838215E-2</v>
      </c>
      <c r="S74" s="49">
        <f t="shared" si="21"/>
        <v>3.0000000000000001E-3</v>
      </c>
      <c r="T74" s="49">
        <f t="shared" si="22"/>
        <v>5.0000000000000001E-3</v>
      </c>
      <c r="U74" s="49">
        <f t="shared" si="23"/>
        <v>1.2900000000000001E-3</v>
      </c>
      <c r="V74" s="50">
        <v>1</v>
      </c>
      <c r="W74" s="30"/>
      <c r="X74" s="30"/>
      <c r="Y74" s="30"/>
    </row>
    <row r="75" spans="1:25" ht="14.25" thickTop="1" thickBot="1" x14ac:dyDescent="0.25">
      <c r="A75" s="30" t="s">
        <v>45</v>
      </c>
      <c r="B75" s="43" t="s">
        <v>46</v>
      </c>
      <c r="C75" s="44" t="s">
        <v>47</v>
      </c>
      <c r="D75" s="45" t="s">
        <v>21</v>
      </c>
      <c r="E75" s="45" t="s">
        <v>48</v>
      </c>
      <c r="F75" s="45" t="s">
        <v>18</v>
      </c>
      <c r="G75" s="45">
        <v>3</v>
      </c>
      <c r="H75" s="45">
        <v>5</v>
      </c>
      <c r="I75" s="45">
        <v>1.29</v>
      </c>
      <c r="J75" s="44" t="s">
        <v>19</v>
      </c>
      <c r="K75" s="46">
        <f>1.7/1000*popel_sira!L$11</f>
        <v>2.9124611522662446E-2</v>
      </c>
      <c r="L75" s="46">
        <f>19/1000*popel_sira!M$11</f>
        <v>1.1219386994838215E-2</v>
      </c>
      <c r="M75" s="47">
        <f t="shared" si="16"/>
        <v>3.0000000000000001E-3</v>
      </c>
      <c r="N75" s="47">
        <f t="shared" si="17"/>
        <v>5.0000000000000001E-3</v>
      </c>
      <c r="O75" s="47">
        <f t="shared" si="18"/>
        <v>1.2900000000000001E-3</v>
      </c>
      <c r="P75" s="48" t="s">
        <v>20</v>
      </c>
      <c r="Q75" s="49">
        <f t="shared" si="19"/>
        <v>2.9124611522662446E-2</v>
      </c>
      <c r="R75" s="49">
        <f t="shared" si="20"/>
        <v>1.1219386994838215E-2</v>
      </c>
      <c r="S75" s="49">
        <f t="shared" si="21"/>
        <v>3.0000000000000001E-3</v>
      </c>
      <c r="T75" s="49">
        <f t="shared" si="22"/>
        <v>5.0000000000000001E-3</v>
      </c>
      <c r="U75" s="49">
        <f t="shared" si="23"/>
        <v>1.2900000000000001E-3</v>
      </c>
      <c r="V75" s="50">
        <v>1</v>
      </c>
      <c r="W75" s="30"/>
      <c r="X75" s="30"/>
      <c r="Y75" s="30"/>
    </row>
    <row r="76" spans="1:25" ht="14.25" thickTop="1" thickBot="1" x14ac:dyDescent="0.25">
      <c r="A76" s="30" t="s">
        <v>45</v>
      </c>
      <c r="B76" s="43" t="s">
        <v>46</v>
      </c>
      <c r="C76" s="44" t="s">
        <v>15</v>
      </c>
      <c r="D76" s="45" t="s">
        <v>21</v>
      </c>
      <c r="E76" s="45" t="s">
        <v>48</v>
      </c>
      <c r="F76" s="45" t="s">
        <v>18</v>
      </c>
      <c r="G76" s="45">
        <v>3</v>
      </c>
      <c r="H76" s="45">
        <v>5</v>
      </c>
      <c r="I76" s="45">
        <v>1.29</v>
      </c>
      <c r="J76" s="44" t="s">
        <v>19</v>
      </c>
      <c r="K76" s="46">
        <f>1.7/1000*popel_sira!L$11</f>
        <v>2.9124611522662446E-2</v>
      </c>
      <c r="L76" s="46">
        <f>19/1000*popel_sira!M$11</f>
        <v>1.1219386994838215E-2</v>
      </c>
      <c r="M76" s="47">
        <f t="shared" si="16"/>
        <v>3.0000000000000001E-3</v>
      </c>
      <c r="N76" s="47">
        <f t="shared" si="17"/>
        <v>5.0000000000000001E-3</v>
      </c>
      <c r="O76" s="47">
        <f t="shared" si="18"/>
        <v>1.2900000000000001E-3</v>
      </c>
      <c r="P76" s="48" t="s">
        <v>20</v>
      </c>
      <c r="Q76" s="49">
        <f t="shared" si="19"/>
        <v>2.9124611522662446E-2</v>
      </c>
      <c r="R76" s="49">
        <f t="shared" si="20"/>
        <v>1.1219386994838215E-2</v>
      </c>
      <c r="S76" s="49">
        <f t="shared" si="21"/>
        <v>3.0000000000000001E-3</v>
      </c>
      <c r="T76" s="49">
        <f t="shared" si="22"/>
        <v>5.0000000000000001E-3</v>
      </c>
      <c r="U76" s="49">
        <f t="shared" si="23"/>
        <v>1.2900000000000001E-3</v>
      </c>
      <c r="V76" s="50">
        <v>1</v>
      </c>
      <c r="W76" s="30"/>
      <c r="X76" s="30"/>
      <c r="Y76" s="30"/>
    </row>
    <row r="77" spans="1:25" ht="14.25" thickTop="1" thickBot="1" x14ac:dyDescent="0.25">
      <c r="A77" s="30" t="s">
        <v>45</v>
      </c>
      <c r="B77" s="43" t="s">
        <v>46</v>
      </c>
      <c r="C77" s="44" t="s">
        <v>15</v>
      </c>
      <c r="D77" s="45" t="s">
        <v>21</v>
      </c>
      <c r="E77" s="45" t="s">
        <v>48</v>
      </c>
      <c r="F77" s="45" t="s">
        <v>18</v>
      </c>
      <c r="G77" s="45">
        <v>3</v>
      </c>
      <c r="H77" s="45">
        <v>5</v>
      </c>
      <c r="I77" s="45">
        <v>1.29</v>
      </c>
      <c r="J77" s="44" t="s">
        <v>19</v>
      </c>
      <c r="K77" s="46">
        <f>1.7/1000*popel_sira!L$11</f>
        <v>2.9124611522662446E-2</v>
      </c>
      <c r="L77" s="46">
        <f>19/1000*popel_sira!M$11</f>
        <v>1.1219386994838215E-2</v>
      </c>
      <c r="M77" s="47">
        <f t="shared" si="16"/>
        <v>3.0000000000000001E-3</v>
      </c>
      <c r="N77" s="47">
        <f t="shared" si="17"/>
        <v>5.0000000000000001E-3</v>
      </c>
      <c r="O77" s="47">
        <f t="shared" si="18"/>
        <v>1.2900000000000001E-3</v>
      </c>
      <c r="P77" s="48" t="s">
        <v>20</v>
      </c>
      <c r="Q77" s="49">
        <f t="shared" si="19"/>
        <v>2.9124611522662446E-2</v>
      </c>
      <c r="R77" s="49">
        <f t="shared" si="20"/>
        <v>1.1219386994838215E-2</v>
      </c>
      <c r="S77" s="49">
        <f t="shared" si="21"/>
        <v>3.0000000000000001E-3</v>
      </c>
      <c r="T77" s="49">
        <f t="shared" si="22"/>
        <v>5.0000000000000001E-3</v>
      </c>
      <c r="U77" s="49">
        <f t="shared" si="23"/>
        <v>1.2900000000000001E-3</v>
      </c>
      <c r="V77" s="50">
        <v>1</v>
      </c>
      <c r="W77" s="30"/>
      <c r="X77" s="30"/>
      <c r="Y77" s="30"/>
    </row>
    <row r="78" spans="1:25" ht="14.25" thickTop="1" thickBot="1" x14ac:dyDescent="0.25">
      <c r="A78" s="30" t="s">
        <v>45</v>
      </c>
      <c r="B78" s="43" t="s">
        <v>46</v>
      </c>
      <c r="C78" s="44" t="s">
        <v>15</v>
      </c>
      <c r="D78" s="45" t="s">
        <v>21</v>
      </c>
      <c r="E78" s="45" t="s">
        <v>48</v>
      </c>
      <c r="F78" s="45" t="s">
        <v>18</v>
      </c>
      <c r="G78" s="45">
        <v>3</v>
      </c>
      <c r="H78" s="45">
        <v>5</v>
      </c>
      <c r="I78" s="45">
        <v>1.29</v>
      </c>
      <c r="J78" s="44" t="s">
        <v>19</v>
      </c>
      <c r="K78" s="46">
        <f>1.7/1000*popel_sira!L$11</f>
        <v>2.9124611522662446E-2</v>
      </c>
      <c r="L78" s="46">
        <f>19/1000*popel_sira!M$11</f>
        <v>1.1219386994838215E-2</v>
      </c>
      <c r="M78" s="47">
        <f t="shared" si="16"/>
        <v>3.0000000000000001E-3</v>
      </c>
      <c r="N78" s="47">
        <f t="shared" si="17"/>
        <v>5.0000000000000001E-3</v>
      </c>
      <c r="O78" s="47">
        <f t="shared" si="18"/>
        <v>1.2900000000000001E-3</v>
      </c>
      <c r="P78" s="48" t="s">
        <v>20</v>
      </c>
      <c r="Q78" s="49">
        <f t="shared" si="19"/>
        <v>2.9124611522662446E-2</v>
      </c>
      <c r="R78" s="49">
        <f t="shared" si="20"/>
        <v>1.1219386994838215E-2</v>
      </c>
      <c r="S78" s="49">
        <f t="shared" si="21"/>
        <v>3.0000000000000001E-3</v>
      </c>
      <c r="T78" s="49">
        <f t="shared" si="22"/>
        <v>5.0000000000000001E-3</v>
      </c>
      <c r="U78" s="49">
        <f t="shared" si="23"/>
        <v>1.2900000000000001E-3</v>
      </c>
      <c r="V78" s="50">
        <v>1</v>
      </c>
      <c r="W78" s="30"/>
      <c r="X78" s="30"/>
      <c r="Y78" s="30"/>
    </row>
    <row r="79" spans="1:25" ht="14.25" thickTop="1" thickBot="1" x14ac:dyDescent="0.25">
      <c r="A79" s="30" t="s">
        <v>49</v>
      </c>
      <c r="B79" s="43" t="s">
        <v>50</v>
      </c>
      <c r="C79" s="44" t="s">
        <v>51</v>
      </c>
      <c r="D79" s="45" t="s">
        <v>16</v>
      </c>
      <c r="E79" s="45">
        <v>15</v>
      </c>
      <c r="F79" s="45">
        <v>1.5</v>
      </c>
      <c r="G79" s="45">
        <v>0.7</v>
      </c>
      <c r="H79" s="45">
        <v>1</v>
      </c>
      <c r="I79" s="45">
        <v>0.89</v>
      </c>
      <c r="J79" s="44" t="s">
        <v>19</v>
      </c>
      <c r="K79" s="46">
        <f t="shared" ref="K79:K87" si="24">+E79/1000</f>
        <v>1.4999999999999999E-2</v>
      </c>
      <c r="L79" s="46">
        <f t="shared" ref="L79:L87" si="25">+F79/1000</f>
        <v>1.5E-3</v>
      </c>
      <c r="M79" s="47">
        <f t="shared" si="16"/>
        <v>6.9999999999999999E-4</v>
      </c>
      <c r="N79" s="47">
        <f t="shared" si="17"/>
        <v>1E-3</v>
      </c>
      <c r="O79" s="47">
        <f t="shared" si="18"/>
        <v>8.9000000000000006E-4</v>
      </c>
      <c r="P79" s="48" t="s">
        <v>20</v>
      </c>
      <c r="Q79" s="49">
        <f t="shared" si="19"/>
        <v>1.4999999999999999E-2</v>
      </c>
      <c r="R79" s="49">
        <f t="shared" si="20"/>
        <v>1.5E-3</v>
      </c>
      <c r="S79" s="49">
        <f t="shared" si="21"/>
        <v>6.9999999999999999E-4</v>
      </c>
      <c r="T79" s="49">
        <f t="shared" si="22"/>
        <v>1E-3</v>
      </c>
      <c r="U79" s="49">
        <f t="shared" si="23"/>
        <v>8.9000000000000006E-4</v>
      </c>
      <c r="V79" s="50">
        <v>1</v>
      </c>
      <c r="W79" s="30"/>
      <c r="X79" s="30"/>
      <c r="Y79" s="30"/>
    </row>
    <row r="80" spans="1:25" ht="14.25" thickTop="1" thickBot="1" x14ac:dyDescent="0.25">
      <c r="A80" s="30" t="s">
        <v>49</v>
      </c>
      <c r="B80" s="43" t="s">
        <v>50</v>
      </c>
      <c r="C80" s="44" t="s">
        <v>51</v>
      </c>
      <c r="D80" s="45" t="s">
        <v>16</v>
      </c>
      <c r="E80" s="45">
        <v>15</v>
      </c>
      <c r="F80" s="45">
        <v>1.5</v>
      </c>
      <c r="G80" s="45">
        <v>0.7</v>
      </c>
      <c r="H80" s="45">
        <v>1</v>
      </c>
      <c r="I80" s="45">
        <v>0.89</v>
      </c>
      <c r="J80" s="44" t="s">
        <v>19</v>
      </c>
      <c r="K80" s="46">
        <f t="shared" si="24"/>
        <v>1.4999999999999999E-2</v>
      </c>
      <c r="L80" s="46">
        <f t="shared" si="25"/>
        <v>1.5E-3</v>
      </c>
      <c r="M80" s="47">
        <f t="shared" si="16"/>
        <v>6.9999999999999999E-4</v>
      </c>
      <c r="N80" s="47">
        <f t="shared" si="17"/>
        <v>1E-3</v>
      </c>
      <c r="O80" s="47">
        <f t="shared" si="18"/>
        <v>8.9000000000000006E-4</v>
      </c>
      <c r="P80" s="48" t="s">
        <v>20</v>
      </c>
      <c r="Q80" s="49">
        <f t="shared" si="19"/>
        <v>1.4999999999999999E-2</v>
      </c>
      <c r="R80" s="49">
        <f t="shared" si="20"/>
        <v>1.5E-3</v>
      </c>
      <c r="S80" s="49">
        <f t="shared" si="21"/>
        <v>6.9999999999999999E-4</v>
      </c>
      <c r="T80" s="49">
        <f t="shared" si="22"/>
        <v>1E-3</v>
      </c>
      <c r="U80" s="49">
        <f t="shared" si="23"/>
        <v>8.9000000000000006E-4</v>
      </c>
      <c r="V80" s="50">
        <v>1</v>
      </c>
      <c r="W80" s="30"/>
      <c r="X80" s="30"/>
      <c r="Y80" s="30"/>
    </row>
    <row r="81" spans="1:25" ht="14.25" thickTop="1" thickBot="1" x14ac:dyDescent="0.25">
      <c r="A81" s="30" t="s">
        <v>49</v>
      </c>
      <c r="B81" s="43" t="s">
        <v>50</v>
      </c>
      <c r="C81" s="44" t="s">
        <v>51</v>
      </c>
      <c r="D81" s="45" t="s">
        <v>16</v>
      </c>
      <c r="E81" s="45">
        <v>15</v>
      </c>
      <c r="F81" s="45">
        <v>1.5</v>
      </c>
      <c r="G81" s="45">
        <v>0.7</v>
      </c>
      <c r="H81" s="45">
        <v>1</v>
      </c>
      <c r="I81" s="45">
        <v>0.89</v>
      </c>
      <c r="J81" s="44" t="s">
        <v>19</v>
      </c>
      <c r="K81" s="46">
        <f t="shared" si="24"/>
        <v>1.4999999999999999E-2</v>
      </c>
      <c r="L81" s="46">
        <f t="shared" si="25"/>
        <v>1.5E-3</v>
      </c>
      <c r="M81" s="47">
        <f t="shared" si="16"/>
        <v>6.9999999999999999E-4</v>
      </c>
      <c r="N81" s="47">
        <f t="shared" si="17"/>
        <v>1E-3</v>
      </c>
      <c r="O81" s="47">
        <f t="shared" si="18"/>
        <v>8.9000000000000006E-4</v>
      </c>
      <c r="P81" s="48" t="s">
        <v>20</v>
      </c>
      <c r="Q81" s="49">
        <f t="shared" si="19"/>
        <v>1.4999999999999999E-2</v>
      </c>
      <c r="R81" s="49">
        <f t="shared" si="20"/>
        <v>1.5E-3</v>
      </c>
      <c r="S81" s="49">
        <f t="shared" si="21"/>
        <v>6.9999999999999999E-4</v>
      </c>
      <c r="T81" s="49">
        <f t="shared" si="22"/>
        <v>1E-3</v>
      </c>
      <c r="U81" s="49">
        <f t="shared" si="23"/>
        <v>8.9000000000000006E-4</v>
      </c>
      <c r="V81" s="50">
        <v>1</v>
      </c>
      <c r="W81" s="30"/>
      <c r="X81" s="30"/>
      <c r="Y81" s="30"/>
    </row>
    <row r="82" spans="1:25" ht="14.25" thickTop="1" thickBot="1" x14ac:dyDescent="0.25">
      <c r="A82" s="30" t="s">
        <v>49</v>
      </c>
      <c r="B82" s="43" t="s">
        <v>50</v>
      </c>
      <c r="C82" s="44" t="s">
        <v>51</v>
      </c>
      <c r="D82" s="45" t="s">
        <v>52</v>
      </c>
      <c r="E82" s="45">
        <v>4.5</v>
      </c>
      <c r="F82" s="45">
        <v>1</v>
      </c>
      <c r="G82" s="45">
        <v>0.7</v>
      </c>
      <c r="H82" s="45">
        <v>1</v>
      </c>
      <c r="I82" s="45">
        <v>0.89</v>
      </c>
      <c r="J82" s="44" t="s">
        <v>19</v>
      </c>
      <c r="K82" s="46">
        <f t="shared" si="24"/>
        <v>4.4999999999999997E-3</v>
      </c>
      <c r="L82" s="46">
        <f t="shared" si="25"/>
        <v>1E-3</v>
      </c>
      <c r="M82" s="47">
        <f t="shared" si="16"/>
        <v>6.9999999999999999E-4</v>
      </c>
      <c r="N82" s="47">
        <f t="shared" si="17"/>
        <v>1E-3</v>
      </c>
      <c r="O82" s="47">
        <f t="shared" si="18"/>
        <v>8.9000000000000006E-4</v>
      </c>
      <c r="P82" s="48" t="s">
        <v>20</v>
      </c>
      <c r="Q82" s="49">
        <f t="shared" si="19"/>
        <v>4.4999999999999997E-3</v>
      </c>
      <c r="R82" s="49">
        <f t="shared" si="20"/>
        <v>1E-3</v>
      </c>
      <c r="S82" s="49">
        <f t="shared" si="21"/>
        <v>6.9999999999999999E-4</v>
      </c>
      <c r="T82" s="49">
        <f t="shared" si="22"/>
        <v>1E-3</v>
      </c>
      <c r="U82" s="49">
        <f t="shared" si="23"/>
        <v>8.9000000000000006E-4</v>
      </c>
      <c r="V82" s="50">
        <v>1</v>
      </c>
      <c r="W82" s="30"/>
      <c r="X82" s="30"/>
      <c r="Y82" s="30"/>
    </row>
    <row r="83" spans="1:25" ht="14.25" thickTop="1" thickBot="1" x14ac:dyDescent="0.25">
      <c r="A83" s="30" t="s">
        <v>49</v>
      </c>
      <c r="B83" s="43" t="s">
        <v>50</v>
      </c>
      <c r="C83" s="44" t="s">
        <v>51</v>
      </c>
      <c r="D83" s="45" t="s">
        <v>52</v>
      </c>
      <c r="E83" s="45">
        <v>4.5</v>
      </c>
      <c r="F83" s="45">
        <v>1</v>
      </c>
      <c r="G83" s="45">
        <v>0.7</v>
      </c>
      <c r="H83" s="45">
        <v>1</v>
      </c>
      <c r="I83" s="45">
        <v>0.89</v>
      </c>
      <c r="J83" s="44" t="s">
        <v>19</v>
      </c>
      <c r="K83" s="46">
        <f t="shared" si="24"/>
        <v>4.4999999999999997E-3</v>
      </c>
      <c r="L83" s="46">
        <f t="shared" si="25"/>
        <v>1E-3</v>
      </c>
      <c r="M83" s="47">
        <f t="shared" si="16"/>
        <v>6.9999999999999999E-4</v>
      </c>
      <c r="N83" s="47">
        <f t="shared" si="17"/>
        <v>1E-3</v>
      </c>
      <c r="O83" s="47">
        <f t="shared" si="18"/>
        <v>8.9000000000000006E-4</v>
      </c>
      <c r="P83" s="48" t="s">
        <v>20</v>
      </c>
      <c r="Q83" s="49">
        <f t="shared" si="19"/>
        <v>4.4999999999999997E-3</v>
      </c>
      <c r="R83" s="49">
        <f t="shared" si="20"/>
        <v>1E-3</v>
      </c>
      <c r="S83" s="49">
        <f t="shared" si="21"/>
        <v>6.9999999999999999E-4</v>
      </c>
      <c r="T83" s="49">
        <f t="shared" si="22"/>
        <v>1E-3</v>
      </c>
      <c r="U83" s="49">
        <f t="shared" si="23"/>
        <v>8.9000000000000006E-4</v>
      </c>
      <c r="V83" s="50">
        <v>1</v>
      </c>
      <c r="W83" s="30"/>
      <c r="X83" s="30"/>
      <c r="Y83" s="30"/>
    </row>
    <row r="84" spans="1:25" ht="14.25" thickTop="1" thickBot="1" x14ac:dyDescent="0.25">
      <c r="A84" s="30" t="s">
        <v>49</v>
      </c>
      <c r="B84" s="43" t="s">
        <v>50</v>
      </c>
      <c r="C84" s="44" t="s">
        <v>51</v>
      </c>
      <c r="D84" s="45" t="s">
        <v>52</v>
      </c>
      <c r="E84" s="45">
        <v>4.5</v>
      </c>
      <c r="F84" s="45">
        <v>1</v>
      </c>
      <c r="G84" s="45">
        <v>0.7</v>
      </c>
      <c r="H84" s="45">
        <v>1</v>
      </c>
      <c r="I84" s="45">
        <v>0.89</v>
      </c>
      <c r="J84" s="44" t="s">
        <v>19</v>
      </c>
      <c r="K84" s="46">
        <f t="shared" si="24"/>
        <v>4.4999999999999997E-3</v>
      </c>
      <c r="L84" s="46">
        <f t="shared" si="25"/>
        <v>1E-3</v>
      </c>
      <c r="M84" s="47">
        <f t="shared" si="16"/>
        <v>6.9999999999999999E-4</v>
      </c>
      <c r="N84" s="47">
        <f t="shared" si="17"/>
        <v>1E-3</v>
      </c>
      <c r="O84" s="47">
        <f t="shared" si="18"/>
        <v>8.9000000000000006E-4</v>
      </c>
      <c r="P84" s="48" t="s">
        <v>20</v>
      </c>
      <c r="Q84" s="49">
        <f t="shared" si="19"/>
        <v>4.4999999999999997E-3</v>
      </c>
      <c r="R84" s="49">
        <f t="shared" si="20"/>
        <v>1E-3</v>
      </c>
      <c r="S84" s="49">
        <f t="shared" si="21"/>
        <v>6.9999999999999999E-4</v>
      </c>
      <c r="T84" s="49">
        <f t="shared" si="22"/>
        <v>1E-3</v>
      </c>
      <c r="U84" s="49">
        <f t="shared" si="23"/>
        <v>8.9000000000000006E-4</v>
      </c>
      <c r="V84" s="50">
        <v>1</v>
      </c>
      <c r="W84" s="30"/>
      <c r="X84" s="30"/>
      <c r="Y84" s="30"/>
    </row>
    <row r="85" spans="1:25" ht="14.25" thickTop="1" thickBot="1" x14ac:dyDescent="0.25">
      <c r="A85" s="30" t="s">
        <v>49</v>
      </c>
      <c r="B85" s="43" t="s">
        <v>50</v>
      </c>
      <c r="C85" s="44" t="s">
        <v>51</v>
      </c>
      <c r="D85" s="45" t="s">
        <v>53</v>
      </c>
      <c r="E85" s="45">
        <v>5.2</v>
      </c>
      <c r="F85" s="45">
        <v>1</v>
      </c>
      <c r="G85" s="45">
        <v>0.7</v>
      </c>
      <c r="H85" s="45">
        <v>1</v>
      </c>
      <c r="I85" s="45">
        <v>0.89</v>
      </c>
      <c r="J85" s="44" t="s">
        <v>19</v>
      </c>
      <c r="K85" s="46">
        <f t="shared" si="24"/>
        <v>5.1999999999999998E-3</v>
      </c>
      <c r="L85" s="46">
        <f t="shared" si="25"/>
        <v>1E-3</v>
      </c>
      <c r="M85" s="47">
        <f t="shared" si="16"/>
        <v>6.9999999999999999E-4</v>
      </c>
      <c r="N85" s="47">
        <f t="shared" si="17"/>
        <v>1E-3</v>
      </c>
      <c r="O85" s="47">
        <f t="shared" si="18"/>
        <v>8.9000000000000006E-4</v>
      </c>
      <c r="P85" s="48" t="s">
        <v>20</v>
      </c>
      <c r="Q85" s="49">
        <f t="shared" si="19"/>
        <v>5.1999999999999998E-3</v>
      </c>
      <c r="R85" s="49">
        <f t="shared" si="20"/>
        <v>1E-3</v>
      </c>
      <c r="S85" s="49">
        <f t="shared" si="21"/>
        <v>6.9999999999999999E-4</v>
      </c>
      <c r="T85" s="49">
        <f t="shared" si="22"/>
        <v>1E-3</v>
      </c>
      <c r="U85" s="49">
        <f t="shared" si="23"/>
        <v>8.9000000000000006E-4</v>
      </c>
      <c r="V85" s="50">
        <v>1</v>
      </c>
      <c r="W85" s="30"/>
      <c r="X85" s="30"/>
      <c r="Y85" s="30"/>
    </row>
    <row r="86" spans="1:25" ht="14.25" thickTop="1" thickBot="1" x14ac:dyDescent="0.25">
      <c r="A86" s="30" t="s">
        <v>49</v>
      </c>
      <c r="B86" s="43" t="s">
        <v>50</v>
      </c>
      <c r="C86" s="44" t="s">
        <v>51</v>
      </c>
      <c r="D86" s="45" t="s">
        <v>53</v>
      </c>
      <c r="E86" s="45">
        <v>5.2</v>
      </c>
      <c r="F86" s="45">
        <v>1</v>
      </c>
      <c r="G86" s="45">
        <v>0.7</v>
      </c>
      <c r="H86" s="45">
        <v>1</v>
      </c>
      <c r="I86" s="45">
        <v>0.89</v>
      </c>
      <c r="J86" s="44" t="s">
        <v>19</v>
      </c>
      <c r="K86" s="46">
        <f t="shared" si="24"/>
        <v>5.1999999999999998E-3</v>
      </c>
      <c r="L86" s="46">
        <f t="shared" si="25"/>
        <v>1E-3</v>
      </c>
      <c r="M86" s="47">
        <f t="shared" si="16"/>
        <v>6.9999999999999999E-4</v>
      </c>
      <c r="N86" s="47">
        <f t="shared" si="17"/>
        <v>1E-3</v>
      </c>
      <c r="O86" s="47">
        <f t="shared" si="18"/>
        <v>8.9000000000000006E-4</v>
      </c>
      <c r="P86" s="48" t="s">
        <v>20</v>
      </c>
      <c r="Q86" s="49">
        <f t="shared" si="19"/>
        <v>5.1999999999999998E-3</v>
      </c>
      <c r="R86" s="49">
        <f t="shared" si="20"/>
        <v>1E-3</v>
      </c>
      <c r="S86" s="49">
        <f t="shared" si="21"/>
        <v>6.9999999999999999E-4</v>
      </c>
      <c r="T86" s="49">
        <f t="shared" si="22"/>
        <v>1E-3</v>
      </c>
      <c r="U86" s="49">
        <f t="shared" si="23"/>
        <v>8.9000000000000006E-4</v>
      </c>
      <c r="V86" s="50">
        <v>1</v>
      </c>
      <c r="W86" s="30"/>
      <c r="X86" s="30"/>
      <c r="Y86" s="30"/>
    </row>
    <row r="87" spans="1:25" ht="14.25" thickTop="1" thickBot="1" x14ac:dyDescent="0.25">
      <c r="A87" s="30" t="s">
        <v>49</v>
      </c>
      <c r="B87" s="43" t="s">
        <v>50</v>
      </c>
      <c r="C87" s="44" t="s">
        <v>51</v>
      </c>
      <c r="D87" s="45" t="s">
        <v>53</v>
      </c>
      <c r="E87" s="45">
        <v>5.2</v>
      </c>
      <c r="F87" s="45">
        <v>1</v>
      </c>
      <c r="G87" s="45">
        <v>0.7</v>
      </c>
      <c r="H87" s="45">
        <v>1</v>
      </c>
      <c r="I87" s="45">
        <v>0.89</v>
      </c>
      <c r="J87" s="44" t="s">
        <v>19</v>
      </c>
      <c r="K87" s="46">
        <f t="shared" si="24"/>
        <v>5.1999999999999998E-3</v>
      </c>
      <c r="L87" s="46">
        <f t="shared" si="25"/>
        <v>1E-3</v>
      </c>
      <c r="M87" s="47">
        <f t="shared" si="16"/>
        <v>6.9999999999999999E-4</v>
      </c>
      <c r="N87" s="47">
        <f t="shared" si="17"/>
        <v>1E-3</v>
      </c>
      <c r="O87" s="47">
        <f t="shared" si="18"/>
        <v>8.9000000000000006E-4</v>
      </c>
      <c r="P87" s="48" t="s">
        <v>20</v>
      </c>
      <c r="Q87" s="49">
        <f t="shared" si="19"/>
        <v>5.1999999999999998E-3</v>
      </c>
      <c r="R87" s="49">
        <f t="shared" si="20"/>
        <v>1E-3</v>
      </c>
      <c r="S87" s="49">
        <f t="shared" si="21"/>
        <v>6.9999999999999999E-4</v>
      </c>
      <c r="T87" s="49">
        <f t="shared" si="22"/>
        <v>1E-3</v>
      </c>
      <c r="U87" s="49">
        <f t="shared" si="23"/>
        <v>8.9000000000000006E-4</v>
      </c>
      <c r="V87" s="50">
        <v>1</v>
      </c>
      <c r="W87" s="30"/>
      <c r="X87" s="30"/>
      <c r="Y87" s="30"/>
    </row>
    <row r="88" spans="1:25" ht="14.25" thickTop="1" thickBot="1" x14ac:dyDescent="0.25">
      <c r="A88" s="30" t="s">
        <v>54</v>
      </c>
      <c r="B88" s="43" t="s">
        <v>55</v>
      </c>
      <c r="C88" s="44" t="s">
        <v>51</v>
      </c>
      <c r="D88" s="45" t="s">
        <v>56</v>
      </c>
      <c r="E88" s="45">
        <v>1.06</v>
      </c>
      <c r="F88" s="45" t="s">
        <v>57</v>
      </c>
      <c r="G88" s="45">
        <v>13.4</v>
      </c>
      <c r="H88" s="45">
        <v>0.42</v>
      </c>
      <c r="I88" s="45">
        <v>0.2</v>
      </c>
      <c r="J88" s="44" t="s">
        <v>19</v>
      </c>
      <c r="K88" s="46">
        <f t="shared" ref="K88:K94" si="26">+E88/1000</f>
        <v>1.06E-3</v>
      </c>
      <c r="L88" s="46">
        <f>20/1000*popel_sira!G$22</f>
        <v>0.04</v>
      </c>
      <c r="M88" s="47">
        <f t="shared" si="16"/>
        <v>1.34E-2</v>
      </c>
      <c r="N88" s="47">
        <f t="shared" si="17"/>
        <v>4.1999999999999996E-4</v>
      </c>
      <c r="O88" s="47">
        <f t="shared" si="18"/>
        <v>2.0000000000000001E-4</v>
      </c>
      <c r="P88" s="48" t="s">
        <v>20</v>
      </c>
      <c r="Q88" s="49">
        <f t="shared" si="19"/>
        <v>1.06E-3</v>
      </c>
      <c r="R88" s="49">
        <f t="shared" si="20"/>
        <v>0.04</v>
      </c>
      <c r="S88" s="49">
        <f t="shared" si="21"/>
        <v>1.34E-2</v>
      </c>
      <c r="T88" s="49">
        <f t="shared" si="22"/>
        <v>4.1999999999999996E-4</v>
      </c>
      <c r="U88" s="49">
        <f t="shared" si="23"/>
        <v>2.0000000000000001E-4</v>
      </c>
      <c r="V88" s="50">
        <v>1</v>
      </c>
      <c r="W88" s="30"/>
      <c r="X88" s="30"/>
      <c r="Y88" s="30"/>
    </row>
    <row r="89" spans="1:25" ht="14.25" thickTop="1" thickBot="1" x14ac:dyDescent="0.25">
      <c r="A89" s="30" t="s">
        <v>54</v>
      </c>
      <c r="B89" s="43" t="s">
        <v>55</v>
      </c>
      <c r="C89" s="44" t="s">
        <v>51</v>
      </c>
      <c r="D89" s="45" t="s">
        <v>56</v>
      </c>
      <c r="E89" s="45">
        <v>1.06</v>
      </c>
      <c r="F89" s="45" t="s">
        <v>57</v>
      </c>
      <c r="G89" s="45">
        <v>13.4</v>
      </c>
      <c r="H89" s="45">
        <v>0.42</v>
      </c>
      <c r="I89" s="45">
        <v>0.2</v>
      </c>
      <c r="J89" s="44" t="s">
        <v>19</v>
      </c>
      <c r="K89" s="46">
        <f t="shared" si="26"/>
        <v>1.06E-3</v>
      </c>
      <c r="L89" s="46">
        <f>20/1000*popel_sira!G$22</f>
        <v>0.04</v>
      </c>
      <c r="M89" s="47">
        <f t="shared" si="16"/>
        <v>1.34E-2</v>
      </c>
      <c r="N89" s="47">
        <f t="shared" si="17"/>
        <v>4.1999999999999996E-4</v>
      </c>
      <c r="O89" s="47">
        <f t="shared" si="18"/>
        <v>2.0000000000000001E-4</v>
      </c>
      <c r="P89" s="48" t="s">
        <v>20</v>
      </c>
      <c r="Q89" s="49">
        <f t="shared" si="19"/>
        <v>1.06E-3</v>
      </c>
      <c r="R89" s="49">
        <f t="shared" si="20"/>
        <v>0.04</v>
      </c>
      <c r="S89" s="49">
        <f t="shared" si="21"/>
        <v>1.34E-2</v>
      </c>
      <c r="T89" s="49">
        <f t="shared" si="22"/>
        <v>4.1999999999999996E-4</v>
      </c>
      <c r="U89" s="49">
        <f t="shared" si="23"/>
        <v>2.0000000000000001E-4</v>
      </c>
      <c r="V89" s="50">
        <v>1</v>
      </c>
      <c r="W89" s="30"/>
      <c r="X89" s="30"/>
      <c r="Y89" s="30"/>
    </row>
    <row r="90" spans="1:25" ht="14.25" thickTop="1" thickBot="1" x14ac:dyDescent="0.25">
      <c r="A90" s="30" t="s">
        <v>54</v>
      </c>
      <c r="B90" s="43" t="s">
        <v>55</v>
      </c>
      <c r="C90" s="44" t="s">
        <v>51</v>
      </c>
      <c r="D90" s="45" t="s">
        <v>58</v>
      </c>
      <c r="E90" s="45">
        <v>2.91</v>
      </c>
      <c r="F90" s="45" t="s">
        <v>57</v>
      </c>
      <c r="G90" s="45">
        <v>10</v>
      </c>
      <c r="H90" s="45">
        <v>0.53</v>
      </c>
      <c r="I90" s="45">
        <v>0.28999999999999998</v>
      </c>
      <c r="J90" s="44" t="s">
        <v>19</v>
      </c>
      <c r="K90" s="46">
        <f t="shared" si="26"/>
        <v>2.9100000000000003E-3</v>
      </c>
      <c r="L90" s="46">
        <f>20/1000*popel_sira!G$22</f>
        <v>0.04</v>
      </c>
      <c r="M90" s="47">
        <f t="shared" si="16"/>
        <v>0.01</v>
      </c>
      <c r="N90" s="47">
        <f t="shared" si="17"/>
        <v>5.2999999999999998E-4</v>
      </c>
      <c r="O90" s="47">
        <f t="shared" si="18"/>
        <v>2.9E-4</v>
      </c>
      <c r="P90" s="48" t="s">
        <v>20</v>
      </c>
      <c r="Q90" s="49">
        <f t="shared" si="19"/>
        <v>2.9100000000000003E-3</v>
      </c>
      <c r="R90" s="49">
        <f t="shared" si="20"/>
        <v>0.04</v>
      </c>
      <c r="S90" s="49">
        <f t="shared" si="21"/>
        <v>0.01</v>
      </c>
      <c r="T90" s="49">
        <f t="shared" si="22"/>
        <v>5.2999999999999998E-4</v>
      </c>
      <c r="U90" s="49">
        <f t="shared" si="23"/>
        <v>2.9E-4</v>
      </c>
      <c r="V90" s="50">
        <v>1</v>
      </c>
      <c r="W90" s="30"/>
      <c r="X90" s="30"/>
      <c r="Y90" s="30"/>
    </row>
    <row r="91" spans="1:25" ht="14.25" thickTop="1" thickBot="1" x14ac:dyDescent="0.25">
      <c r="A91" s="30" t="s">
        <v>54</v>
      </c>
      <c r="B91" s="43" t="s">
        <v>55</v>
      </c>
      <c r="C91" s="44" t="s">
        <v>51</v>
      </c>
      <c r="D91" s="45" t="s">
        <v>58</v>
      </c>
      <c r="E91" s="45">
        <v>2.91</v>
      </c>
      <c r="F91" s="45" t="s">
        <v>57</v>
      </c>
      <c r="G91" s="45">
        <v>10</v>
      </c>
      <c r="H91" s="45">
        <v>0.53</v>
      </c>
      <c r="I91" s="45">
        <v>0.28999999999999998</v>
      </c>
      <c r="J91" s="44" t="s">
        <v>19</v>
      </c>
      <c r="K91" s="46">
        <f t="shared" si="26"/>
        <v>2.9100000000000003E-3</v>
      </c>
      <c r="L91" s="46">
        <f>20/1000*popel_sira!G$22</f>
        <v>0.04</v>
      </c>
      <c r="M91" s="47">
        <f t="shared" si="16"/>
        <v>0.01</v>
      </c>
      <c r="N91" s="47">
        <f t="shared" si="17"/>
        <v>5.2999999999999998E-4</v>
      </c>
      <c r="O91" s="47">
        <f t="shared" si="18"/>
        <v>2.9E-4</v>
      </c>
      <c r="P91" s="48" t="s">
        <v>20</v>
      </c>
      <c r="Q91" s="49">
        <f t="shared" si="19"/>
        <v>2.9100000000000003E-3</v>
      </c>
      <c r="R91" s="49">
        <f t="shared" si="20"/>
        <v>0.04</v>
      </c>
      <c r="S91" s="49">
        <f t="shared" si="21"/>
        <v>0.01</v>
      </c>
      <c r="T91" s="49">
        <f t="shared" si="22"/>
        <v>5.2999999999999998E-4</v>
      </c>
      <c r="U91" s="49">
        <f t="shared" si="23"/>
        <v>2.9E-4</v>
      </c>
      <c r="V91" s="50">
        <v>1</v>
      </c>
      <c r="W91" s="30"/>
      <c r="X91" s="30"/>
      <c r="Y91" s="30"/>
    </row>
    <row r="92" spans="1:25" ht="14.25" thickTop="1" thickBot="1" x14ac:dyDescent="0.25">
      <c r="A92" s="30" t="s">
        <v>59</v>
      </c>
      <c r="B92" s="43" t="s">
        <v>60</v>
      </c>
      <c r="C92" s="44" t="s">
        <v>51</v>
      </c>
      <c r="D92" s="45" t="s">
        <v>29</v>
      </c>
      <c r="E92" s="45">
        <v>2.13</v>
      </c>
      <c r="F92" s="45" t="s">
        <v>57</v>
      </c>
      <c r="G92" s="45">
        <v>2</v>
      </c>
      <c r="H92" s="45">
        <v>0.59</v>
      </c>
      <c r="I92" s="45">
        <v>0.34</v>
      </c>
      <c r="J92" s="44" t="s">
        <v>19</v>
      </c>
      <c r="K92" s="46">
        <f t="shared" si="26"/>
        <v>2.1299999999999999E-3</v>
      </c>
      <c r="L92" s="46">
        <f>20/1000*popel_sira!G$24</f>
        <v>2E-3</v>
      </c>
      <c r="M92" s="47">
        <f t="shared" si="16"/>
        <v>2E-3</v>
      </c>
      <c r="N92" s="47">
        <f t="shared" si="17"/>
        <v>5.8999999999999992E-4</v>
      </c>
      <c r="O92" s="47">
        <f t="shared" si="18"/>
        <v>3.4000000000000002E-4</v>
      </c>
      <c r="P92" s="48" t="s">
        <v>20</v>
      </c>
      <c r="Q92" s="49">
        <f t="shared" si="19"/>
        <v>2.1299999999999999E-3</v>
      </c>
      <c r="R92" s="49">
        <f t="shared" si="20"/>
        <v>2E-3</v>
      </c>
      <c r="S92" s="49">
        <f t="shared" si="21"/>
        <v>2E-3</v>
      </c>
      <c r="T92" s="49">
        <f t="shared" si="22"/>
        <v>5.8999999999999992E-4</v>
      </c>
      <c r="U92" s="49">
        <f t="shared" si="23"/>
        <v>3.4000000000000002E-4</v>
      </c>
      <c r="V92" s="50">
        <v>1</v>
      </c>
      <c r="W92" s="30"/>
      <c r="X92" s="30"/>
      <c r="Y92" s="30"/>
    </row>
    <row r="93" spans="1:25" ht="14.25" thickTop="1" thickBot="1" x14ac:dyDescent="0.25">
      <c r="A93" s="30" t="s">
        <v>61</v>
      </c>
      <c r="B93" s="43" t="s">
        <v>62</v>
      </c>
      <c r="C93" s="44" t="s">
        <v>51</v>
      </c>
      <c r="D93" s="45" t="s">
        <v>29</v>
      </c>
      <c r="E93" s="45">
        <v>1.42</v>
      </c>
      <c r="F93" s="45" t="s">
        <v>57</v>
      </c>
      <c r="G93" s="45">
        <v>2</v>
      </c>
      <c r="H93" s="45">
        <v>0.71</v>
      </c>
      <c r="I93" s="45">
        <v>0.34</v>
      </c>
      <c r="J93" s="44" t="s">
        <v>19</v>
      </c>
      <c r="K93" s="46">
        <f t="shared" si="26"/>
        <v>1.4199999999999998E-3</v>
      </c>
      <c r="L93" s="46">
        <f>20/1000*popel_sira!G$25</f>
        <v>1E-3</v>
      </c>
      <c r="M93" s="47">
        <f t="shared" si="16"/>
        <v>2E-3</v>
      </c>
      <c r="N93" s="47">
        <f t="shared" si="17"/>
        <v>7.0999999999999991E-4</v>
      </c>
      <c r="O93" s="47">
        <f t="shared" si="18"/>
        <v>3.4000000000000002E-4</v>
      </c>
      <c r="P93" s="48" t="s">
        <v>20</v>
      </c>
      <c r="Q93" s="49">
        <f t="shared" si="19"/>
        <v>1.4199999999999998E-3</v>
      </c>
      <c r="R93" s="49">
        <f t="shared" si="20"/>
        <v>1E-3</v>
      </c>
      <c r="S93" s="49">
        <f t="shared" si="21"/>
        <v>2E-3</v>
      </c>
      <c r="T93" s="49">
        <f t="shared" si="22"/>
        <v>7.0999999999999991E-4</v>
      </c>
      <c r="U93" s="49">
        <f t="shared" si="23"/>
        <v>3.4000000000000002E-4</v>
      </c>
      <c r="V93" s="50">
        <v>1</v>
      </c>
      <c r="W93" s="30"/>
      <c r="X93" s="30"/>
      <c r="Y93" s="30"/>
    </row>
    <row r="94" spans="1:25" ht="14.25" thickTop="1" thickBot="1" x14ac:dyDescent="0.25">
      <c r="A94" s="30" t="s">
        <v>61</v>
      </c>
      <c r="B94" s="43" t="s">
        <v>62</v>
      </c>
      <c r="C94" s="44" t="s">
        <v>51</v>
      </c>
      <c r="D94" s="45" t="s">
        <v>29</v>
      </c>
      <c r="E94" s="45">
        <v>1.42</v>
      </c>
      <c r="F94" s="45" t="s">
        <v>57</v>
      </c>
      <c r="G94" s="45">
        <v>2</v>
      </c>
      <c r="H94" s="45">
        <v>0.71</v>
      </c>
      <c r="I94" s="45">
        <v>0.34</v>
      </c>
      <c r="J94" s="44" t="s">
        <v>19</v>
      </c>
      <c r="K94" s="46">
        <f t="shared" si="26"/>
        <v>1.4199999999999998E-3</v>
      </c>
      <c r="L94" s="46">
        <f>20/1000*popel_sira!G$25</f>
        <v>1E-3</v>
      </c>
      <c r="M94" s="47">
        <f t="shared" si="16"/>
        <v>2E-3</v>
      </c>
      <c r="N94" s="47">
        <f t="shared" si="17"/>
        <v>7.0999999999999991E-4</v>
      </c>
      <c r="O94" s="47">
        <f t="shared" si="18"/>
        <v>3.4000000000000002E-4</v>
      </c>
      <c r="P94" s="48" t="s">
        <v>20</v>
      </c>
      <c r="Q94" s="49">
        <f t="shared" si="19"/>
        <v>1.4199999999999998E-3</v>
      </c>
      <c r="R94" s="49">
        <f t="shared" si="20"/>
        <v>1E-3</v>
      </c>
      <c r="S94" s="49">
        <f t="shared" si="21"/>
        <v>2E-3</v>
      </c>
      <c r="T94" s="49">
        <f t="shared" si="22"/>
        <v>7.0999999999999991E-4</v>
      </c>
      <c r="U94" s="49">
        <f t="shared" si="23"/>
        <v>3.4000000000000002E-4</v>
      </c>
      <c r="V94" s="50">
        <v>1</v>
      </c>
      <c r="W94" s="30"/>
      <c r="X94" s="30"/>
      <c r="Y94" s="30"/>
    </row>
    <row r="95" spans="1:25" ht="14.25" thickTop="1" thickBot="1" x14ac:dyDescent="0.25">
      <c r="A95" s="30" t="s">
        <v>63</v>
      </c>
      <c r="B95" s="43" t="s">
        <v>64</v>
      </c>
      <c r="C95" s="44" t="s">
        <v>51</v>
      </c>
      <c r="D95" s="45" t="s">
        <v>65</v>
      </c>
      <c r="E95" s="45">
        <v>20</v>
      </c>
      <c r="F95" s="45">
        <v>9.6</v>
      </c>
      <c r="G95" s="45">
        <v>1300</v>
      </c>
      <c r="H95" s="45">
        <v>320</v>
      </c>
      <c r="I95" s="45">
        <v>64</v>
      </c>
      <c r="J95" s="44" t="s">
        <v>66</v>
      </c>
      <c r="K95" s="46">
        <f t="shared" ref="K95:O99" si="27">+E95/1000000</f>
        <v>2.0000000000000002E-5</v>
      </c>
      <c r="L95" s="46">
        <f t="shared" si="27"/>
        <v>9.5999999999999996E-6</v>
      </c>
      <c r="M95" s="47">
        <f t="shared" si="27"/>
        <v>1.2999999999999999E-3</v>
      </c>
      <c r="N95" s="47">
        <f t="shared" si="27"/>
        <v>3.2000000000000003E-4</v>
      </c>
      <c r="O95" s="47">
        <f t="shared" si="27"/>
        <v>6.3999999999999997E-5</v>
      </c>
      <c r="P95" s="48" t="s">
        <v>67</v>
      </c>
      <c r="Q95" s="49">
        <f t="shared" si="19"/>
        <v>0.02</v>
      </c>
      <c r="R95" s="49">
        <f t="shared" si="20"/>
        <v>9.5999999999999992E-3</v>
      </c>
      <c r="S95" s="49">
        <f t="shared" si="21"/>
        <v>1.3</v>
      </c>
      <c r="T95" s="49">
        <f t="shared" si="22"/>
        <v>0.32</v>
      </c>
      <c r="U95" s="49">
        <f t="shared" si="23"/>
        <v>6.4000000000000001E-2</v>
      </c>
      <c r="V95" s="50">
        <v>1000</v>
      </c>
      <c r="W95" s="30"/>
      <c r="X95" s="30"/>
      <c r="Y95" s="30"/>
    </row>
    <row r="96" spans="1:25" ht="14.25" thickTop="1" thickBot="1" x14ac:dyDescent="0.25">
      <c r="A96" s="30" t="s">
        <v>63</v>
      </c>
      <c r="B96" s="43" t="s">
        <v>64</v>
      </c>
      <c r="C96" s="44" t="s">
        <v>51</v>
      </c>
      <c r="D96" s="45" t="s">
        <v>56</v>
      </c>
      <c r="E96" s="45">
        <v>20</v>
      </c>
      <c r="F96" s="45">
        <v>9.6</v>
      </c>
      <c r="G96" s="45">
        <v>5000</v>
      </c>
      <c r="H96" s="45">
        <v>270</v>
      </c>
      <c r="I96" s="45">
        <v>8</v>
      </c>
      <c r="J96" s="44" t="s">
        <v>66</v>
      </c>
      <c r="K96" s="46">
        <f t="shared" si="27"/>
        <v>2.0000000000000002E-5</v>
      </c>
      <c r="L96" s="46">
        <f t="shared" si="27"/>
        <v>9.5999999999999996E-6</v>
      </c>
      <c r="M96" s="47">
        <f t="shared" si="27"/>
        <v>5.0000000000000001E-3</v>
      </c>
      <c r="N96" s="47">
        <f t="shared" si="27"/>
        <v>2.7E-4</v>
      </c>
      <c r="O96" s="47">
        <f t="shared" si="27"/>
        <v>7.9999999999999996E-6</v>
      </c>
      <c r="P96" s="48" t="s">
        <v>67</v>
      </c>
      <c r="Q96" s="49">
        <f t="shared" si="19"/>
        <v>0.02</v>
      </c>
      <c r="R96" s="49">
        <f t="shared" si="20"/>
        <v>9.5999999999999992E-3</v>
      </c>
      <c r="S96" s="49">
        <f t="shared" si="21"/>
        <v>5</v>
      </c>
      <c r="T96" s="49">
        <f t="shared" si="22"/>
        <v>0.27</v>
      </c>
      <c r="U96" s="49">
        <f t="shared" si="23"/>
        <v>8.0000000000000002E-3</v>
      </c>
      <c r="V96" s="50">
        <v>1000</v>
      </c>
      <c r="W96" s="30"/>
      <c r="X96" s="30"/>
      <c r="Y96" s="30"/>
    </row>
    <row r="97" spans="1:25" ht="14.25" thickTop="1" thickBot="1" x14ac:dyDescent="0.25">
      <c r="A97" s="30" t="s">
        <v>63</v>
      </c>
      <c r="B97" s="43" t="s">
        <v>64</v>
      </c>
      <c r="C97" s="44" t="s">
        <v>51</v>
      </c>
      <c r="D97" s="45" t="s">
        <v>68</v>
      </c>
      <c r="E97" s="45">
        <v>20</v>
      </c>
      <c r="F97" s="45">
        <v>9.6</v>
      </c>
      <c r="G97" s="45">
        <v>3300</v>
      </c>
      <c r="H97" s="45">
        <v>270</v>
      </c>
      <c r="I97" s="45">
        <v>24</v>
      </c>
      <c r="J97" s="44" t="s">
        <v>66</v>
      </c>
      <c r="K97" s="46">
        <f t="shared" si="27"/>
        <v>2.0000000000000002E-5</v>
      </c>
      <c r="L97" s="46">
        <f t="shared" si="27"/>
        <v>9.5999999999999996E-6</v>
      </c>
      <c r="M97" s="47">
        <f t="shared" si="27"/>
        <v>3.3E-3</v>
      </c>
      <c r="N97" s="47">
        <f t="shared" si="27"/>
        <v>2.7E-4</v>
      </c>
      <c r="O97" s="47">
        <f t="shared" si="27"/>
        <v>2.4000000000000001E-5</v>
      </c>
      <c r="P97" s="48" t="s">
        <v>67</v>
      </c>
      <c r="Q97" s="49">
        <f t="shared" si="19"/>
        <v>0.02</v>
      </c>
      <c r="R97" s="49">
        <f t="shared" si="20"/>
        <v>9.5999999999999992E-3</v>
      </c>
      <c r="S97" s="49">
        <f t="shared" si="21"/>
        <v>3.3</v>
      </c>
      <c r="T97" s="49">
        <f t="shared" si="22"/>
        <v>0.27</v>
      </c>
      <c r="U97" s="49">
        <f t="shared" si="23"/>
        <v>2.4E-2</v>
      </c>
      <c r="V97" s="50">
        <v>1000</v>
      </c>
      <c r="W97" s="30"/>
      <c r="X97" s="30"/>
      <c r="Y97" s="30"/>
    </row>
    <row r="98" spans="1:25" ht="14.25" thickTop="1" thickBot="1" x14ac:dyDescent="0.25">
      <c r="A98" s="30" t="s">
        <v>63</v>
      </c>
      <c r="B98" s="43" t="s">
        <v>64</v>
      </c>
      <c r="C98" s="44" t="s">
        <v>51</v>
      </c>
      <c r="D98" s="45" t="s">
        <v>69</v>
      </c>
      <c r="E98" s="45">
        <v>20</v>
      </c>
      <c r="F98" s="45">
        <v>9.6</v>
      </c>
      <c r="G98" s="45">
        <v>4200</v>
      </c>
      <c r="H98" s="45">
        <v>270</v>
      </c>
      <c r="I98" s="45">
        <v>24</v>
      </c>
      <c r="J98" s="44" t="s">
        <v>66</v>
      </c>
      <c r="K98" s="46">
        <f t="shared" si="27"/>
        <v>2.0000000000000002E-5</v>
      </c>
      <c r="L98" s="46">
        <f t="shared" si="27"/>
        <v>9.5999999999999996E-6</v>
      </c>
      <c r="M98" s="47">
        <f t="shared" si="27"/>
        <v>4.1999999999999997E-3</v>
      </c>
      <c r="N98" s="47">
        <f t="shared" si="27"/>
        <v>2.7E-4</v>
      </c>
      <c r="O98" s="47">
        <f t="shared" si="27"/>
        <v>2.4000000000000001E-5</v>
      </c>
      <c r="P98" s="48" t="s">
        <v>67</v>
      </c>
      <c r="Q98" s="49">
        <f t="shared" si="19"/>
        <v>0.02</v>
      </c>
      <c r="R98" s="49">
        <f t="shared" si="20"/>
        <v>9.5999999999999992E-3</v>
      </c>
      <c r="S98" s="49">
        <f t="shared" si="21"/>
        <v>4.2</v>
      </c>
      <c r="T98" s="49">
        <f t="shared" si="22"/>
        <v>0.27</v>
      </c>
      <c r="U98" s="49">
        <f t="shared" si="23"/>
        <v>2.4E-2</v>
      </c>
      <c r="V98" s="50">
        <v>1000</v>
      </c>
      <c r="W98" s="30"/>
      <c r="X98" s="30"/>
      <c r="Y98" s="30"/>
    </row>
    <row r="99" spans="1:25" ht="14.25" thickTop="1" thickBot="1" x14ac:dyDescent="0.25">
      <c r="A99" s="30" t="s">
        <v>63</v>
      </c>
      <c r="B99" s="43" t="s">
        <v>64</v>
      </c>
      <c r="C99" s="44" t="s">
        <v>51</v>
      </c>
      <c r="D99" s="45" t="s">
        <v>25</v>
      </c>
      <c r="E99" s="45">
        <v>20</v>
      </c>
      <c r="F99" s="45">
        <v>9.6</v>
      </c>
      <c r="G99" s="45">
        <v>1300</v>
      </c>
      <c r="H99" s="45">
        <v>320</v>
      </c>
      <c r="I99" s="45">
        <v>64</v>
      </c>
      <c r="J99" s="44" t="s">
        <v>66</v>
      </c>
      <c r="K99" s="46">
        <f t="shared" si="27"/>
        <v>2.0000000000000002E-5</v>
      </c>
      <c r="L99" s="46">
        <f t="shared" si="27"/>
        <v>9.5999999999999996E-6</v>
      </c>
      <c r="M99" s="47">
        <f t="shared" si="27"/>
        <v>1.2999999999999999E-3</v>
      </c>
      <c r="N99" s="47">
        <f t="shared" si="27"/>
        <v>3.2000000000000003E-4</v>
      </c>
      <c r="O99" s="47">
        <f t="shared" si="27"/>
        <v>6.3999999999999997E-5</v>
      </c>
      <c r="P99" s="48" t="s">
        <v>67</v>
      </c>
      <c r="Q99" s="49">
        <f t="shared" ref="Q99:Q109" si="28">+$V99*K99</f>
        <v>0.02</v>
      </c>
      <c r="R99" s="49">
        <f t="shared" ref="R99:R109" si="29">+$V99*L99</f>
        <v>9.5999999999999992E-3</v>
      </c>
      <c r="S99" s="49">
        <f t="shared" ref="S99:S109" si="30">+$V99*M99</f>
        <v>1.3</v>
      </c>
      <c r="T99" s="49">
        <f t="shared" ref="T99:T109" si="31">+$V99*N99</f>
        <v>0.32</v>
      </c>
      <c r="U99" s="49">
        <f t="shared" ref="U99:U109" si="32">+$V99*O99</f>
        <v>6.4000000000000001E-2</v>
      </c>
      <c r="V99" s="50">
        <v>1000</v>
      </c>
      <c r="W99" s="30"/>
      <c r="X99" s="30"/>
      <c r="Y99" s="30"/>
    </row>
    <row r="100" spans="1:25" ht="14.25" thickTop="1" thickBot="1" x14ac:dyDescent="0.25">
      <c r="A100" s="30" t="s">
        <v>70</v>
      </c>
      <c r="B100" s="43" t="s">
        <v>71</v>
      </c>
      <c r="C100" s="44" t="s">
        <v>51</v>
      </c>
      <c r="D100" s="45" t="s">
        <v>16</v>
      </c>
      <c r="E100" s="45">
        <v>0.42</v>
      </c>
      <c r="F100" s="45">
        <v>4.0000000000000001E-3</v>
      </c>
      <c r="G100" s="45">
        <v>2.8</v>
      </c>
      <c r="H100" s="45">
        <v>0.37</v>
      </c>
      <c r="I100" s="45">
        <v>0.04</v>
      </c>
      <c r="J100" s="44" t="s">
        <v>19</v>
      </c>
      <c r="K100" s="51">
        <f t="shared" ref="K100:O101" si="33">+E100/1000</f>
        <v>4.1999999999999996E-4</v>
      </c>
      <c r="L100" s="52">
        <f t="shared" si="33"/>
        <v>3.9999999999999998E-6</v>
      </c>
      <c r="M100" s="47">
        <f t="shared" si="33"/>
        <v>2.8E-3</v>
      </c>
      <c r="N100" s="47">
        <f t="shared" si="33"/>
        <v>3.6999999999999999E-4</v>
      </c>
      <c r="O100" s="47">
        <f t="shared" si="33"/>
        <v>4.0000000000000003E-5</v>
      </c>
      <c r="P100" s="48" t="s">
        <v>20</v>
      </c>
      <c r="Q100" s="49">
        <f t="shared" si="28"/>
        <v>4.1999999999999996E-4</v>
      </c>
      <c r="R100" s="49">
        <f t="shared" si="29"/>
        <v>3.9999999999999998E-6</v>
      </c>
      <c r="S100" s="49">
        <f t="shared" si="30"/>
        <v>2.8E-3</v>
      </c>
      <c r="T100" s="49">
        <f t="shared" si="31"/>
        <v>3.6999999999999999E-4</v>
      </c>
      <c r="U100" s="49">
        <f t="shared" si="32"/>
        <v>4.0000000000000003E-5</v>
      </c>
      <c r="V100" s="50">
        <v>1</v>
      </c>
      <c r="W100" s="30"/>
      <c r="X100" s="30"/>
      <c r="Y100" s="30"/>
    </row>
    <row r="101" spans="1:25" ht="14.25" thickTop="1" thickBot="1" x14ac:dyDescent="0.25">
      <c r="A101" s="30" t="s">
        <v>70</v>
      </c>
      <c r="B101" s="43" t="s">
        <v>71</v>
      </c>
      <c r="C101" s="44" t="s">
        <v>51</v>
      </c>
      <c r="D101" s="45" t="s">
        <v>21</v>
      </c>
      <c r="E101" s="45">
        <v>0.45</v>
      </c>
      <c r="F101" s="45">
        <v>4.0000000000000001E-3</v>
      </c>
      <c r="G101" s="45">
        <v>1.8</v>
      </c>
      <c r="H101" s="45">
        <v>0.46</v>
      </c>
      <c r="I101" s="45">
        <v>0.09</v>
      </c>
      <c r="J101" s="44" t="s">
        <v>19</v>
      </c>
      <c r="K101" s="51">
        <f t="shared" si="33"/>
        <v>4.4999999999999999E-4</v>
      </c>
      <c r="L101" s="52">
        <f t="shared" si="33"/>
        <v>3.9999999999999998E-6</v>
      </c>
      <c r="M101" s="47">
        <f t="shared" si="33"/>
        <v>1.8E-3</v>
      </c>
      <c r="N101" s="47">
        <f t="shared" si="33"/>
        <v>4.6000000000000001E-4</v>
      </c>
      <c r="O101" s="47">
        <f t="shared" si="33"/>
        <v>8.9999999999999992E-5</v>
      </c>
      <c r="P101" s="48" t="s">
        <v>20</v>
      </c>
      <c r="Q101" s="49">
        <f t="shared" si="28"/>
        <v>4.4999999999999999E-4</v>
      </c>
      <c r="R101" s="49">
        <f t="shared" si="29"/>
        <v>3.9999999999999998E-6</v>
      </c>
      <c r="S101" s="49">
        <f t="shared" si="30"/>
        <v>1.8E-3</v>
      </c>
      <c r="T101" s="49">
        <f t="shared" si="31"/>
        <v>4.6000000000000001E-4</v>
      </c>
      <c r="U101" s="49">
        <f t="shared" si="32"/>
        <v>8.9999999999999992E-5</v>
      </c>
      <c r="V101" s="50">
        <v>1</v>
      </c>
      <c r="W101" s="30"/>
      <c r="X101" s="30"/>
      <c r="Y101" s="30"/>
    </row>
    <row r="102" spans="1:25" ht="14.25" thickTop="1" thickBot="1" x14ac:dyDescent="0.25">
      <c r="A102" s="30" t="s">
        <v>72</v>
      </c>
      <c r="B102" s="43" t="s">
        <v>73</v>
      </c>
      <c r="C102" s="44" t="s">
        <v>51</v>
      </c>
      <c r="D102" s="45" t="s">
        <v>56</v>
      </c>
      <c r="E102" s="45">
        <v>240</v>
      </c>
      <c r="F102" s="45">
        <v>6500</v>
      </c>
      <c r="G102" s="45">
        <v>9600</v>
      </c>
      <c r="H102" s="45">
        <v>270</v>
      </c>
      <c r="I102" s="45">
        <v>8</v>
      </c>
      <c r="J102" s="44" t="s">
        <v>66</v>
      </c>
      <c r="K102" s="46">
        <f t="shared" ref="K102:O104" si="34">+E102/1000000</f>
        <v>2.4000000000000001E-4</v>
      </c>
      <c r="L102" s="46">
        <f t="shared" si="34"/>
        <v>6.4999999999999997E-3</v>
      </c>
      <c r="M102" s="47">
        <f t="shared" si="34"/>
        <v>9.5999999999999992E-3</v>
      </c>
      <c r="N102" s="47">
        <f t="shared" si="34"/>
        <v>2.7E-4</v>
      </c>
      <c r="O102" s="47">
        <f t="shared" si="34"/>
        <v>7.9999999999999996E-6</v>
      </c>
      <c r="P102" s="48" t="s">
        <v>67</v>
      </c>
      <c r="Q102" s="49">
        <f t="shared" si="28"/>
        <v>0.24000000000000002</v>
      </c>
      <c r="R102" s="49">
        <f t="shared" si="29"/>
        <v>6.5</v>
      </c>
      <c r="S102" s="49">
        <f t="shared" si="30"/>
        <v>9.6</v>
      </c>
      <c r="T102" s="49">
        <f t="shared" si="31"/>
        <v>0.27</v>
      </c>
      <c r="U102" s="49">
        <f t="shared" si="32"/>
        <v>8.0000000000000002E-3</v>
      </c>
      <c r="V102" s="50">
        <v>1000</v>
      </c>
      <c r="W102" s="30"/>
      <c r="X102" s="30"/>
      <c r="Y102" s="30"/>
    </row>
    <row r="103" spans="1:25" ht="14.25" thickTop="1" thickBot="1" x14ac:dyDescent="0.25">
      <c r="A103" s="30" t="s">
        <v>72</v>
      </c>
      <c r="B103" s="43" t="s">
        <v>73</v>
      </c>
      <c r="C103" s="44" t="s">
        <v>51</v>
      </c>
      <c r="D103" s="45" t="s">
        <v>74</v>
      </c>
      <c r="E103" s="45">
        <v>290</v>
      </c>
      <c r="F103" s="45">
        <v>6500</v>
      </c>
      <c r="G103" s="45">
        <v>3700</v>
      </c>
      <c r="H103" s="45">
        <v>270</v>
      </c>
      <c r="I103" s="45">
        <v>24</v>
      </c>
      <c r="J103" s="44" t="s">
        <v>66</v>
      </c>
      <c r="K103" s="46">
        <f t="shared" si="34"/>
        <v>2.9E-4</v>
      </c>
      <c r="L103" s="46">
        <f t="shared" si="34"/>
        <v>6.4999999999999997E-3</v>
      </c>
      <c r="M103" s="47">
        <f t="shared" si="34"/>
        <v>3.7000000000000002E-3</v>
      </c>
      <c r="N103" s="47">
        <f t="shared" si="34"/>
        <v>2.7E-4</v>
      </c>
      <c r="O103" s="47">
        <f t="shared" si="34"/>
        <v>2.4000000000000001E-5</v>
      </c>
      <c r="P103" s="48" t="s">
        <v>67</v>
      </c>
      <c r="Q103" s="49">
        <f t="shared" si="28"/>
        <v>0.28999999999999998</v>
      </c>
      <c r="R103" s="49">
        <f t="shared" si="29"/>
        <v>6.5</v>
      </c>
      <c r="S103" s="49">
        <f t="shared" si="30"/>
        <v>3.7</v>
      </c>
      <c r="T103" s="49">
        <f t="shared" si="31"/>
        <v>0.27</v>
      </c>
      <c r="U103" s="49">
        <f t="shared" si="32"/>
        <v>2.4E-2</v>
      </c>
      <c r="V103" s="50">
        <v>1000</v>
      </c>
      <c r="W103" s="30"/>
      <c r="X103" s="30"/>
      <c r="Y103" s="30"/>
    </row>
    <row r="104" spans="1:25" ht="14.25" thickTop="1" thickBot="1" x14ac:dyDescent="0.25">
      <c r="A104" s="30" t="s">
        <v>72</v>
      </c>
      <c r="B104" s="43" t="s">
        <v>73</v>
      </c>
      <c r="C104" s="44" t="s">
        <v>51</v>
      </c>
      <c r="D104" s="45" t="s">
        <v>21</v>
      </c>
      <c r="E104" s="45">
        <v>302</v>
      </c>
      <c r="F104" s="45">
        <v>6500</v>
      </c>
      <c r="G104" s="45">
        <v>1920</v>
      </c>
      <c r="H104" s="45">
        <v>320</v>
      </c>
      <c r="I104" s="45">
        <v>64</v>
      </c>
      <c r="J104" s="44" t="s">
        <v>66</v>
      </c>
      <c r="K104" s="46">
        <f t="shared" si="34"/>
        <v>3.0200000000000002E-4</v>
      </c>
      <c r="L104" s="46">
        <f t="shared" si="34"/>
        <v>6.4999999999999997E-3</v>
      </c>
      <c r="M104" s="47">
        <f t="shared" si="34"/>
        <v>1.92E-3</v>
      </c>
      <c r="N104" s="47">
        <f t="shared" si="34"/>
        <v>3.2000000000000003E-4</v>
      </c>
      <c r="O104" s="47">
        <f t="shared" si="34"/>
        <v>6.3999999999999997E-5</v>
      </c>
      <c r="P104" s="48" t="s">
        <v>67</v>
      </c>
      <c r="Q104" s="49">
        <f t="shared" si="28"/>
        <v>0.30200000000000005</v>
      </c>
      <c r="R104" s="49">
        <f t="shared" si="29"/>
        <v>6.5</v>
      </c>
      <c r="S104" s="49">
        <f t="shared" si="30"/>
        <v>1.9200000000000002</v>
      </c>
      <c r="T104" s="49">
        <f t="shared" si="31"/>
        <v>0.32</v>
      </c>
      <c r="U104" s="49">
        <f t="shared" si="32"/>
        <v>6.4000000000000001E-2</v>
      </c>
      <c r="V104" s="50">
        <v>1000</v>
      </c>
      <c r="W104" s="30"/>
      <c r="X104" s="30"/>
      <c r="Y104" s="30"/>
    </row>
    <row r="105" spans="1:25" ht="14.25" thickTop="1" thickBot="1" x14ac:dyDescent="0.25">
      <c r="A105" s="30" t="s">
        <v>75</v>
      </c>
      <c r="B105" s="43" t="s">
        <v>76</v>
      </c>
      <c r="C105" s="44" t="s">
        <v>51</v>
      </c>
      <c r="D105" s="45" t="s">
        <v>56</v>
      </c>
      <c r="E105" s="45">
        <v>240</v>
      </c>
      <c r="F105" s="45">
        <v>150</v>
      </c>
      <c r="G105" s="45">
        <v>9600</v>
      </c>
      <c r="H105" s="45">
        <v>270</v>
      </c>
      <c r="I105" s="45" t="s">
        <v>77</v>
      </c>
      <c r="J105" s="44" t="s">
        <v>66</v>
      </c>
      <c r="K105" s="46">
        <f t="shared" ref="K105:N109" si="35">+E105/1000000</f>
        <v>2.4000000000000001E-4</v>
      </c>
      <c r="L105" s="46">
        <f t="shared" si="35"/>
        <v>1.4999999999999999E-4</v>
      </c>
      <c r="M105" s="47">
        <f t="shared" si="35"/>
        <v>9.5999999999999992E-3</v>
      </c>
      <c r="N105" s="47">
        <f t="shared" si="35"/>
        <v>2.7E-4</v>
      </c>
      <c r="O105" s="47">
        <v>0</v>
      </c>
      <c r="P105" s="48" t="s">
        <v>67</v>
      </c>
      <c r="Q105" s="49">
        <f t="shared" si="28"/>
        <v>0.24000000000000002</v>
      </c>
      <c r="R105" s="49">
        <f t="shared" si="29"/>
        <v>0.15</v>
      </c>
      <c r="S105" s="49">
        <f t="shared" si="30"/>
        <v>9.6</v>
      </c>
      <c r="T105" s="49">
        <f t="shared" si="31"/>
        <v>0.27</v>
      </c>
      <c r="U105" s="49">
        <f t="shared" si="32"/>
        <v>0</v>
      </c>
      <c r="V105" s="50">
        <v>1000</v>
      </c>
      <c r="W105" s="30"/>
      <c r="X105" s="30"/>
      <c r="Y105" s="30"/>
    </row>
    <row r="106" spans="1:25" ht="14.25" thickTop="1" thickBot="1" x14ac:dyDescent="0.25">
      <c r="A106" s="30" t="s">
        <v>75</v>
      </c>
      <c r="B106" s="43" t="s">
        <v>76</v>
      </c>
      <c r="C106" s="44" t="s">
        <v>51</v>
      </c>
      <c r="D106" s="45" t="s">
        <v>78</v>
      </c>
      <c r="E106" s="45">
        <v>290</v>
      </c>
      <c r="F106" s="45">
        <v>150</v>
      </c>
      <c r="G106" s="45">
        <v>3700</v>
      </c>
      <c r="H106" s="45">
        <v>270</v>
      </c>
      <c r="I106" s="45" t="s">
        <v>77</v>
      </c>
      <c r="J106" s="44" t="s">
        <v>66</v>
      </c>
      <c r="K106" s="46">
        <f t="shared" si="35"/>
        <v>2.9E-4</v>
      </c>
      <c r="L106" s="46">
        <f t="shared" si="35"/>
        <v>1.4999999999999999E-4</v>
      </c>
      <c r="M106" s="47">
        <f t="shared" si="35"/>
        <v>3.7000000000000002E-3</v>
      </c>
      <c r="N106" s="47">
        <f t="shared" si="35"/>
        <v>2.7E-4</v>
      </c>
      <c r="O106" s="47">
        <v>0</v>
      </c>
      <c r="P106" s="48" t="s">
        <v>67</v>
      </c>
      <c r="Q106" s="49">
        <f t="shared" si="28"/>
        <v>0.28999999999999998</v>
      </c>
      <c r="R106" s="49">
        <f t="shared" si="29"/>
        <v>0.15</v>
      </c>
      <c r="S106" s="49">
        <f t="shared" si="30"/>
        <v>3.7</v>
      </c>
      <c r="T106" s="49">
        <f t="shared" si="31"/>
        <v>0.27</v>
      </c>
      <c r="U106" s="49">
        <f t="shared" si="32"/>
        <v>0</v>
      </c>
      <c r="V106" s="50">
        <v>1000</v>
      </c>
      <c r="W106" s="30"/>
      <c r="X106" s="30"/>
      <c r="Y106" s="30"/>
    </row>
    <row r="107" spans="1:25" ht="14.25" thickTop="1" thickBot="1" x14ac:dyDescent="0.25">
      <c r="A107" s="30" t="s">
        <v>75</v>
      </c>
      <c r="B107" s="43" t="s">
        <v>76</v>
      </c>
      <c r="C107" s="44" t="s">
        <v>51</v>
      </c>
      <c r="D107" s="45" t="s">
        <v>21</v>
      </c>
      <c r="E107" s="45">
        <v>302</v>
      </c>
      <c r="F107" s="45">
        <v>150</v>
      </c>
      <c r="G107" s="45">
        <v>1920</v>
      </c>
      <c r="H107" s="45">
        <v>320</v>
      </c>
      <c r="I107" s="45" t="s">
        <v>77</v>
      </c>
      <c r="J107" s="44" t="s">
        <v>66</v>
      </c>
      <c r="K107" s="46">
        <f t="shared" si="35"/>
        <v>3.0200000000000002E-4</v>
      </c>
      <c r="L107" s="46">
        <f t="shared" si="35"/>
        <v>1.4999999999999999E-4</v>
      </c>
      <c r="M107" s="47">
        <f t="shared" si="35"/>
        <v>1.92E-3</v>
      </c>
      <c r="N107" s="47">
        <f t="shared" si="35"/>
        <v>3.2000000000000003E-4</v>
      </c>
      <c r="O107" s="47">
        <v>0</v>
      </c>
      <c r="P107" s="48" t="s">
        <v>67</v>
      </c>
      <c r="Q107" s="49">
        <f t="shared" si="28"/>
        <v>0.30200000000000005</v>
      </c>
      <c r="R107" s="49">
        <f t="shared" si="29"/>
        <v>0.15</v>
      </c>
      <c r="S107" s="49">
        <f t="shared" si="30"/>
        <v>1.9200000000000002</v>
      </c>
      <c r="T107" s="49">
        <f t="shared" si="31"/>
        <v>0.32</v>
      </c>
      <c r="U107" s="49">
        <f t="shared" si="32"/>
        <v>0</v>
      </c>
      <c r="V107" s="50">
        <v>1000</v>
      </c>
      <c r="W107" s="30"/>
      <c r="X107" s="30"/>
      <c r="Y107" s="30"/>
    </row>
    <row r="108" spans="1:25" ht="14.25" thickTop="1" thickBot="1" x14ac:dyDescent="0.25">
      <c r="A108" s="30" t="s">
        <v>79</v>
      </c>
      <c r="B108" s="43" t="s">
        <v>80</v>
      </c>
      <c r="C108" s="44" t="s">
        <v>51</v>
      </c>
      <c r="D108" s="45" t="s">
        <v>81</v>
      </c>
      <c r="E108" s="45">
        <v>290</v>
      </c>
      <c r="F108" s="45">
        <v>9500</v>
      </c>
      <c r="G108" s="45">
        <v>3700</v>
      </c>
      <c r="H108" s="45">
        <v>270</v>
      </c>
      <c r="I108" s="45">
        <v>24</v>
      </c>
      <c r="J108" s="44" t="s">
        <v>66</v>
      </c>
      <c r="K108" s="46">
        <f t="shared" si="35"/>
        <v>2.9E-4</v>
      </c>
      <c r="L108" s="46">
        <f t="shared" si="35"/>
        <v>9.4999999999999998E-3</v>
      </c>
      <c r="M108" s="47">
        <f t="shared" si="35"/>
        <v>3.7000000000000002E-3</v>
      </c>
      <c r="N108" s="47">
        <f t="shared" si="35"/>
        <v>2.7E-4</v>
      </c>
      <c r="O108" s="47">
        <f>+I108/1000000</f>
        <v>2.4000000000000001E-5</v>
      </c>
      <c r="P108" s="48" t="s">
        <v>67</v>
      </c>
      <c r="Q108" s="49">
        <f t="shared" si="28"/>
        <v>0.28999999999999998</v>
      </c>
      <c r="R108" s="49">
        <f t="shared" si="29"/>
        <v>9.5</v>
      </c>
      <c r="S108" s="49">
        <f t="shared" si="30"/>
        <v>3.7</v>
      </c>
      <c r="T108" s="49">
        <f t="shared" si="31"/>
        <v>0.27</v>
      </c>
      <c r="U108" s="49">
        <f t="shared" si="32"/>
        <v>2.4E-2</v>
      </c>
      <c r="V108" s="50">
        <v>1000</v>
      </c>
      <c r="W108" s="30"/>
      <c r="X108" s="30"/>
      <c r="Y108" s="30"/>
    </row>
    <row r="109" spans="1:25" ht="14.25" thickTop="1" thickBot="1" x14ac:dyDescent="0.25">
      <c r="A109" s="30" t="s">
        <v>79</v>
      </c>
      <c r="B109" s="43" t="s">
        <v>80</v>
      </c>
      <c r="C109" s="44" t="s">
        <v>51</v>
      </c>
      <c r="D109" s="45" t="s">
        <v>21</v>
      </c>
      <c r="E109" s="45">
        <v>302</v>
      </c>
      <c r="F109" s="45">
        <v>9500</v>
      </c>
      <c r="G109" s="45">
        <v>1920</v>
      </c>
      <c r="H109" s="45">
        <v>320</v>
      </c>
      <c r="I109" s="45">
        <v>64</v>
      </c>
      <c r="J109" s="44" t="s">
        <v>66</v>
      </c>
      <c r="K109" s="46">
        <f t="shared" si="35"/>
        <v>3.0200000000000002E-4</v>
      </c>
      <c r="L109" s="46">
        <f t="shared" si="35"/>
        <v>9.4999999999999998E-3</v>
      </c>
      <c r="M109" s="47">
        <f t="shared" si="35"/>
        <v>1.92E-3</v>
      </c>
      <c r="N109" s="47">
        <f t="shared" si="35"/>
        <v>3.2000000000000003E-4</v>
      </c>
      <c r="O109" s="47">
        <f>+I109/1000000</f>
        <v>6.3999999999999997E-5</v>
      </c>
      <c r="P109" s="48" t="s">
        <v>67</v>
      </c>
      <c r="Q109" s="49">
        <f t="shared" si="28"/>
        <v>0.30200000000000005</v>
      </c>
      <c r="R109" s="49">
        <f t="shared" si="29"/>
        <v>9.5</v>
      </c>
      <c r="S109" s="49">
        <f t="shared" si="30"/>
        <v>1.9200000000000002</v>
      </c>
      <c r="T109" s="49">
        <f t="shared" si="31"/>
        <v>0.32</v>
      </c>
      <c r="U109" s="49">
        <f t="shared" si="32"/>
        <v>6.4000000000000001E-2</v>
      </c>
      <c r="V109" s="50">
        <v>1000</v>
      </c>
      <c r="W109" s="30"/>
      <c r="X109" s="30"/>
      <c r="Y109" s="30"/>
    </row>
    <row r="110" spans="1:25" ht="13.5" thickTop="1" x14ac:dyDescent="0.2">
      <c r="A110" s="30"/>
      <c r="B110" s="31"/>
      <c r="C110" s="32"/>
      <c r="D110" s="33"/>
      <c r="E110" s="31"/>
      <c r="F110" s="31"/>
      <c r="G110" s="31"/>
      <c r="H110" s="31"/>
      <c r="I110" s="31"/>
      <c r="J110" s="32"/>
      <c r="K110" s="34"/>
      <c r="L110" s="34"/>
      <c r="M110" s="34"/>
      <c r="N110" s="34"/>
      <c r="O110" s="34"/>
      <c r="P110" s="35"/>
      <c r="Q110" s="36"/>
      <c r="R110" s="53"/>
      <c r="S110" s="53"/>
      <c r="T110" s="53"/>
      <c r="U110" s="53"/>
      <c r="V110" s="54"/>
      <c r="W110" s="30"/>
      <c r="X110" s="30"/>
      <c r="Y110" s="30"/>
    </row>
    <row r="111" spans="1:25" x14ac:dyDescent="0.2">
      <c r="V111" s="91"/>
    </row>
    <row r="112" spans="1:25" x14ac:dyDescent="0.2">
      <c r="V112" s="91"/>
    </row>
    <row r="113" spans="22:22" x14ac:dyDescent="0.2">
      <c r="V113" s="91"/>
    </row>
    <row r="114" spans="22:22" x14ac:dyDescent="0.2">
      <c r="V114" s="91"/>
    </row>
    <row r="115" spans="22:22" x14ac:dyDescent="0.2">
      <c r="V115" s="91"/>
    </row>
    <row r="143" spans="25:44" ht="31.5" customHeight="1" x14ac:dyDescent="0.2"/>
    <row r="144" spans="25:44" x14ac:dyDescent="0.2">
      <c r="Y144" s="87"/>
      <c r="Z144" s="85"/>
      <c r="AA144" s="86"/>
      <c r="AB144" s="87"/>
      <c r="AC144" s="87"/>
      <c r="AD144" s="87"/>
      <c r="AE144" s="87"/>
      <c r="AF144" s="87"/>
      <c r="AG144" s="85"/>
      <c r="AH144" s="88"/>
      <c r="AI144" s="88"/>
      <c r="AJ144" s="88"/>
      <c r="AK144" s="88"/>
      <c r="AL144" s="88"/>
      <c r="AM144" s="89"/>
      <c r="AN144" s="90"/>
      <c r="AO144" s="90"/>
      <c r="AP144" s="90"/>
      <c r="AQ144" s="90"/>
      <c r="AR144" s="90"/>
    </row>
  </sheetData>
  <autoFilter ref="A2:D109"/>
  <phoneticPr fontId="12" type="noConversion"/>
  <pageMargins left="0.36" right="0.19" top="0.52" bottom="0.3" header="0.25" footer="0.32"/>
  <pageSetup paperSize="8" scale="50" orientation="portrait" r:id="rId1"/>
  <headerFooter alignWithMargins="0">
    <oddHeader>&amp;L&amp;"Arial CE,Tučné"&amp;16 &amp;F  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  <pageSetUpPr fitToPage="1"/>
  </sheetPr>
  <dimension ref="A1:Y20"/>
  <sheetViews>
    <sheetView zoomScale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X12" sqref="X12"/>
    </sheetView>
  </sheetViews>
  <sheetFormatPr defaultRowHeight="12.75" x14ac:dyDescent="0.2"/>
  <cols>
    <col min="1" max="1" width="66.5703125" style="83" customWidth="1"/>
    <col min="2" max="2" width="21.7109375" style="87" hidden="1" customWidth="1"/>
    <col min="3" max="3" width="37.7109375" style="85" customWidth="1"/>
    <col min="4" max="4" width="12.5703125" style="86" hidden="1" customWidth="1"/>
    <col min="5" max="5" width="9.140625" style="87" hidden="1" customWidth="1"/>
    <col min="6" max="6" width="13.85546875" style="87" hidden="1" customWidth="1"/>
    <col min="7" max="9" width="9.140625" style="87" hidden="1" customWidth="1"/>
    <col min="10" max="10" width="6.42578125" style="85" hidden="1" customWidth="1"/>
    <col min="11" max="12" width="12.5703125" style="88" hidden="1" customWidth="1"/>
    <col min="13" max="15" width="9.140625" style="88" hidden="1" customWidth="1"/>
    <col min="16" max="16" width="7.140625" style="89" hidden="1" customWidth="1"/>
    <col min="17" max="19" width="10.42578125" style="90" customWidth="1"/>
    <col min="20" max="20" width="9.28515625" style="90" customWidth="1"/>
    <col min="21" max="21" width="10.42578125" style="90" customWidth="1"/>
    <col min="22" max="22" width="17.42578125" style="92" customWidth="1"/>
    <col min="23" max="16384" width="9.140625" style="83"/>
  </cols>
  <sheetData>
    <row r="1" spans="1:25" ht="79.5" customHeight="1" x14ac:dyDescent="0.2">
      <c r="A1" s="30"/>
      <c r="B1" s="31"/>
      <c r="C1" s="32"/>
      <c r="D1" s="33"/>
      <c r="E1" s="31"/>
      <c r="F1" s="31"/>
      <c r="G1" s="31"/>
      <c r="H1" s="31"/>
      <c r="I1" s="31"/>
      <c r="J1" s="32"/>
      <c r="K1" s="34"/>
      <c r="L1" s="34"/>
      <c r="M1" s="34"/>
      <c r="N1" s="34"/>
      <c r="O1" s="34"/>
      <c r="P1" s="35"/>
      <c r="Q1" s="36"/>
      <c r="R1" s="36"/>
      <c r="S1" s="36"/>
      <c r="T1" s="36"/>
      <c r="U1" s="36"/>
      <c r="V1" s="37"/>
      <c r="W1" s="30"/>
      <c r="X1" s="30"/>
      <c r="Y1" s="30"/>
    </row>
    <row r="2" spans="1:25" ht="31.5" customHeight="1" x14ac:dyDescent="0.2">
      <c r="A2" s="55" t="s">
        <v>165</v>
      </c>
      <c r="B2" s="31"/>
      <c r="C2" s="32"/>
      <c r="D2" s="33"/>
      <c r="E2" s="34"/>
      <c r="F2" s="34"/>
      <c r="G2" s="31"/>
      <c r="H2" s="56"/>
      <c r="I2" s="57"/>
      <c r="J2" s="32"/>
      <c r="K2" s="34"/>
      <c r="L2" s="34"/>
      <c r="M2" s="34"/>
      <c r="N2" s="58"/>
      <c r="O2" s="59"/>
      <c r="P2" s="35"/>
      <c r="Q2" s="36"/>
      <c r="R2" s="36"/>
      <c r="S2" s="36"/>
      <c r="T2" s="36"/>
      <c r="U2" s="36"/>
      <c r="V2" s="37"/>
      <c r="W2" s="30"/>
      <c r="X2" s="30"/>
      <c r="Y2" s="30"/>
    </row>
    <row r="3" spans="1:25" ht="48" thickBot="1" x14ac:dyDescent="0.25">
      <c r="A3" s="38" t="s">
        <v>0</v>
      </c>
      <c r="B3" s="29" t="s">
        <v>1</v>
      </c>
      <c r="C3" s="29" t="s">
        <v>2</v>
      </c>
      <c r="D3" s="33"/>
      <c r="E3" s="34"/>
      <c r="F3" s="34"/>
      <c r="G3" s="31"/>
      <c r="H3" s="31"/>
      <c r="I3" s="31"/>
      <c r="J3" s="32"/>
      <c r="K3" s="39" t="s">
        <v>9</v>
      </c>
      <c r="L3" s="39" t="s">
        <v>10</v>
      </c>
      <c r="M3" s="39" t="s">
        <v>11</v>
      </c>
      <c r="N3" s="39" t="s">
        <v>12</v>
      </c>
      <c r="O3" s="39" t="s">
        <v>181</v>
      </c>
      <c r="P3" s="40" t="s">
        <v>8</v>
      </c>
      <c r="Q3" s="41" t="s">
        <v>175</v>
      </c>
      <c r="R3" s="41" t="s">
        <v>176</v>
      </c>
      <c r="S3" s="41" t="s">
        <v>177</v>
      </c>
      <c r="T3" s="41" t="s">
        <v>178</v>
      </c>
      <c r="U3" s="41" t="s">
        <v>179</v>
      </c>
      <c r="V3" s="42" t="s">
        <v>174</v>
      </c>
      <c r="W3" s="30"/>
      <c r="X3" s="30"/>
      <c r="Y3" s="30"/>
    </row>
    <row r="4" spans="1:25" ht="14.25" thickTop="1" thickBot="1" x14ac:dyDescent="0.25">
      <c r="A4" s="30" t="s">
        <v>166</v>
      </c>
      <c r="B4" s="31"/>
      <c r="C4" s="32" t="s">
        <v>167</v>
      </c>
      <c r="D4" s="33"/>
      <c r="E4" s="31"/>
      <c r="F4" s="31"/>
      <c r="G4" s="31"/>
      <c r="H4" s="31"/>
      <c r="I4" s="31"/>
      <c r="J4" s="32"/>
      <c r="K4" s="34"/>
      <c r="L4" s="35">
        <v>2.0000000000000002E-5</v>
      </c>
      <c r="M4" s="60">
        <v>1.0999999999999999E-2</v>
      </c>
      <c r="N4" s="60">
        <v>3.7000000000000002E-3</v>
      </c>
      <c r="O4" s="61">
        <v>2.0000000000000001E-4</v>
      </c>
      <c r="P4" s="48" t="s">
        <v>67</v>
      </c>
      <c r="Q4" s="49">
        <f t="shared" ref="Q4:Q19" si="0">+$V4*K4</f>
        <v>0</v>
      </c>
      <c r="R4" s="49">
        <f t="shared" ref="R4:R19" si="1">+$V4*L4</f>
        <v>2.0000000000000002E-5</v>
      </c>
      <c r="S4" s="49">
        <f t="shared" ref="S4:S19" si="2">+$V4*M4</f>
        <v>1.0999999999999999E-2</v>
      </c>
      <c r="T4" s="49">
        <f t="shared" ref="T4:T19" si="3">+$V4*N4</f>
        <v>3.7000000000000002E-3</v>
      </c>
      <c r="U4" s="49">
        <f t="shared" ref="U4:U19" si="4">+$V4*O4</f>
        <v>2.0000000000000001E-4</v>
      </c>
      <c r="V4" s="50">
        <v>1</v>
      </c>
      <c r="W4" s="30"/>
      <c r="X4" s="30"/>
      <c r="Y4" s="30"/>
    </row>
    <row r="5" spans="1:25" ht="14.25" thickTop="1" thickBot="1" x14ac:dyDescent="0.25">
      <c r="A5" s="30" t="s">
        <v>166</v>
      </c>
      <c r="B5" s="31"/>
      <c r="C5" s="32" t="s">
        <v>168</v>
      </c>
      <c r="D5" s="33"/>
      <c r="E5" s="31"/>
      <c r="F5" s="31"/>
      <c r="G5" s="31"/>
      <c r="H5" s="31"/>
      <c r="I5" s="31"/>
      <c r="J5" s="32"/>
      <c r="K5" s="34"/>
      <c r="L5" s="35">
        <v>2.0000000000000002E-5</v>
      </c>
      <c r="M5" s="60">
        <v>2.5000000000000001E-2</v>
      </c>
      <c r="N5" s="60">
        <v>7.0000000000000001E-3</v>
      </c>
      <c r="O5" s="61">
        <v>7.0000000000000001E-3</v>
      </c>
      <c r="P5" s="48" t="s">
        <v>67</v>
      </c>
      <c r="Q5" s="49">
        <f t="shared" si="0"/>
        <v>0</v>
      </c>
      <c r="R5" s="49">
        <f t="shared" si="1"/>
        <v>2.0000000000000002E-5</v>
      </c>
      <c r="S5" s="49">
        <f t="shared" si="2"/>
        <v>2.5000000000000001E-2</v>
      </c>
      <c r="T5" s="49">
        <f t="shared" si="3"/>
        <v>7.0000000000000001E-3</v>
      </c>
      <c r="U5" s="49">
        <f t="shared" si="4"/>
        <v>7.0000000000000001E-3</v>
      </c>
      <c r="V5" s="50">
        <v>1</v>
      </c>
      <c r="W5" s="30"/>
      <c r="X5" s="30"/>
      <c r="Y5" s="30"/>
    </row>
    <row r="6" spans="1:25" ht="14.25" thickTop="1" thickBot="1" x14ac:dyDescent="0.25">
      <c r="A6" s="30" t="s">
        <v>201</v>
      </c>
      <c r="B6" s="31"/>
      <c r="C6" s="32" t="s">
        <v>169</v>
      </c>
      <c r="D6" s="33"/>
      <c r="E6" s="31"/>
      <c r="F6" s="31"/>
      <c r="G6" s="31"/>
      <c r="H6" s="31"/>
      <c r="I6" s="31"/>
      <c r="J6" s="32"/>
      <c r="K6" s="34">
        <v>5.0000000000000002E-5</v>
      </c>
      <c r="L6" s="35">
        <v>2.0000000000000002E-5</v>
      </c>
      <c r="M6" s="60">
        <v>3.653E-3</v>
      </c>
      <c r="N6" s="60">
        <v>3.6509999999999997E-3</v>
      </c>
      <c r="O6" s="61">
        <v>4.0999999999999999E-4</v>
      </c>
      <c r="P6" s="48" t="s">
        <v>67</v>
      </c>
      <c r="Q6" s="49">
        <f t="shared" si="0"/>
        <v>5.0000000000000002E-5</v>
      </c>
      <c r="R6" s="49">
        <f t="shared" si="1"/>
        <v>2.0000000000000002E-5</v>
      </c>
      <c r="S6" s="49">
        <f t="shared" si="2"/>
        <v>3.653E-3</v>
      </c>
      <c r="T6" s="49">
        <f t="shared" si="3"/>
        <v>3.6509999999999997E-3</v>
      </c>
      <c r="U6" s="49">
        <f t="shared" si="4"/>
        <v>4.0999999999999999E-4</v>
      </c>
      <c r="V6" s="50">
        <v>1</v>
      </c>
      <c r="W6" s="30"/>
      <c r="X6" s="30"/>
      <c r="Y6" s="30"/>
    </row>
    <row r="7" spans="1:25" ht="14.25" thickTop="1" thickBot="1" x14ac:dyDescent="0.25">
      <c r="A7" s="30" t="s">
        <v>201</v>
      </c>
      <c r="B7" s="31"/>
      <c r="C7" s="32" t="s">
        <v>170</v>
      </c>
      <c r="D7" s="33"/>
      <c r="E7" s="31"/>
      <c r="F7" s="31"/>
      <c r="G7" s="31"/>
      <c r="H7" s="31"/>
      <c r="I7" s="31"/>
      <c r="J7" s="32"/>
      <c r="K7" s="34">
        <v>1E-4</v>
      </c>
      <c r="L7" s="35">
        <v>2.0000000000000002E-5</v>
      </c>
      <c r="M7" s="60">
        <v>3.653E-3</v>
      </c>
      <c r="N7" s="60">
        <v>3.6509999999999997E-3</v>
      </c>
      <c r="O7" s="61">
        <v>4.0999999999999999E-4</v>
      </c>
      <c r="P7" s="48" t="s">
        <v>67</v>
      </c>
      <c r="Q7" s="49">
        <f t="shared" si="0"/>
        <v>1E-4</v>
      </c>
      <c r="R7" s="49">
        <f t="shared" si="1"/>
        <v>2.0000000000000002E-5</v>
      </c>
      <c r="S7" s="49">
        <f t="shared" si="2"/>
        <v>3.653E-3</v>
      </c>
      <c r="T7" s="49">
        <f t="shared" si="3"/>
        <v>3.6509999999999997E-3</v>
      </c>
      <c r="U7" s="49">
        <f t="shared" si="4"/>
        <v>4.0999999999999999E-4</v>
      </c>
      <c r="V7" s="50">
        <v>1</v>
      </c>
      <c r="W7" s="30"/>
      <c r="X7" s="30"/>
      <c r="Y7" s="30"/>
    </row>
    <row r="8" spans="1:25" ht="14.25" thickTop="1" thickBot="1" x14ac:dyDescent="0.25">
      <c r="A8" s="30" t="s">
        <v>201</v>
      </c>
      <c r="B8" s="31"/>
      <c r="C8" s="32" t="s">
        <v>171</v>
      </c>
      <c r="D8" s="33"/>
      <c r="E8" s="31"/>
      <c r="F8" s="31"/>
      <c r="G8" s="31"/>
      <c r="H8" s="31"/>
      <c r="I8" s="31"/>
      <c r="J8" s="32"/>
      <c r="K8" s="34">
        <v>5.0000000000000002E-5</v>
      </c>
      <c r="L8" s="35">
        <v>2.0000000000000002E-5</v>
      </c>
      <c r="M8" s="60">
        <v>3.653E-3</v>
      </c>
      <c r="N8" s="60">
        <v>3.6509999999999997E-3</v>
      </c>
      <c r="O8" s="61">
        <v>4.0999999999999999E-4</v>
      </c>
      <c r="P8" s="48" t="s">
        <v>67</v>
      </c>
      <c r="Q8" s="49">
        <f t="shared" si="0"/>
        <v>5.0000000000000002E-5</v>
      </c>
      <c r="R8" s="49">
        <f t="shared" si="1"/>
        <v>2.0000000000000002E-5</v>
      </c>
      <c r="S8" s="49">
        <f t="shared" si="2"/>
        <v>3.653E-3</v>
      </c>
      <c r="T8" s="49">
        <f t="shared" si="3"/>
        <v>3.6509999999999997E-3</v>
      </c>
      <c r="U8" s="49">
        <f t="shared" si="4"/>
        <v>4.0999999999999999E-4</v>
      </c>
      <c r="V8" s="50">
        <v>1</v>
      </c>
      <c r="W8" s="30"/>
      <c r="X8" s="30"/>
      <c r="Y8" s="30"/>
    </row>
    <row r="9" spans="1:25" ht="14.25" thickTop="1" thickBot="1" x14ac:dyDescent="0.25">
      <c r="A9" s="30" t="s">
        <v>201</v>
      </c>
      <c r="B9" s="31"/>
      <c r="C9" s="32" t="s">
        <v>172</v>
      </c>
      <c r="D9" s="33"/>
      <c r="E9" s="31"/>
      <c r="F9" s="31"/>
      <c r="G9" s="31"/>
      <c r="H9" s="31"/>
      <c r="I9" s="31"/>
      <c r="J9" s="32"/>
      <c r="K9" s="34">
        <v>1E-4</v>
      </c>
      <c r="L9" s="35">
        <v>2.0000000000000002E-5</v>
      </c>
      <c r="M9" s="60">
        <v>3.653E-3</v>
      </c>
      <c r="N9" s="60">
        <v>3.6509999999999997E-3</v>
      </c>
      <c r="O9" s="61">
        <v>4.0999999999999999E-4</v>
      </c>
      <c r="P9" s="48" t="s">
        <v>67</v>
      </c>
      <c r="Q9" s="49">
        <f t="shared" si="0"/>
        <v>1E-4</v>
      </c>
      <c r="R9" s="49">
        <f t="shared" si="1"/>
        <v>2.0000000000000002E-5</v>
      </c>
      <c r="S9" s="49">
        <f t="shared" si="2"/>
        <v>3.653E-3</v>
      </c>
      <c r="T9" s="49">
        <f t="shared" si="3"/>
        <v>3.6509999999999997E-3</v>
      </c>
      <c r="U9" s="49">
        <f t="shared" si="4"/>
        <v>4.0999999999999999E-4</v>
      </c>
      <c r="V9" s="50">
        <v>1</v>
      </c>
      <c r="W9" s="30"/>
      <c r="X9" s="30"/>
      <c r="Y9" s="30"/>
    </row>
    <row r="10" spans="1:25" ht="14.25" thickTop="1" thickBot="1" x14ac:dyDescent="0.25">
      <c r="A10" s="30" t="s">
        <v>202</v>
      </c>
      <c r="B10" s="31"/>
      <c r="C10" s="32" t="s">
        <v>169</v>
      </c>
      <c r="D10" s="33"/>
      <c r="E10" s="31"/>
      <c r="F10" s="31"/>
      <c r="G10" s="31"/>
      <c r="H10" s="31"/>
      <c r="I10" s="31"/>
      <c r="J10" s="32"/>
      <c r="K10" s="34">
        <v>5.0000000000000002E-5</v>
      </c>
      <c r="L10" s="35">
        <v>2.0000000000000002E-5</v>
      </c>
      <c r="M10" s="60">
        <v>3.0240000000000002E-3</v>
      </c>
      <c r="N10" s="60">
        <v>5.084E-3</v>
      </c>
      <c r="O10" s="61">
        <v>1.2350000000000002E-3</v>
      </c>
      <c r="P10" s="48" t="s">
        <v>67</v>
      </c>
      <c r="Q10" s="49">
        <f t="shared" ref="Q10:Q13" si="5">+$V10*K10</f>
        <v>5.0000000000000002E-5</v>
      </c>
      <c r="R10" s="49">
        <f t="shared" ref="R10:R13" si="6">+$V10*L10</f>
        <v>2.0000000000000002E-5</v>
      </c>
      <c r="S10" s="49">
        <f t="shared" ref="S10:S13" si="7">+$V10*M10</f>
        <v>3.0240000000000002E-3</v>
      </c>
      <c r="T10" s="49">
        <f t="shared" ref="T10:T13" si="8">+$V10*N10</f>
        <v>5.084E-3</v>
      </c>
      <c r="U10" s="49">
        <f t="shared" ref="U10:U13" si="9">+$V10*O10</f>
        <v>1.2350000000000002E-3</v>
      </c>
      <c r="V10" s="50">
        <v>1</v>
      </c>
      <c r="W10" s="30"/>
      <c r="X10" s="30"/>
      <c r="Y10" s="30"/>
    </row>
    <row r="11" spans="1:25" ht="14.25" thickTop="1" thickBot="1" x14ac:dyDescent="0.25">
      <c r="A11" s="30" t="s">
        <v>202</v>
      </c>
      <c r="B11" s="31"/>
      <c r="C11" s="32" t="s">
        <v>170</v>
      </c>
      <c r="D11" s="33"/>
      <c r="E11" s="31"/>
      <c r="F11" s="31"/>
      <c r="G11" s="31"/>
      <c r="H11" s="31"/>
      <c r="I11" s="31"/>
      <c r="J11" s="32"/>
      <c r="K11" s="34">
        <v>1E-4</v>
      </c>
      <c r="L11" s="35">
        <v>2.0000000000000002E-5</v>
      </c>
      <c r="M11" s="60">
        <v>3.0240000000000002E-3</v>
      </c>
      <c r="N11" s="60">
        <v>5.084E-3</v>
      </c>
      <c r="O11" s="61">
        <v>1.2350000000000002E-3</v>
      </c>
      <c r="P11" s="48" t="s">
        <v>67</v>
      </c>
      <c r="Q11" s="49">
        <f t="shared" si="5"/>
        <v>1E-4</v>
      </c>
      <c r="R11" s="49">
        <f t="shared" si="6"/>
        <v>2.0000000000000002E-5</v>
      </c>
      <c r="S11" s="49">
        <f t="shared" si="7"/>
        <v>3.0240000000000002E-3</v>
      </c>
      <c r="T11" s="49">
        <f t="shared" si="8"/>
        <v>5.084E-3</v>
      </c>
      <c r="U11" s="49">
        <f t="shared" si="9"/>
        <v>1.2350000000000002E-3</v>
      </c>
      <c r="V11" s="50">
        <v>1</v>
      </c>
      <c r="W11" s="30"/>
      <c r="X11" s="30"/>
      <c r="Y11" s="30"/>
    </row>
    <row r="12" spans="1:25" ht="14.25" thickTop="1" thickBot="1" x14ac:dyDescent="0.25">
      <c r="A12" s="30" t="s">
        <v>202</v>
      </c>
      <c r="B12" s="31"/>
      <c r="C12" s="32" t="s">
        <v>171</v>
      </c>
      <c r="D12" s="33"/>
      <c r="E12" s="31"/>
      <c r="F12" s="31"/>
      <c r="G12" s="31"/>
      <c r="H12" s="31"/>
      <c r="I12" s="31"/>
      <c r="J12" s="32"/>
      <c r="K12" s="34">
        <v>5.0000000000000002E-5</v>
      </c>
      <c r="L12" s="35">
        <v>2.0000000000000002E-5</v>
      </c>
      <c r="M12" s="60">
        <v>3.0240000000000002E-3</v>
      </c>
      <c r="N12" s="60">
        <v>5.084E-3</v>
      </c>
      <c r="O12" s="61">
        <v>1.2350000000000002E-3</v>
      </c>
      <c r="P12" s="48" t="s">
        <v>67</v>
      </c>
      <c r="Q12" s="49">
        <f t="shared" si="5"/>
        <v>5.0000000000000002E-5</v>
      </c>
      <c r="R12" s="49">
        <f t="shared" si="6"/>
        <v>2.0000000000000002E-5</v>
      </c>
      <c r="S12" s="49">
        <f t="shared" si="7"/>
        <v>3.0240000000000002E-3</v>
      </c>
      <c r="T12" s="49">
        <f t="shared" si="8"/>
        <v>5.084E-3</v>
      </c>
      <c r="U12" s="49">
        <f t="shared" si="9"/>
        <v>1.2350000000000002E-3</v>
      </c>
      <c r="V12" s="50">
        <v>1</v>
      </c>
      <c r="W12" s="30"/>
      <c r="X12" s="30"/>
      <c r="Y12" s="30"/>
    </row>
    <row r="13" spans="1:25" ht="14.25" thickTop="1" thickBot="1" x14ac:dyDescent="0.25">
      <c r="A13" s="30" t="s">
        <v>202</v>
      </c>
      <c r="B13" s="31"/>
      <c r="C13" s="32" t="s">
        <v>172</v>
      </c>
      <c r="D13" s="33"/>
      <c r="E13" s="31"/>
      <c r="F13" s="31"/>
      <c r="G13" s="31"/>
      <c r="H13" s="31"/>
      <c r="I13" s="31"/>
      <c r="J13" s="32"/>
      <c r="K13" s="34">
        <v>1E-4</v>
      </c>
      <c r="L13" s="35">
        <v>2.0000000000000002E-5</v>
      </c>
      <c r="M13" s="60">
        <v>3.0240000000000002E-3</v>
      </c>
      <c r="N13" s="60">
        <v>5.084E-3</v>
      </c>
      <c r="O13" s="61">
        <v>1.2350000000000002E-3</v>
      </c>
      <c r="P13" s="48" t="s">
        <v>67</v>
      </c>
      <c r="Q13" s="49">
        <f t="shared" si="5"/>
        <v>1E-4</v>
      </c>
      <c r="R13" s="49">
        <f t="shared" si="6"/>
        <v>2.0000000000000002E-5</v>
      </c>
      <c r="S13" s="49">
        <f t="shared" si="7"/>
        <v>3.0240000000000002E-3</v>
      </c>
      <c r="T13" s="49">
        <f t="shared" si="8"/>
        <v>5.084E-3</v>
      </c>
      <c r="U13" s="49">
        <f t="shared" si="9"/>
        <v>1.2350000000000002E-3</v>
      </c>
      <c r="V13" s="50">
        <v>1</v>
      </c>
      <c r="W13" s="30"/>
      <c r="X13" s="30"/>
      <c r="Y13" s="30"/>
    </row>
    <row r="14" spans="1:25" ht="14.25" thickTop="1" thickBot="1" x14ac:dyDescent="0.25">
      <c r="A14" s="30" t="s">
        <v>173</v>
      </c>
      <c r="B14" s="31"/>
      <c r="C14" s="32" t="s">
        <v>167</v>
      </c>
      <c r="D14" s="33"/>
      <c r="E14" s="31"/>
      <c r="F14" s="31"/>
      <c r="G14" s="31"/>
      <c r="H14" s="31"/>
      <c r="I14" s="31"/>
      <c r="J14" s="32"/>
      <c r="K14" s="62"/>
      <c r="L14" s="63">
        <v>2E-3</v>
      </c>
      <c r="M14" s="61">
        <v>1.4999999999999999E-2</v>
      </c>
      <c r="N14" s="61">
        <v>5.0000000000000001E-3</v>
      </c>
      <c r="O14" s="61">
        <v>5.9999999999999995E-4</v>
      </c>
      <c r="P14" s="48" t="s">
        <v>20</v>
      </c>
      <c r="Q14" s="49">
        <f t="shared" si="0"/>
        <v>0</v>
      </c>
      <c r="R14" s="49">
        <f t="shared" si="1"/>
        <v>2E-3</v>
      </c>
      <c r="S14" s="49">
        <f t="shared" si="2"/>
        <v>1.4999999999999999E-2</v>
      </c>
      <c r="T14" s="49">
        <f t="shared" si="3"/>
        <v>5.0000000000000001E-3</v>
      </c>
      <c r="U14" s="49">
        <f t="shared" si="4"/>
        <v>5.9999999999999995E-4</v>
      </c>
      <c r="V14" s="50">
        <v>1</v>
      </c>
      <c r="W14" s="30"/>
      <c r="X14" s="30"/>
      <c r="Y14" s="30"/>
    </row>
    <row r="15" spans="1:25" ht="14.25" thickTop="1" thickBot="1" x14ac:dyDescent="0.25">
      <c r="A15" s="30" t="s">
        <v>173</v>
      </c>
      <c r="B15" s="31"/>
      <c r="C15" s="32" t="s">
        <v>168</v>
      </c>
      <c r="D15" s="33"/>
      <c r="E15" s="31"/>
      <c r="F15" s="31"/>
      <c r="G15" s="31"/>
      <c r="H15" s="31"/>
      <c r="I15" s="31"/>
      <c r="J15" s="32"/>
      <c r="K15" s="62"/>
      <c r="L15" s="35">
        <v>2E-3</v>
      </c>
      <c r="M15" s="61">
        <v>3.2000000000000001E-2</v>
      </c>
      <c r="N15" s="61">
        <v>8.9999999999999993E-3</v>
      </c>
      <c r="O15" s="61">
        <v>6.0000000000000001E-3</v>
      </c>
      <c r="P15" s="48" t="s">
        <v>20</v>
      </c>
      <c r="Q15" s="49">
        <f t="shared" si="0"/>
        <v>0</v>
      </c>
      <c r="R15" s="49">
        <f t="shared" si="1"/>
        <v>2E-3</v>
      </c>
      <c r="S15" s="49">
        <f t="shared" si="2"/>
        <v>3.2000000000000001E-2</v>
      </c>
      <c r="T15" s="49">
        <f t="shared" si="3"/>
        <v>8.9999999999999993E-3</v>
      </c>
      <c r="U15" s="49">
        <f t="shared" si="4"/>
        <v>6.0000000000000001E-3</v>
      </c>
      <c r="V15" s="50">
        <v>1</v>
      </c>
      <c r="W15" s="30"/>
      <c r="X15" s="30"/>
      <c r="Y15" s="30"/>
    </row>
    <row r="16" spans="1:25" ht="14.25" thickTop="1" thickBot="1" x14ac:dyDescent="0.25">
      <c r="A16" s="30" t="s">
        <v>203</v>
      </c>
      <c r="B16" s="31"/>
      <c r="C16" s="32" t="s">
        <v>169</v>
      </c>
      <c r="D16" s="33"/>
      <c r="E16" s="31"/>
      <c r="F16" s="31"/>
      <c r="G16" s="31"/>
      <c r="H16" s="31"/>
      <c r="I16" s="31"/>
      <c r="J16" s="32"/>
      <c r="K16" s="34">
        <v>5.0000000000000002E-5</v>
      </c>
      <c r="L16" s="35">
        <v>2E-3</v>
      </c>
      <c r="M16" s="61">
        <v>5.7450000000000001E-3</v>
      </c>
      <c r="N16" s="61">
        <v>3.735E-3</v>
      </c>
      <c r="O16" s="61">
        <v>2.2100000000000001E-4</v>
      </c>
      <c r="P16" s="48" t="s">
        <v>20</v>
      </c>
      <c r="Q16" s="49">
        <f t="shared" si="0"/>
        <v>5.0000000000000002E-5</v>
      </c>
      <c r="R16" s="49">
        <f t="shared" si="1"/>
        <v>2E-3</v>
      </c>
      <c r="S16" s="49">
        <f t="shared" si="2"/>
        <v>5.7450000000000001E-3</v>
      </c>
      <c r="T16" s="49">
        <f t="shared" si="3"/>
        <v>3.735E-3</v>
      </c>
      <c r="U16" s="49">
        <f t="shared" si="4"/>
        <v>2.2100000000000001E-4</v>
      </c>
      <c r="V16" s="50">
        <v>1</v>
      </c>
      <c r="W16" s="30"/>
      <c r="X16" s="30"/>
      <c r="Y16" s="30"/>
    </row>
    <row r="17" spans="1:25" ht="14.25" thickTop="1" thickBot="1" x14ac:dyDescent="0.25">
      <c r="A17" s="30" t="s">
        <v>203</v>
      </c>
      <c r="B17" s="31"/>
      <c r="C17" s="32" t="s">
        <v>170</v>
      </c>
      <c r="D17" s="33"/>
      <c r="E17" s="31"/>
      <c r="F17" s="31"/>
      <c r="G17" s="31"/>
      <c r="H17" s="31"/>
      <c r="I17" s="31"/>
      <c r="J17" s="32"/>
      <c r="K17" s="34">
        <v>1E-4</v>
      </c>
      <c r="L17" s="35">
        <v>2E-3</v>
      </c>
      <c r="M17" s="61">
        <v>5.7450000000000001E-3</v>
      </c>
      <c r="N17" s="61">
        <v>3.735E-3</v>
      </c>
      <c r="O17" s="61">
        <v>2.2100000000000001E-4</v>
      </c>
      <c r="P17" s="48" t="s">
        <v>20</v>
      </c>
      <c r="Q17" s="49">
        <f t="shared" si="0"/>
        <v>1E-4</v>
      </c>
      <c r="R17" s="49">
        <f t="shared" si="1"/>
        <v>2E-3</v>
      </c>
      <c r="S17" s="49">
        <f t="shared" si="2"/>
        <v>5.7450000000000001E-3</v>
      </c>
      <c r="T17" s="49">
        <f t="shared" si="3"/>
        <v>3.735E-3</v>
      </c>
      <c r="U17" s="49">
        <f t="shared" si="4"/>
        <v>2.2100000000000001E-4</v>
      </c>
      <c r="V17" s="50">
        <v>1</v>
      </c>
      <c r="W17" s="30"/>
      <c r="X17" s="30"/>
      <c r="Y17" s="30"/>
    </row>
    <row r="18" spans="1:25" ht="14.25" thickTop="1" thickBot="1" x14ac:dyDescent="0.25">
      <c r="A18" s="30" t="s">
        <v>203</v>
      </c>
      <c r="B18" s="31"/>
      <c r="C18" s="32" t="s">
        <v>171</v>
      </c>
      <c r="D18" s="33"/>
      <c r="E18" s="31"/>
      <c r="F18" s="31"/>
      <c r="G18" s="31"/>
      <c r="H18" s="31"/>
      <c r="I18" s="31"/>
      <c r="J18" s="32"/>
      <c r="K18" s="34">
        <v>5.0000000000000002E-5</v>
      </c>
      <c r="L18" s="35">
        <v>2E-3</v>
      </c>
      <c r="M18" s="61">
        <v>5.7450000000000001E-3</v>
      </c>
      <c r="N18" s="61">
        <v>3.735E-3</v>
      </c>
      <c r="O18" s="61">
        <v>2.2100000000000001E-4</v>
      </c>
      <c r="P18" s="48" t="s">
        <v>20</v>
      </c>
      <c r="Q18" s="49">
        <f t="shared" si="0"/>
        <v>5.0000000000000002E-5</v>
      </c>
      <c r="R18" s="49">
        <f t="shared" si="1"/>
        <v>2E-3</v>
      </c>
      <c r="S18" s="49">
        <f t="shared" si="2"/>
        <v>5.7450000000000001E-3</v>
      </c>
      <c r="T18" s="49">
        <f t="shared" si="3"/>
        <v>3.735E-3</v>
      </c>
      <c r="U18" s="49">
        <f t="shared" si="4"/>
        <v>2.2100000000000001E-4</v>
      </c>
      <c r="V18" s="50">
        <v>1</v>
      </c>
      <c r="W18" s="30"/>
      <c r="X18" s="30"/>
      <c r="Y18" s="30"/>
    </row>
    <row r="19" spans="1:25" ht="14.25" thickTop="1" thickBot="1" x14ac:dyDescent="0.25">
      <c r="A19" s="30" t="s">
        <v>203</v>
      </c>
      <c r="B19" s="31"/>
      <c r="C19" s="32" t="s">
        <v>172</v>
      </c>
      <c r="D19" s="33"/>
      <c r="E19" s="31"/>
      <c r="F19" s="31"/>
      <c r="G19" s="31"/>
      <c r="H19" s="31"/>
      <c r="I19" s="31"/>
      <c r="J19" s="32"/>
      <c r="K19" s="34">
        <v>1E-4</v>
      </c>
      <c r="L19" s="35">
        <v>2E-3</v>
      </c>
      <c r="M19" s="61">
        <v>5.7450000000000001E-3</v>
      </c>
      <c r="N19" s="61">
        <v>3.735E-3</v>
      </c>
      <c r="O19" s="61">
        <v>2.2100000000000001E-4</v>
      </c>
      <c r="P19" s="48" t="s">
        <v>20</v>
      </c>
      <c r="Q19" s="49">
        <f t="shared" si="0"/>
        <v>1E-4</v>
      </c>
      <c r="R19" s="49">
        <f t="shared" si="1"/>
        <v>2E-3</v>
      </c>
      <c r="S19" s="49">
        <f t="shared" si="2"/>
        <v>5.7450000000000001E-3</v>
      </c>
      <c r="T19" s="49">
        <f t="shared" si="3"/>
        <v>3.735E-3</v>
      </c>
      <c r="U19" s="49">
        <f t="shared" si="4"/>
        <v>2.2100000000000001E-4</v>
      </c>
      <c r="V19" s="50">
        <v>1</v>
      </c>
      <c r="W19" s="30"/>
      <c r="X19" s="30"/>
      <c r="Y19" s="30"/>
    </row>
    <row r="20" spans="1:25" ht="13.5" thickTop="1" x14ac:dyDescent="0.2"/>
  </sheetData>
  <phoneticPr fontId="12" type="noConversion"/>
  <pageMargins left="0.36" right="0.19" top="0.52" bottom="0.3" header="0.25" footer="0.32"/>
  <pageSetup paperSize="8" scale="50" orientation="portrait" r:id="rId1"/>
  <headerFooter alignWithMargins="0">
    <oddHeader>&amp;L&amp;"Arial CE,Tučné"&amp;16 &amp;F  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V38"/>
  <sheetViews>
    <sheetView topLeftCell="B1" zoomScale="85" workbookViewId="0">
      <selection activeCell="B1" sqref="B1"/>
    </sheetView>
  </sheetViews>
  <sheetFormatPr defaultRowHeight="12.75" x14ac:dyDescent="0.2"/>
  <cols>
    <col min="1" max="1" width="0" style="94" hidden="1" customWidth="1"/>
    <col min="2" max="2" width="6.5703125" style="94" customWidth="1"/>
    <col min="3" max="4" width="9.140625" style="94"/>
    <col min="5" max="5" width="19" style="94" bestFit="1" customWidth="1"/>
    <col min="6" max="7" width="9.140625" style="94"/>
    <col min="8" max="8" width="2.85546875" style="94" customWidth="1"/>
    <col min="9" max="10" width="0" style="94" hidden="1" customWidth="1"/>
    <col min="11" max="11" width="8.85546875" style="94" customWidth="1"/>
    <col min="12" max="16384" width="9.140625" style="94"/>
  </cols>
  <sheetData>
    <row r="1" spans="1:2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">
      <c r="A4"/>
      <c r="B4"/>
      <c r="C4" s="9" t="s">
        <v>82</v>
      </c>
      <c r="D4" s="3"/>
      <c r="E4" s="4"/>
      <c r="F4" s="2"/>
      <c r="G4" s="2"/>
      <c r="H4" s="2"/>
      <c r="I4" s="2"/>
      <c r="J4" s="2"/>
      <c r="K4" s="3"/>
      <c r="L4" s="10">
        <f>AVERAGE(EF_kotle!K3:K87)</f>
        <v>7.6031074958009912E-2</v>
      </c>
      <c r="M4" s="5"/>
      <c r="N4" s="5"/>
      <c r="O4" s="5"/>
      <c r="P4" s="5"/>
      <c r="Q4" s="6"/>
      <c r="R4" s="7"/>
      <c r="S4" s="8"/>
      <c r="T4" s="8"/>
      <c r="U4" s="8"/>
      <c r="V4" s="93"/>
    </row>
    <row r="5" spans="1:22" x14ac:dyDescent="0.2">
      <c r="A5"/>
      <c r="B5"/>
      <c r="C5" s="9" t="s">
        <v>83</v>
      </c>
      <c r="D5" s="3"/>
      <c r="E5" s="4"/>
      <c r="F5" s="2"/>
      <c r="G5" s="2"/>
      <c r="H5" s="2"/>
      <c r="I5" s="2"/>
      <c r="J5" s="2"/>
      <c r="K5" s="3"/>
      <c r="L5" s="5"/>
      <c r="M5" s="5"/>
      <c r="N5" s="5"/>
      <c r="O5" s="5"/>
      <c r="P5" s="5"/>
      <c r="Q5" s="6"/>
      <c r="R5" s="7"/>
      <c r="S5" s="8"/>
      <c r="T5" s="8"/>
      <c r="U5" s="8"/>
      <c r="V5" s="93"/>
    </row>
    <row r="6" spans="1:22" x14ac:dyDescent="0.2">
      <c r="A6"/>
      <c r="B6"/>
      <c r="C6" s="9" t="s">
        <v>84</v>
      </c>
      <c r="D6" s="3"/>
      <c r="E6" s="4"/>
      <c r="F6" s="2"/>
      <c r="G6" s="2"/>
      <c r="H6" s="2"/>
      <c r="I6" s="2"/>
      <c r="J6" s="2"/>
      <c r="K6" s="3"/>
      <c r="L6" s="97" t="s">
        <v>85</v>
      </c>
      <c r="M6" s="97"/>
      <c r="N6" s="5"/>
      <c r="O6" s="5"/>
      <c r="P6" s="5"/>
      <c r="Q6" s="6"/>
      <c r="R6" s="7"/>
      <c r="S6" s="8"/>
      <c r="T6" s="8"/>
      <c r="U6" s="8"/>
      <c r="V6" s="93"/>
    </row>
    <row r="7" spans="1:22" x14ac:dyDescent="0.2">
      <c r="A7"/>
      <c r="B7"/>
      <c r="C7" s="2"/>
      <c r="D7" s="3"/>
      <c r="E7" s="4"/>
      <c r="F7" s="11"/>
      <c r="G7" s="11"/>
      <c r="H7" s="2"/>
      <c r="I7" s="2"/>
      <c r="J7" s="2"/>
      <c r="K7" s="3"/>
      <c r="L7" s="12" t="s">
        <v>86</v>
      </c>
      <c r="M7" s="12" t="s">
        <v>87</v>
      </c>
      <c r="N7" s="5"/>
      <c r="O7" s="5"/>
      <c r="P7" s="5"/>
      <c r="Q7" s="6"/>
      <c r="R7" s="7"/>
      <c r="S7" s="13"/>
      <c r="T7" s="13"/>
      <c r="U7" s="13"/>
      <c r="V7" s="95"/>
    </row>
    <row r="8" spans="1:22" x14ac:dyDescent="0.2">
      <c r="A8"/>
      <c r="B8"/>
      <c r="C8" s="14" t="s">
        <v>88</v>
      </c>
      <c r="D8" s="14" t="s">
        <v>89</v>
      </c>
      <c r="E8" s="15" t="s">
        <v>90</v>
      </c>
      <c r="F8" s="12" t="s">
        <v>86</v>
      </c>
      <c r="G8" s="12" t="s">
        <v>87</v>
      </c>
      <c r="H8" s="2"/>
      <c r="I8" s="2"/>
      <c r="J8" s="2"/>
      <c r="K8" s="3"/>
      <c r="L8" s="5"/>
      <c r="M8" s="5"/>
      <c r="N8" s="5"/>
      <c r="O8" s="5"/>
      <c r="P8" s="5"/>
      <c r="Q8" s="6"/>
      <c r="R8" s="7"/>
      <c r="S8" s="8"/>
      <c r="T8" s="8"/>
      <c r="U8" s="8"/>
      <c r="V8" s="93"/>
    </row>
    <row r="9" spans="1:22" x14ac:dyDescent="0.2">
      <c r="A9"/>
      <c r="B9"/>
      <c r="C9" s="14"/>
      <c r="D9" s="14"/>
      <c r="E9" s="15"/>
      <c r="F9" s="16"/>
      <c r="G9" s="16"/>
      <c r="H9" s="2"/>
      <c r="I9" s="17"/>
      <c r="J9" s="17"/>
      <c r="K9" s="3"/>
      <c r="L9" s="28">
        <v>28.746803058525725</v>
      </c>
      <c r="M9" s="28">
        <v>1.5779511455308268</v>
      </c>
      <c r="N9" s="1" t="s">
        <v>13</v>
      </c>
      <c r="O9" s="18"/>
      <c r="P9" s="18"/>
      <c r="Q9" s="6"/>
      <c r="R9" s="7"/>
      <c r="S9" s="7"/>
      <c r="T9" s="7"/>
      <c r="U9" s="7"/>
      <c r="V9" s="96"/>
    </row>
    <row r="10" spans="1:22" x14ac:dyDescent="0.2">
      <c r="A10"/>
      <c r="B10"/>
      <c r="C10" s="14" t="s">
        <v>91</v>
      </c>
      <c r="D10" s="14" t="s">
        <v>92</v>
      </c>
      <c r="E10" s="19" t="s">
        <v>93</v>
      </c>
      <c r="F10" s="27">
        <v>16.600057093919499</v>
      </c>
      <c r="G10" s="27">
        <v>1.669997145304025</v>
      </c>
      <c r="H10" s="2"/>
      <c r="I10" s="17"/>
      <c r="J10" s="17"/>
      <c r="K10" s="3"/>
      <c r="L10" s="28">
        <v>26.686639860707054</v>
      </c>
      <c r="M10" s="28">
        <v>1.7577997216539596</v>
      </c>
      <c r="N10" s="1" t="s">
        <v>22</v>
      </c>
      <c r="O10" s="18"/>
      <c r="P10" s="18"/>
      <c r="Q10" s="6"/>
      <c r="R10" s="7"/>
      <c r="S10" s="7"/>
      <c r="T10" s="7"/>
      <c r="U10" s="7"/>
      <c r="V10" s="96"/>
    </row>
    <row r="11" spans="1:22" x14ac:dyDescent="0.2">
      <c r="A11"/>
      <c r="B11"/>
      <c r="C11" s="14" t="s">
        <v>94</v>
      </c>
      <c r="D11" s="14" t="s">
        <v>95</v>
      </c>
      <c r="E11" s="19" t="s">
        <v>96</v>
      </c>
      <c r="F11" s="27">
        <v>40.772847487511015</v>
      </c>
      <c r="G11" s="27">
        <v>2.3214810461357627</v>
      </c>
      <c r="H11" s="2"/>
      <c r="I11" s="17"/>
      <c r="J11" s="17"/>
      <c r="K11" s="3"/>
      <c r="L11" s="28">
        <v>17.132124425095558</v>
      </c>
      <c r="M11" s="28">
        <v>0.59049405235990604</v>
      </c>
      <c r="N11" s="1" t="s">
        <v>41</v>
      </c>
      <c r="O11" s="18"/>
      <c r="P11" s="18"/>
      <c r="Q11" s="6"/>
      <c r="R11" s="7"/>
      <c r="S11" s="7"/>
      <c r="T11" s="7"/>
      <c r="U11" s="7"/>
      <c r="V11" s="96"/>
    </row>
    <row r="12" spans="1:22" x14ac:dyDescent="0.2">
      <c r="A12"/>
      <c r="B12"/>
      <c r="C12" s="14" t="s">
        <v>97</v>
      </c>
      <c r="D12" s="14" t="s">
        <v>98</v>
      </c>
      <c r="E12" s="19" t="s">
        <v>99</v>
      </c>
      <c r="F12" s="27">
        <v>14.501068736640795</v>
      </c>
      <c r="G12" s="27">
        <v>0.60749240634492074</v>
      </c>
      <c r="H12" s="2"/>
      <c r="I12" s="17"/>
      <c r="J12" s="17"/>
      <c r="K12" s="3"/>
      <c r="L12" s="5"/>
      <c r="M12" s="20"/>
      <c r="N12" s="1"/>
      <c r="O12" s="18"/>
      <c r="P12" s="18"/>
      <c r="Q12" s="6"/>
      <c r="R12" s="7"/>
      <c r="S12" s="7"/>
      <c r="T12" s="7"/>
      <c r="U12" s="7"/>
      <c r="V12" s="96"/>
    </row>
    <row r="13" spans="1:22" x14ac:dyDescent="0.2">
      <c r="A13"/>
      <c r="B13"/>
      <c r="C13" s="14" t="s">
        <v>100</v>
      </c>
      <c r="D13" s="14" t="s">
        <v>101</v>
      </c>
      <c r="E13" s="19" t="s">
        <v>102</v>
      </c>
      <c r="F13" s="27">
        <v>26.113249037932931</v>
      </c>
      <c r="G13" s="27">
        <v>0.54975261132490383</v>
      </c>
      <c r="H13" s="2"/>
      <c r="I13" s="17"/>
      <c r="J13" s="17"/>
      <c r="K13" s="3"/>
      <c r="L13" s="5"/>
      <c r="M13" s="20"/>
      <c r="N13" s="1"/>
      <c r="O13" s="18"/>
      <c r="P13" s="18"/>
      <c r="Q13" s="6"/>
      <c r="R13" s="7"/>
      <c r="S13" s="7"/>
      <c r="T13" s="7"/>
      <c r="U13" s="7"/>
      <c r="V13" s="96"/>
    </row>
    <row r="14" spans="1:22" x14ac:dyDescent="0.2">
      <c r="A14"/>
      <c r="B14"/>
      <c r="C14" s="14" t="s">
        <v>103</v>
      </c>
      <c r="D14" s="14" t="s">
        <v>104</v>
      </c>
      <c r="E14" s="19" t="s">
        <v>105</v>
      </c>
      <c r="F14" s="27">
        <v>39.047619047619051</v>
      </c>
      <c r="G14" s="27">
        <v>0.67870826491516145</v>
      </c>
      <c r="H14" s="2"/>
      <c r="I14" s="17"/>
      <c r="J14" s="17"/>
      <c r="K14" s="3"/>
      <c r="L14" s="20"/>
      <c r="M14" s="20"/>
      <c r="N14" s="5"/>
      <c r="O14" s="18"/>
      <c r="P14" s="18"/>
      <c r="Q14" s="6"/>
      <c r="R14" s="7"/>
      <c r="S14" s="7"/>
      <c r="T14" s="7"/>
      <c r="U14" s="7"/>
      <c r="V14" s="96"/>
    </row>
    <row r="15" spans="1:22" x14ac:dyDescent="0.2">
      <c r="A15"/>
      <c r="B15"/>
      <c r="C15" s="14" t="s">
        <v>106</v>
      </c>
      <c r="D15" s="14" t="s">
        <v>107</v>
      </c>
      <c r="E15" s="19" t="s">
        <v>108</v>
      </c>
      <c r="F15" s="27">
        <v>48.662608374838591</v>
      </c>
      <c r="G15" s="27">
        <v>3.0990592141671276</v>
      </c>
      <c r="H15" s="2"/>
      <c r="I15" s="17"/>
      <c r="J15" s="17"/>
      <c r="K15" s="3"/>
      <c r="L15" s="5"/>
      <c r="M15" s="5"/>
      <c r="N15" s="5"/>
      <c r="O15" s="18"/>
      <c r="P15" s="18"/>
      <c r="Q15" s="6"/>
      <c r="R15" s="7"/>
      <c r="S15" s="7"/>
      <c r="T15" s="7"/>
      <c r="U15" s="7"/>
      <c r="V15" s="96"/>
    </row>
    <row r="16" spans="1:22" x14ac:dyDescent="0.2">
      <c r="A16"/>
      <c r="B16"/>
      <c r="C16" s="14" t="s">
        <v>109</v>
      </c>
      <c r="D16" s="14" t="s">
        <v>110</v>
      </c>
      <c r="E16" s="19" t="s">
        <v>111</v>
      </c>
      <c r="F16" s="27">
        <v>10.782055500712953</v>
      </c>
      <c r="G16" s="27">
        <v>0.61423713940989355</v>
      </c>
      <c r="H16" s="2"/>
      <c r="I16" s="17"/>
      <c r="J16" s="17"/>
      <c r="K16" s="3"/>
      <c r="L16" s="5"/>
      <c r="M16" s="5"/>
      <c r="N16" s="5"/>
      <c r="O16" s="18"/>
      <c r="P16" s="18"/>
      <c r="Q16" s="6"/>
      <c r="R16" s="7"/>
      <c r="S16" s="7"/>
      <c r="T16" s="7"/>
      <c r="U16" s="7"/>
      <c r="V16" s="96"/>
    </row>
    <row r="17" spans="1:22" x14ac:dyDescent="0.2">
      <c r="A17"/>
      <c r="B17"/>
      <c r="C17" s="14" t="s">
        <v>112</v>
      </c>
      <c r="D17" s="14" t="s">
        <v>113</v>
      </c>
      <c r="E17" s="19" t="s">
        <v>114</v>
      </c>
      <c r="F17" s="27">
        <v>12.397686347266179</v>
      </c>
      <c r="G17" s="27">
        <v>0.69846120266288336</v>
      </c>
      <c r="H17" s="2"/>
      <c r="I17" s="17"/>
      <c r="J17" s="17"/>
      <c r="K17" s="3"/>
      <c r="L17" s="5"/>
      <c r="M17" s="5"/>
      <c r="N17" s="5"/>
      <c r="O17" s="18"/>
      <c r="P17" s="18"/>
      <c r="Q17" s="6"/>
      <c r="R17" s="7"/>
      <c r="S17" s="7"/>
      <c r="T17" s="7"/>
      <c r="U17" s="7"/>
      <c r="V17" s="96"/>
    </row>
    <row r="18" spans="1:22" x14ac:dyDescent="0.2">
      <c r="A18"/>
      <c r="B18"/>
      <c r="C18" s="14" t="s">
        <v>115</v>
      </c>
      <c r="D18" s="14" t="s">
        <v>116</v>
      </c>
      <c r="E18" s="19" t="s">
        <v>50</v>
      </c>
      <c r="F18" s="27">
        <v>2.1967780588470243</v>
      </c>
      <c r="G18" s="27">
        <v>0.13313806417254692</v>
      </c>
      <c r="H18" s="2"/>
      <c r="I18" s="17"/>
      <c r="J18" s="17"/>
      <c r="K18" s="3"/>
      <c r="L18" s="5"/>
      <c r="M18" s="5"/>
      <c r="N18" s="5"/>
      <c r="O18" s="18"/>
      <c r="P18" s="18"/>
      <c r="Q18" s="6"/>
      <c r="R18" s="7"/>
      <c r="S18" s="7"/>
      <c r="T18" s="7"/>
      <c r="U18" s="7"/>
      <c r="V18" s="96"/>
    </row>
    <row r="19" spans="1:22" x14ac:dyDescent="0.2">
      <c r="A19"/>
      <c r="B19"/>
      <c r="C19" s="14" t="s">
        <v>117</v>
      </c>
      <c r="D19" s="14" t="s">
        <v>118</v>
      </c>
      <c r="E19" s="19" t="s">
        <v>119</v>
      </c>
      <c r="F19" s="27">
        <v>0.2</v>
      </c>
      <c r="G19" s="27">
        <v>0.05</v>
      </c>
      <c r="H19" s="2"/>
      <c r="I19" s="17"/>
      <c r="J19" s="17"/>
      <c r="K19" s="3"/>
      <c r="L19" s="5"/>
      <c r="M19" s="5"/>
      <c r="N19" s="5"/>
      <c r="O19" s="18"/>
      <c r="P19" s="18"/>
      <c r="Q19" s="6"/>
      <c r="R19" s="7"/>
      <c r="S19" s="7"/>
      <c r="T19" s="7"/>
      <c r="U19" s="7"/>
      <c r="V19" s="96"/>
    </row>
    <row r="20" spans="1:22" x14ac:dyDescent="0.2">
      <c r="A20"/>
      <c r="B20"/>
      <c r="C20" s="14" t="s">
        <v>120</v>
      </c>
      <c r="D20" s="14" t="s">
        <v>121</v>
      </c>
      <c r="E20" s="19" t="s">
        <v>122</v>
      </c>
      <c r="F20" s="27">
        <v>0.2</v>
      </c>
      <c r="G20" s="27">
        <v>0.05</v>
      </c>
      <c r="H20" s="2"/>
      <c r="I20" s="17"/>
      <c r="J20" s="17"/>
      <c r="K20" s="3"/>
      <c r="L20" s="5"/>
      <c r="M20" s="5"/>
      <c r="N20" s="5"/>
      <c r="O20" s="18"/>
      <c r="P20" s="18"/>
      <c r="Q20" s="6"/>
      <c r="R20" s="7"/>
      <c r="S20" s="7"/>
      <c r="T20" s="7"/>
      <c r="U20" s="7"/>
      <c r="V20" s="96"/>
    </row>
    <row r="21" spans="1:22" x14ac:dyDescent="0.2">
      <c r="A21"/>
      <c r="B21"/>
      <c r="C21" s="14" t="s">
        <v>123</v>
      </c>
      <c r="D21" s="14" t="s">
        <v>124</v>
      </c>
      <c r="E21" s="19" t="s">
        <v>125</v>
      </c>
      <c r="F21" s="27">
        <v>15</v>
      </c>
      <c r="G21" s="27">
        <v>1</v>
      </c>
      <c r="H21" s="2"/>
      <c r="I21" s="17"/>
      <c r="J21" s="17"/>
      <c r="K21" s="3"/>
      <c r="L21" s="20"/>
      <c r="M21" s="20"/>
      <c r="N21" s="5"/>
      <c r="O21" s="18"/>
      <c r="P21" s="18"/>
      <c r="Q21" s="6"/>
      <c r="R21" s="7"/>
      <c r="S21" s="7"/>
      <c r="T21" s="7"/>
      <c r="U21" s="7"/>
      <c r="V21" s="96"/>
    </row>
    <row r="22" spans="1:22" x14ac:dyDescent="0.2">
      <c r="A22"/>
      <c r="B22"/>
      <c r="C22" s="14" t="s">
        <v>126</v>
      </c>
      <c r="D22" s="14" t="s">
        <v>127</v>
      </c>
      <c r="E22" s="19" t="s">
        <v>128</v>
      </c>
      <c r="F22" s="24"/>
      <c r="G22" s="27">
        <v>2</v>
      </c>
      <c r="H22" s="2"/>
      <c r="I22" s="17"/>
      <c r="J22" s="17"/>
      <c r="K22" s="3"/>
      <c r="L22" s="20"/>
      <c r="M22" s="20"/>
      <c r="N22" s="5"/>
      <c r="O22" s="18"/>
      <c r="P22" s="18"/>
      <c r="Q22" s="6"/>
      <c r="R22" s="7"/>
      <c r="S22" s="7"/>
      <c r="T22" s="7"/>
      <c r="U22" s="7"/>
      <c r="V22" s="96"/>
    </row>
    <row r="23" spans="1:22" x14ac:dyDescent="0.2">
      <c r="A23"/>
      <c r="B23"/>
      <c r="C23" s="14" t="s">
        <v>129</v>
      </c>
      <c r="D23" s="14" t="s">
        <v>130</v>
      </c>
      <c r="E23" s="19" t="s">
        <v>60</v>
      </c>
      <c r="F23" s="24"/>
      <c r="G23" s="27">
        <v>0.2</v>
      </c>
      <c r="H23" s="2"/>
      <c r="I23" s="17"/>
      <c r="J23" s="17"/>
      <c r="K23" s="3"/>
      <c r="L23" s="20"/>
      <c r="M23" s="20"/>
      <c r="N23" s="5"/>
      <c r="O23" s="18"/>
      <c r="P23" s="18"/>
      <c r="Q23" s="6"/>
      <c r="R23" s="7"/>
      <c r="S23" s="7"/>
      <c r="T23" s="7"/>
      <c r="U23" s="7"/>
      <c r="V23" s="96"/>
    </row>
    <row r="24" spans="1:22" x14ac:dyDescent="0.2">
      <c r="A24"/>
      <c r="B24"/>
      <c r="C24" s="14" t="s">
        <v>131</v>
      </c>
      <c r="D24" s="14" t="s">
        <v>132</v>
      </c>
      <c r="E24" s="19" t="s">
        <v>133</v>
      </c>
      <c r="F24" s="24"/>
      <c r="G24" s="27">
        <v>0.1</v>
      </c>
      <c r="H24" s="2"/>
      <c r="I24" s="17"/>
      <c r="J24" s="17"/>
      <c r="K24" s="3"/>
      <c r="L24" s="20"/>
      <c r="M24" s="20"/>
      <c r="N24" s="5"/>
      <c r="O24" s="18"/>
      <c r="P24" s="18"/>
      <c r="Q24" s="6"/>
      <c r="R24" s="7"/>
      <c r="S24" s="7"/>
      <c r="T24" s="7"/>
      <c r="U24" s="7"/>
      <c r="V24" s="96"/>
    </row>
    <row r="25" spans="1:22" x14ac:dyDescent="0.2">
      <c r="A25"/>
      <c r="B25"/>
      <c r="C25" s="14" t="s">
        <v>134</v>
      </c>
      <c r="D25" s="14" t="s">
        <v>135</v>
      </c>
      <c r="E25" s="19" t="s">
        <v>136</v>
      </c>
      <c r="F25" s="24"/>
      <c r="G25" s="27">
        <v>0.05</v>
      </c>
      <c r="H25" s="2"/>
      <c r="I25" s="17"/>
      <c r="J25" s="17"/>
      <c r="K25" s="3"/>
      <c r="L25" s="20"/>
      <c r="M25" s="20"/>
      <c r="N25" s="5"/>
      <c r="O25" s="18"/>
      <c r="P25" s="18"/>
      <c r="Q25" s="6"/>
      <c r="R25" s="7"/>
      <c r="S25" s="7"/>
      <c r="T25" s="7"/>
      <c r="U25" s="7"/>
      <c r="V25" s="96"/>
    </row>
    <row r="26" spans="1:22" x14ac:dyDescent="0.2">
      <c r="A26"/>
      <c r="B26"/>
      <c r="C26" s="14" t="s">
        <v>137</v>
      </c>
      <c r="D26" s="14" t="s">
        <v>138</v>
      </c>
      <c r="E26" s="19" t="s">
        <v>139</v>
      </c>
      <c r="F26" s="24"/>
      <c r="G26" s="27">
        <v>0.05</v>
      </c>
      <c r="H26" s="2"/>
      <c r="I26" s="17"/>
      <c r="J26" s="17"/>
      <c r="K26" s="3"/>
      <c r="L26" s="20"/>
      <c r="M26" s="20"/>
      <c r="N26" s="5"/>
      <c r="O26" s="18"/>
      <c r="P26" s="18"/>
      <c r="Q26" s="6"/>
      <c r="R26" s="7"/>
      <c r="S26" s="7"/>
      <c r="T26" s="7"/>
      <c r="U26" s="7"/>
      <c r="V26" s="96"/>
    </row>
    <row r="27" spans="1:22" x14ac:dyDescent="0.2">
      <c r="A27"/>
      <c r="B27"/>
      <c r="C27" s="14" t="s">
        <v>140</v>
      </c>
      <c r="D27" s="14" t="s">
        <v>141</v>
      </c>
      <c r="E27" s="19" t="s">
        <v>142</v>
      </c>
      <c r="F27" s="24"/>
      <c r="G27" s="27">
        <v>0.5</v>
      </c>
      <c r="H27" s="2"/>
      <c r="I27" s="17"/>
      <c r="J27" s="17"/>
      <c r="K27" s="3"/>
      <c r="L27" s="20"/>
      <c r="M27" s="20"/>
      <c r="N27" s="5"/>
      <c r="O27" s="18"/>
      <c r="P27" s="18"/>
      <c r="Q27" s="6"/>
      <c r="R27" s="7"/>
      <c r="S27" s="7"/>
      <c r="T27" s="7"/>
      <c r="U27" s="7"/>
      <c r="V27" s="96"/>
    </row>
    <row r="28" spans="1:22" x14ac:dyDescent="0.2">
      <c r="A28"/>
      <c r="B28"/>
      <c r="C28" s="14" t="s">
        <v>143</v>
      </c>
      <c r="D28" s="14" t="s">
        <v>144</v>
      </c>
      <c r="E28" s="19" t="s">
        <v>145</v>
      </c>
      <c r="F28" s="24"/>
      <c r="G28" s="24"/>
      <c r="H28" s="2"/>
      <c r="I28" s="17"/>
      <c r="J28" s="17"/>
      <c r="K28" s="3"/>
      <c r="L28" s="20"/>
      <c r="M28" s="20"/>
      <c r="N28" s="5"/>
      <c r="O28" s="18"/>
      <c r="P28" s="18"/>
      <c r="Q28" s="6"/>
      <c r="R28" s="7"/>
      <c r="S28" s="7"/>
      <c r="T28" s="7"/>
      <c r="U28" s="7"/>
      <c r="V28" s="96"/>
    </row>
    <row r="29" spans="1:22" x14ac:dyDescent="0.2">
      <c r="A29"/>
      <c r="B29"/>
      <c r="C29" s="14" t="s">
        <v>146</v>
      </c>
      <c r="D29" s="14" t="s">
        <v>147</v>
      </c>
      <c r="E29" s="19" t="s">
        <v>148</v>
      </c>
      <c r="F29" s="25"/>
      <c r="G29" s="25"/>
      <c r="H29" s="2"/>
      <c r="I29" s="17"/>
      <c r="J29" s="17"/>
      <c r="K29" s="3"/>
      <c r="L29" s="21"/>
      <c r="M29" s="21"/>
      <c r="N29" s="5"/>
      <c r="O29" s="18"/>
      <c r="P29" s="18"/>
      <c r="Q29" s="6"/>
      <c r="R29" s="7"/>
      <c r="S29" s="7"/>
      <c r="T29" s="7"/>
      <c r="U29" s="7"/>
      <c r="V29" s="96"/>
    </row>
    <row r="30" spans="1:22" x14ac:dyDescent="0.2">
      <c r="A30"/>
      <c r="B30"/>
      <c r="C30" s="14" t="s">
        <v>149</v>
      </c>
      <c r="D30" s="14" t="s">
        <v>150</v>
      </c>
      <c r="E30" s="19" t="s">
        <v>73</v>
      </c>
      <c r="F30" s="25"/>
      <c r="G30" s="25"/>
      <c r="H30" s="2"/>
      <c r="I30" s="17"/>
      <c r="J30" s="17"/>
      <c r="K30" s="3"/>
      <c r="L30" s="21"/>
      <c r="M30" s="21"/>
      <c r="N30" s="5"/>
      <c r="O30" s="18"/>
      <c r="P30" s="18"/>
      <c r="Q30" s="6"/>
      <c r="R30" s="7"/>
      <c r="S30" s="7"/>
      <c r="T30" s="7"/>
      <c r="U30" s="7"/>
      <c r="V30" s="96"/>
    </row>
    <row r="31" spans="1:22" x14ac:dyDescent="0.2">
      <c r="A31"/>
      <c r="B31"/>
      <c r="C31" s="14" t="s">
        <v>151</v>
      </c>
      <c r="D31" s="14" t="s">
        <v>152</v>
      </c>
      <c r="E31" s="19" t="s">
        <v>153</v>
      </c>
      <c r="F31" s="25"/>
      <c r="G31" s="25"/>
      <c r="H31" s="2"/>
      <c r="I31" s="17"/>
      <c r="J31" s="17"/>
      <c r="K31" s="3"/>
      <c r="L31" s="21"/>
      <c r="M31" s="21"/>
      <c r="N31" s="5"/>
      <c r="O31" s="18"/>
      <c r="P31" s="18"/>
      <c r="Q31" s="6"/>
      <c r="R31" s="7"/>
      <c r="S31" s="7"/>
      <c r="T31" s="7"/>
      <c r="U31" s="7"/>
      <c r="V31" s="96"/>
    </row>
    <row r="32" spans="1:22" x14ac:dyDescent="0.2">
      <c r="A32"/>
      <c r="B32"/>
      <c r="C32" s="14" t="s">
        <v>154</v>
      </c>
      <c r="D32" s="14" t="s">
        <v>155</v>
      </c>
      <c r="E32" s="19" t="s">
        <v>80</v>
      </c>
      <c r="F32" s="25"/>
      <c r="G32" s="25"/>
      <c r="H32" s="2"/>
      <c r="I32" s="17"/>
      <c r="J32" s="17"/>
      <c r="K32" s="3"/>
      <c r="L32" s="21"/>
      <c r="M32" s="21"/>
      <c r="N32" s="5"/>
      <c r="O32" s="18"/>
      <c r="P32" s="18"/>
      <c r="Q32" s="6"/>
      <c r="R32" s="7"/>
      <c r="S32" s="7"/>
      <c r="T32" s="7"/>
      <c r="U32" s="7"/>
      <c r="V32" s="96"/>
    </row>
    <row r="33" spans="1:22" x14ac:dyDescent="0.2">
      <c r="A33"/>
      <c r="B33"/>
      <c r="C33" s="14" t="s">
        <v>156</v>
      </c>
      <c r="D33" s="14" t="s">
        <v>157</v>
      </c>
      <c r="E33" s="19" t="s">
        <v>158</v>
      </c>
      <c r="F33" s="25"/>
      <c r="G33" s="25"/>
      <c r="H33" s="2"/>
      <c r="I33" s="17"/>
      <c r="J33" s="17"/>
      <c r="K33" s="3"/>
      <c r="L33" s="21"/>
      <c r="M33" s="21"/>
      <c r="N33" s="5"/>
      <c r="O33" s="18"/>
      <c r="P33" s="18"/>
      <c r="Q33" s="6"/>
      <c r="R33" s="7"/>
      <c r="S33" s="7"/>
      <c r="T33" s="7"/>
      <c r="U33" s="7"/>
      <c r="V33" s="96"/>
    </row>
    <row r="34" spans="1:22" x14ac:dyDescent="0.2">
      <c r="A34"/>
      <c r="B34"/>
      <c r="C34" s="14" t="s">
        <v>159</v>
      </c>
      <c r="D34" s="14" t="s">
        <v>160</v>
      </c>
      <c r="E34" s="19" t="s">
        <v>161</v>
      </c>
      <c r="F34" s="26"/>
      <c r="G34" s="26"/>
      <c r="H34" s="2"/>
      <c r="I34" s="17"/>
      <c r="J34" s="17"/>
      <c r="K34" s="3"/>
      <c r="L34" s="5"/>
      <c r="M34" s="5"/>
      <c r="N34" s="5"/>
      <c r="O34" s="18"/>
      <c r="P34" s="18"/>
      <c r="Q34" s="6"/>
      <c r="R34" s="7"/>
      <c r="S34" s="7"/>
      <c r="T34" s="7"/>
      <c r="U34" s="7"/>
      <c r="V34" s="96"/>
    </row>
    <row r="35" spans="1:22" x14ac:dyDescent="0.2">
      <c r="A35"/>
      <c r="B35"/>
      <c r="C35" s="14" t="s">
        <v>162</v>
      </c>
      <c r="D35" s="14" t="s">
        <v>163</v>
      </c>
      <c r="E35" s="19" t="s">
        <v>164</v>
      </c>
      <c r="F35" s="26"/>
      <c r="G35" s="26"/>
      <c r="H35" s="2"/>
      <c r="I35" s="17"/>
      <c r="J35" s="17"/>
      <c r="K35" s="3"/>
      <c r="L35" s="5"/>
      <c r="M35" s="5"/>
      <c r="N35" s="5"/>
      <c r="O35" s="18"/>
      <c r="P35" s="18"/>
      <c r="Q35" s="6"/>
      <c r="R35" s="7"/>
      <c r="S35" s="7"/>
      <c r="T35" s="7"/>
      <c r="U35" s="7"/>
      <c r="V35" s="96"/>
    </row>
    <row r="36" spans="1:22" x14ac:dyDescent="0.2">
      <c r="A36"/>
      <c r="B36"/>
      <c r="C36" s="2"/>
      <c r="D36" s="3"/>
      <c r="E36" s="4"/>
      <c r="F36" s="5"/>
      <c r="G36" s="5"/>
      <c r="H36" s="2"/>
      <c r="I36" s="22"/>
      <c r="J36" s="17"/>
      <c r="K36" s="3"/>
      <c r="L36" s="5"/>
      <c r="M36" s="5"/>
      <c r="N36" s="5"/>
      <c r="O36" s="23"/>
      <c r="P36" s="18"/>
      <c r="Q36" s="6"/>
      <c r="R36" s="7"/>
      <c r="S36" s="7"/>
      <c r="T36" s="7"/>
      <c r="U36" s="7"/>
      <c r="V36" s="96"/>
    </row>
    <row r="37" spans="1:22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2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</sheetData>
  <mergeCells count="1">
    <mergeCell ref="L6:M6"/>
  </mergeCells>
  <phoneticPr fontId="3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Group Box 11">
              <controlPr defaultSize="0" autoFill="0" autoPict="0">
                <anchor moveWithCells="1">
                  <from>
                    <xdr:col>1</xdr:col>
                    <xdr:colOff>352425</xdr:colOff>
                    <xdr:row>6</xdr:row>
                    <xdr:rowOff>28575</xdr:rowOff>
                  </from>
                  <to>
                    <xdr:col>10</xdr:col>
                    <xdr:colOff>85725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Group Box 12">
              <controlPr defaultSize="0" autoFill="0" autoPict="0">
                <anchor moveWithCells="1">
                  <from>
                    <xdr:col>10</xdr:col>
                    <xdr:colOff>457200</xdr:colOff>
                    <xdr:row>4</xdr:row>
                    <xdr:rowOff>104775</xdr:rowOff>
                  </from>
                  <to>
                    <xdr:col>20</xdr:col>
                    <xdr:colOff>190500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Návod</vt:lpstr>
      <vt:lpstr>EF_kotle</vt:lpstr>
      <vt:lpstr>EF_písty_turbíny</vt:lpstr>
      <vt:lpstr>popel_sira</vt:lpstr>
      <vt:lpstr>EF_kotle!Oblast_tisku</vt:lpstr>
      <vt:lpstr>EF_písty_turbíny!Oblast_tisku</vt:lpstr>
    </vt:vector>
  </TitlesOfParts>
  <Company>ČHMÚ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ČHMÚ</dc:creator>
  <cp:lastModifiedBy>M.Modlík</cp:lastModifiedBy>
  <dcterms:created xsi:type="dcterms:W3CDTF">2011-01-05T12:36:17Z</dcterms:created>
  <dcterms:modified xsi:type="dcterms:W3CDTF">2016-01-05T09:34:41Z</dcterms:modified>
</cp:coreProperties>
</file>