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C:\Users\martin.dedina\Documents\Emise\IIR\IIR\2026\"/>
    </mc:Choice>
  </mc:AlternateContent>
  <xr:revisionPtr revIDLastSave="0" documentId="13_ncr:1_{E1DDED7C-5E0C-45A6-8614-9C36BF3B2129}" xr6:coauthVersionLast="47" xr6:coauthVersionMax="47" xr10:uidLastSave="{00000000-0000-0000-0000-000000000000}"/>
  <bookViews>
    <workbookView xWindow="-120" yWindow="-120" windowWidth="38640" windowHeight="21120" activeTab="3" xr2:uid="{00000000-000D-0000-FFFF-FFFF00000000}"/>
  </bookViews>
  <sheets>
    <sheet name="3D_1 min. fert EF GB 2023" sheetId="39" r:id="rId1"/>
    <sheet name="3D_2 Share of min. fertilis " sheetId="24" r:id="rId2"/>
    <sheet name="3D_3 Crops area " sheetId="40" r:id="rId3"/>
    <sheet name="3D_4 PM calculation" sheetId="37" r:id="rId4"/>
    <sheet name="3D_5 Crop yeild " sheetId="27" r:id="rId5"/>
    <sheet name="3D_6_NMVOC calculation" sheetId="38" r:id="rId6"/>
    <sheet name="3D_7_Urea Abatement effects " sheetId="30" r:id="rId7"/>
    <sheet name="3Da4 NH3 FCR " sheetId="41" r:id="rId8"/>
  </sheets>
  <externalReferences>
    <externalReference r:id="rId9"/>
    <externalReference r:id="rId10"/>
    <externalReference r:id="rId11"/>
    <externalReference r:id="rId12"/>
    <externalReference r:id="rId13"/>
    <externalReference r:id="rId14"/>
  </externalReferences>
  <definedNames>
    <definedName name="Animals_Categories">[1]Structure!$R$3:$R$11</definedName>
    <definedName name="Animals_CategoriesFPRP">[1]Structure!$U$3:$U$9</definedName>
    <definedName name="AWMS_Categories">[1]Structure!$S$3:$S$9</definedName>
    <definedName name="countries" localSheetId="0">[2]Tables!$B$1:OFFSET([2]Tables!$B$1,max_countries-1,4)</definedName>
    <definedName name="countries" localSheetId="1">[2]Tables!$B$1:OFFSET([2]Tables!$B$1,max_countries-1,4)</definedName>
    <definedName name="countries" localSheetId="2">[2]Tables!$B$1:OFFSET([2]Tables!$B$1,max_countries-1,4)</definedName>
    <definedName name="countries" localSheetId="3">[2]Tables!$B$1:OFFSET([2]Tables!$B$1,max_countries-1,4)</definedName>
    <definedName name="countries" localSheetId="4">[2]Tables!$B$1:OFFSET([2]Tables!$B$1,max_countries-1,4)</definedName>
    <definedName name="countries" localSheetId="5">[2]Tables!$B$1:OFFSET([2]Tables!$B$1,max_countries-1,4)</definedName>
    <definedName name="countries" localSheetId="6">[2]Tables!$B$1:OFFSET([2]Tables!$B$1,max_countries-1,4)</definedName>
    <definedName name="countries" localSheetId="7">[2]Tables!$B$1:OFFSET([2]Tables!$B$1,max_countries-1,4)</definedName>
    <definedName name="countries">[2]Tables!$B$1:OFFSET([2]Tables!$B$1,max_countries-1,4)</definedName>
    <definedName name="CountryNames" localSheetId="1">#REF!</definedName>
    <definedName name="CountryNames" localSheetId="2">#REF!</definedName>
    <definedName name="CountryNames" localSheetId="3">#REF!</definedName>
    <definedName name="CountryNames" localSheetId="4">#REF!</definedName>
    <definedName name="CountryNames" localSheetId="5">#REF!</definedName>
    <definedName name="CountryNames" localSheetId="6">#REF!</definedName>
    <definedName name="CountryNames">#REF!</definedName>
    <definedName name="dead_line">[2]Home!$C$9</definedName>
    <definedName name="DefaultParameters">OFFSET('[3]Default Parameters'!$A$3,0,0,COUNTA('[3]Default Parameters'!$A:$A),COUNTA('[3]Default Parameters'!$3:$3))</definedName>
    <definedName name="Fuel" localSheetId="1">#REF!</definedName>
    <definedName name="Fuel" localSheetId="2">#REF!</definedName>
    <definedName name="Fuel" localSheetId="3">#REF!</definedName>
    <definedName name="Fuel" localSheetId="4">#REF!</definedName>
    <definedName name="Fuel" localSheetId="5">#REF!</definedName>
    <definedName name="Fuel" localSheetId="6">#REF!</definedName>
    <definedName name="Fuel">#REF!</definedName>
    <definedName name="job_year">[2]Home!$C$7</definedName>
    <definedName name="LeadReviewers" localSheetId="2">#REF!</definedName>
    <definedName name="LeadReviewers" localSheetId="3">#REF!</definedName>
    <definedName name="LeadReviewers" localSheetId="5">#REF!</definedName>
    <definedName name="LeadReviewers" localSheetId="6">#REF!</definedName>
    <definedName name="LeadReviewers">#REF!</definedName>
    <definedName name="list_countries" localSheetId="0">[2]Tables!$B$1:OFFSET([2]Tables!$B$1,max_countries-1,0)</definedName>
    <definedName name="list_countries" localSheetId="1">[2]Tables!$B$1:OFFSET([2]Tables!$B$1,max_countries-1,0)</definedName>
    <definedName name="list_countries" localSheetId="2">[2]Tables!$B$1:OFFSET([2]Tables!$B$1,max_countries-1,0)</definedName>
    <definedName name="list_countries" localSheetId="3">[2]Tables!$B$1:OFFSET([2]Tables!$B$1,max_countries-1,0)</definedName>
    <definedName name="list_countries" localSheetId="4">[2]Tables!$B$1:OFFSET([2]Tables!$B$1,max_countries-1,0)</definedName>
    <definedName name="list_countries" localSheetId="5">[2]Tables!$B$1:OFFSET([2]Tables!$B$1,max_countries-1,0)</definedName>
    <definedName name="list_countries" localSheetId="6">[2]Tables!$B$1:OFFSET([2]Tables!$B$1,max_countries-1,0)</definedName>
    <definedName name="list_countries" localSheetId="7">[2]Tables!$B$1:OFFSET([2]Tables!$B$1,max_countries-1,0)</definedName>
    <definedName name="list_countries">[2]Tables!$B$1:OFFSET([2]Tables!$B$1,max_countries-1,0)</definedName>
    <definedName name="LivestockPop">'[3]Step 1'!$A$1:$BT$100</definedName>
    <definedName name="max_countries">[2]Tables!$A$1</definedName>
    <definedName name="Parameters">[3]Parameters!$A:$BI</definedName>
    <definedName name="Poultry_Weight">'[1]Poultry MM'!#REF!</definedName>
    <definedName name="SectorExperts" localSheetId="2">#REF!</definedName>
    <definedName name="SectorExperts" localSheetId="3">#REF!</definedName>
    <definedName name="SectorExperts" localSheetId="5">#REF!</definedName>
    <definedName name="SectorExperts" localSheetId="6">#REF!</definedName>
    <definedName name="SectorExperts">#REF!</definedName>
    <definedName name="Sectors" localSheetId="2">#REF!</definedName>
    <definedName name="Sectors" localSheetId="3">#REF!</definedName>
    <definedName name="Sectors" localSheetId="5">#REF!</definedName>
    <definedName name="Sectors" localSheetId="6">#REF!</definedName>
    <definedName name="Sectors">#REF!</definedName>
    <definedName name="SourcesN2O_Categories">[1]Structure!$T$3:$T$9</definedName>
    <definedName name="ThresholdValues" localSheetId="2">#REF!</definedName>
    <definedName name="ThresholdValues" localSheetId="3">#REF!</definedName>
    <definedName name="ThresholdValues" localSheetId="5">#REF!</definedName>
    <definedName name="ThresholdValues" localSheetId="6">#REF!</definedName>
    <definedName name="ThresholdValues">#REF!</definedName>
  </definedNames>
  <calcPr calcId="191029"/>
  <customWorkbookViews>
    <customWorkbookView name="Emma Salisbury - Personal View" guid="{B4ED2B86-9E2E-41A0-833D-C8F03CE65199}" mergeInterval="0" personalView="1" xWindow="202" windowWidth="1625" windowHeight="1050"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20" i="41" l="1"/>
  <c r="AJ320" i="41"/>
  <c r="AI320" i="41"/>
  <c r="AH320" i="41"/>
  <c r="AG320" i="41"/>
  <c r="AF320" i="41"/>
  <c r="AE320" i="41"/>
  <c r="AD320" i="41"/>
  <c r="AC320" i="41"/>
  <c r="AB320" i="41"/>
  <c r="AA320" i="41"/>
  <c r="Z320" i="41"/>
  <c r="Y320" i="41"/>
  <c r="X320" i="41"/>
  <c r="W320" i="41"/>
  <c r="V320" i="41"/>
  <c r="U320" i="41"/>
  <c r="T320" i="41"/>
  <c r="S320" i="41"/>
  <c r="R320" i="41"/>
  <c r="Q320" i="41"/>
  <c r="P320" i="41"/>
  <c r="O320" i="41"/>
  <c r="N320" i="41"/>
  <c r="M320" i="41"/>
  <c r="L320" i="41"/>
  <c r="K320" i="41"/>
  <c r="J320" i="41"/>
  <c r="I320" i="41"/>
  <c r="H320" i="41"/>
  <c r="G320" i="41"/>
  <c r="F320" i="41"/>
  <c r="E320" i="41"/>
  <c r="D320" i="41"/>
  <c r="C320" i="41"/>
  <c r="C313" i="41"/>
  <c r="AK308" i="41"/>
  <c r="AJ308" i="41"/>
  <c r="AI308" i="41"/>
  <c r="AH308" i="41"/>
  <c r="AG308" i="41"/>
  <c r="AF308" i="41"/>
  <c r="AE308" i="41"/>
  <c r="AD308" i="41"/>
  <c r="AC308" i="41"/>
  <c r="AB308" i="41"/>
  <c r="AA308" i="41"/>
  <c r="Z308" i="41"/>
  <c r="Y308" i="41"/>
  <c r="X308" i="41"/>
  <c r="W308" i="41"/>
  <c r="V308" i="41"/>
  <c r="U308" i="41"/>
  <c r="T308" i="41"/>
  <c r="S308" i="41"/>
  <c r="R308" i="41"/>
  <c r="Q308" i="41"/>
  <c r="P308" i="41"/>
  <c r="O308" i="41"/>
  <c r="N308" i="41"/>
  <c r="M308" i="41"/>
  <c r="L308" i="41"/>
  <c r="K308" i="41"/>
  <c r="J308" i="41"/>
  <c r="I308" i="41"/>
  <c r="H308" i="41"/>
  <c r="G308" i="41"/>
  <c r="F308" i="41"/>
  <c r="E308" i="41"/>
  <c r="D308" i="41"/>
  <c r="C308" i="41"/>
  <c r="C301" i="41"/>
  <c r="AK296" i="41"/>
  <c r="AJ296" i="41"/>
  <c r="AI296" i="41"/>
  <c r="AH296" i="41"/>
  <c r="AG296" i="41"/>
  <c r="AF296" i="41"/>
  <c r="AE296" i="41"/>
  <c r="AD296" i="41"/>
  <c r="AC296" i="41"/>
  <c r="AB296" i="41"/>
  <c r="AA296" i="41"/>
  <c r="Z296" i="41"/>
  <c r="Y296" i="41"/>
  <c r="X296" i="41"/>
  <c r="W296" i="41"/>
  <c r="V296" i="41"/>
  <c r="U296" i="41"/>
  <c r="T296" i="41"/>
  <c r="S296" i="41"/>
  <c r="R296" i="41"/>
  <c r="Q296" i="41"/>
  <c r="P296" i="41"/>
  <c r="O296" i="41"/>
  <c r="N296" i="41"/>
  <c r="M296" i="41"/>
  <c r="L296" i="41"/>
  <c r="K296" i="41"/>
  <c r="J296" i="41"/>
  <c r="I296" i="41"/>
  <c r="H296" i="41"/>
  <c r="G296" i="41"/>
  <c r="F296" i="41"/>
  <c r="E296" i="41"/>
  <c r="D296" i="41"/>
  <c r="C296" i="41"/>
  <c r="C289" i="41"/>
  <c r="AK284" i="41"/>
  <c r="AJ284" i="41"/>
  <c r="AI284" i="41"/>
  <c r="AH284" i="41"/>
  <c r="AG284" i="41"/>
  <c r="AF284" i="41"/>
  <c r="AE284" i="41"/>
  <c r="AD284" i="41"/>
  <c r="AC284" i="41"/>
  <c r="AB284" i="41"/>
  <c r="AA284" i="41"/>
  <c r="Z284" i="41"/>
  <c r="Y284" i="41"/>
  <c r="X284" i="41"/>
  <c r="W284" i="41"/>
  <c r="V284" i="41"/>
  <c r="U284" i="41"/>
  <c r="T284" i="41"/>
  <c r="S284" i="41"/>
  <c r="R284" i="41"/>
  <c r="Q284" i="41"/>
  <c r="P284" i="41"/>
  <c r="O284" i="41"/>
  <c r="N284" i="41"/>
  <c r="M284" i="41"/>
  <c r="L284" i="41"/>
  <c r="K284" i="41"/>
  <c r="J284" i="41"/>
  <c r="I284" i="41"/>
  <c r="H284" i="41"/>
  <c r="G284" i="41"/>
  <c r="F284" i="41"/>
  <c r="E284" i="41"/>
  <c r="D284" i="41"/>
  <c r="C284" i="41"/>
  <c r="C277" i="41"/>
  <c r="AK272" i="41"/>
  <c r="AJ272" i="41"/>
  <c r="AI272" i="41"/>
  <c r="AH272" i="41"/>
  <c r="AG272" i="41"/>
  <c r="AF272" i="41"/>
  <c r="AE272" i="41"/>
  <c r="AD272" i="41"/>
  <c r="AC272" i="41"/>
  <c r="AB272" i="41"/>
  <c r="AA272" i="41"/>
  <c r="Z272" i="41"/>
  <c r="Y272" i="41"/>
  <c r="X272" i="41"/>
  <c r="W272" i="41"/>
  <c r="V272" i="41"/>
  <c r="U272" i="41"/>
  <c r="T272" i="41"/>
  <c r="S272" i="41"/>
  <c r="R272" i="41"/>
  <c r="Q272" i="41"/>
  <c r="P272" i="41"/>
  <c r="O272" i="41"/>
  <c r="N272" i="41"/>
  <c r="M272" i="41"/>
  <c r="L272" i="41"/>
  <c r="K272" i="41"/>
  <c r="J272" i="41"/>
  <c r="I272" i="41"/>
  <c r="H272" i="41"/>
  <c r="G272" i="41"/>
  <c r="F272" i="41"/>
  <c r="E272" i="41"/>
  <c r="D272" i="41"/>
  <c r="C272" i="41"/>
  <c r="C265" i="41"/>
  <c r="AK260" i="41"/>
  <c r="AJ260" i="41"/>
  <c r="AI260" i="41"/>
  <c r="AH260" i="41"/>
  <c r="AG260" i="41"/>
  <c r="AF260" i="41"/>
  <c r="AE260" i="41"/>
  <c r="AD260" i="41"/>
  <c r="AC260" i="41"/>
  <c r="AB260" i="41"/>
  <c r="AA260" i="41"/>
  <c r="Z260" i="41"/>
  <c r="Y260" i="41"/>
  <c r="X260" i="41"/>
  <c r="W260" i="41"/>
  <c r="V260" i="41"/>
  <c r="U260" i="41"/>
  <c r="T260" i="41"/>
  <c r="S260" i="41"/>
  <c r="R260" i="41"/>
  <c r="Q260" i="41"/>
  <c r="P260" i="41"/>
  <c r="O260" i="41"/>
  <c r="N260" i="41"/>
  <c r="M260" i="41"/>
  <c r="L260" i="41"/>
  <c r="K260" i="41"/>
  <c r="J260" i="41"/>
  <c r="I260" i="41"/>
  <c r="H260" i="41"/>
  <c r="G260" i="41"/>
  <c r="F260" i="41"/>
  <c r="E260" i="41"/>
  <c r="D260" i="41"/>
  <c r="C260" i="41"/>
  <c r="C253" i="41"/>
  <c r="AK248" i="41"/>
  <c r="AJ248" i="41"/>
  <c r="AI248" i="41"/>
  <c r="AH248" i="41"/>
  <c r="AG248" i="41"/>
  <c r="AF248" i="41"/>
  <c r="AE248" i="41"/>
  <c r="AD248" i="41"/>
  <c r="AC248" i="41"/>
  <c r="AB248" i="41"/>
  <c r="AA248" i="41"/>
  <c r="Z248" i="41"/>
  <c r="Y248" i="41"/>
  <c r="X248" i="41"/>
  <c r="W248" i="41"/>
  <c r="V248" i="41"/>
  <c r="U248" i="41"/>
  <c r="T248" i="41"/>
  <c r="S248" i="41"/>
  <c r="R248" i="41"/>
  <c r="Q248" i="41"/>
  <c r="P248" i="41"/>
  <c r="O248" i="41"/>
  <c r="N248" i="41"/>
  <c r="M248" i="41"/>
  <c r="L248" i="41"/>
  <c r="K248" i="41"/>
  <c r="J248" i="41"/>
  <c r="I248" i="41"/>
  <c r="H248" i="41"/>
  <c r="G248" i="41"/>
  <c r="F248" i="41"/>
  <c r="E248" i="41"/>
  <c r="D248" i="41"/>
  <c r="C248" i="41"/>
  <c r="D241" i="41"/>
  <c r="C241" i="41"/>
  <c r="AK236" i="41"/>
  <c r="AJ236" i="41"/>
  <c r="AI236" i="41"/>
  <c r="AH236" i="41"/>
  <c r="AG236" i="41"/>
  <c r="AF236" i="41"/>
  <c r="AE236" i="41"/>
  <c r="AD236" i="41"/>
  <c r="AC236" i="41"/>
  <c r="AB236" i="41"/>
  <c r="AA236" i="41"/>
  <c r="Z236" i="41"/>
  <c r="Y236" i="41"/>
  <c r="X236" i="41"/>
  <c r="W236" i="41"/>
  <c r="V236" i="41"/>
  <c r="U236" i="41"/>
  <c r="T236" i="41"/>
  <c r="S236" i="41"/>
  <c r="R236" i="41"/>
  <c r="Q236" i="41"/>
  <c r="P236" i="41"/>
  <c r="O236" i="41"/>
  <c r="N236" i="41"/>
  <c r="M236" i="41"/>
  <c r="L236" i="41"/>
  <c r="K236" i="41"/>
  <c r="J236" i="41"/>
  <c r="I236" i="41"/>
  <c r="H236" i="41"/>
  <c r="G236" i="41"/>
  <c r="F236" i="41"/>
  <c r="E236" i="41"/>
  <c r="D236" i="41"/>
  <c r="C236" i="41"/>
  <c r="C229" i="41"/>
  <c r="AK224" i="41"/>
  <c r="AJ224" i="41"/>
  <c r="AI224" i="41"/>
  <c r="AH224" i="41"/>
  <c r="AG224" i="41"/>
  <c r="AF224" i="41"/>
  <c r="AE224" i="41"/>
  <c r="AD224" i="41"/>
  <c r="AC224" i="41"/>
  <c r="AB224" i="41"/>
  <c r="AA224" i="41"/>
  <c r="Z224" i="41"/>
  <c r="Y224" i="41"/>
  <c r="X224" i="41"/>
  <c r="W224" i="41"/>
  <c r="V224" i="41"/>
  <c r="U224" i="41"/>
  <c r="T224" i="41"/>
  <c r="S224" i="41"/>
  <c r="R224" i="41"/>
  <c r="Q224" i="41"/>
  <c r="P224" i="41"/>
  <c r="O224" i="41"/>
  <c r="N224" i="41"/>
  <c r="M224" i="41"/>
  <c r="L224" i="41"/>
  <c r="K224" i="41"/>
  <c r="J224" i="41"/>
  <c r="I224" i="41"/>
  <c r="H224" i="41"/>
  <c r="G224" i="41"/>
  <c r="F224" i="41"/>
  <c r="E224" i="41"/>
  <c r="D224" i="41"/>
  <c r="C224" i="41"/>
  <c r="C217" i="41"/>
  <c r="AK212" i="41"/>
  <c r="AJ212" i="41"/>
  <c r="AI212" i="41"/>
  <c r="AH212" i="41"/>
  <c r="AG212" i="41"/>
  <c r="AF212" i="41"/>
  <c r="AE212" i="41"/>
  <c r="AD212" i="41"/>
  <c r="AC212" i="41"/>
  <c r="AB212" i="41"/>
  <c r="AA212" i="41"/>
  <c r="Z212" i="41"/>
  <c r="Y212" i="41"/>
  <c r="X212" i="41"/>
  <c r="W212" i="41"/>
  <c r="V212" i="41"/>
  <c r="U212" i="41"/>
  <c r="T212" i="41"/>
  <c r="S212" i="41"/>
  <c r="R212" i="41"/>
  <c r="Q212" i="41"/>
  <c r="P212" i="41"/>
  <c r="O212" i="41"/>
  <c r="N212" i="41"/>
  <c r="M212" i="41"/>
  <c r="L212" i="41"/>
  <c r="K212" i="41"/>
  <c r="J212" i="41"/>
  <c r="I212" i="41"/>
  <c r="H212" i="41"/>
  <c r="G212" i="41"/>
  <c r="F212" i="41"/>
  <c r="E212" i="41"/>
  <c r="D212" i="41"/>
  <c r="C212" i="41"/>
  <c r="C205" i="41"/>
  <c r="AK204" i="41"/>
  <c r="AJ204" i="41"/>
  <c r="AI204" i="41"/>
  <c r="AH204" i="41"/>
  <c r="AG204" i="41"/>
  <c r="AF204" i="41"/>
  <c r="AE204" i="41"/>
  <c r="AD204" i="41"/>
  <c r="AC204" i="41"/>
  <c r="AB204" i="41"/>
  <c r="AA204" i="41"/>
  <c r="Z204" i="41"/>
  <c r="Y204" i="41"/>
  <c r="X204" i="41"/>
  <c r="W204" i="41"/>
  <c r="V204" i="41"/>
  <c r="L204" i="41"/>
  <c r="K204" i="41"/>
  <c r="J204" i="41"/>
  <c r="I204" i="41"/>
  <c r="H204" i="41"/>
  <c r="G204" i="41"/>
  <c r="F204" i="41"/>
  <c r="E204" i="41"/>
  <c r="D204" i="41"/>
  <c r="C204" i="41"/>
  <c r="D197" i="41"/>
  <c r="E197" i="41" s="1"/>
  <c r="F197" i="41" s="1"/>
  <c r="G197" i="41" s="1"/>
  <c r="H197" i="41" s="1"/>
  <c r="I197" i="41" s="1"/>
  <c r="J197" i="41" s="1"/>
  <c r="K197" i="41" s="1"/>
  <c r="L197" i="41" s="1"/>
  <c r="M197" i="41" s="1"/>
  <c r="N197" i="41" s="1"/>
  <c r="O197" i="41" s="1"/>
  <c r="P197" i="41" s="1"/>
  <c r="Q197" i="41" s="1"/>
  <c r="R197" i="41" s="1"/>
  <c r="S197" i="41" s="1"/>
  <c r="T197" i="41" s="1"/>
  <c r="U197" i="41" s="1"/>
  <c r="V197" i="41" s="1"/>
  <c r="W197" i="41" s="1"/>
  <c r="X197" i="41" s="1"/>
  <c r="Y197" i="41" s="1"/>
  <c r="Z197" i="41" s="1"/>
  <c r="AA197" i="41" s="1"/>
  <c r="AB197" i="41" s="1"/>
  <c r="AC197" i="41" s="1"/>
  <c r="AD197" i="41" s="1"/>
  <c r="AE197" i="41" s="1"/>
  <c r="AF197" i="41" s="1"/>
  <c r="AG197" i="41" s="1"/>
  <c r="AH197" i="41" s="1"/>
  <c r="AI197" i="41" s="1"/>
  <c r="AJ197" i="41" s="1"/>
  <c r="AK197" i="41" s="1"/>
  <c r="D195" i="41"/>
  <c r="E195" i="41" s="1"/>
  <c r="F195" i="41" s="1"/>
  <c r="G195" i="41" s="1"/>
  <c r="H195" i="41" s="1"/>
  <c r="I195" i="41" s="1"/>
  <c r="J195" i="41" s="1"/>
  <c r="K195" i="41" s="1"/>
  <c r="L195" i="41" s="1"/>
  <c r="M195" i="41" s="1"/>
  <c r="N195" i="41" s="1"/>
  <c r="O195" i="41" s="1"/>
  <c r="P195" i="41" s="1"/>
  <c r="Q195" i="41" s="1"/>
  <c r="R195" i="41" s="1"/>
  <c r="S195" i="41" s="1"/>
  <c r="T195" i="41" s="1"/>
  <c r="U195" i="41" s="1"/>
  <c r="V195" i="41" s="1"/>
  <c r="W195" i="41" s="1"/>
  <c r="X195" i="41" s="1"/>
  <c r="Y195" i="41" s="1"/>
  <c r="Z195" i="41" s="1"/>
  <c r="AA195" i="41" s="1"/>
  <c r="AB195" i="41" s="1"/>
  <c r="AC195" i="41" s="1"/>
  <c r="AD195" i="41" s="1"/>
  <c r="AE195" i="41" s="1"/>
  <c r="AF195" i="41" s="1"/>
  <c r="AG195" i="41" s="1"/>
  <c r="AH195" i="41" s="1"/>
  <c r="AI195" i="41" s="1"/>
  <c r="AJ195" i="41" s="1"/>
  <c r="AK195" i="41" s="1"/>
  <c r="D194" i="41"/>
  <c r="E194" i="41" s="1"/>
  <c r="F194" i="41" s="1"/>
  <c r="G194" i="41" s="1"/>
  <c r="H194" i="41" s="1"/>
  <c r="I194" i="41" s="1"/>
  <c r="J194" i="41" s="1"/>
  <c r="K194" i="41" s="1"/>
  <c r="L194" i="41" s="1"/>
  <c r="M194" i="41" s="1"/>
  <c r="N194" i="41" s="1"/>
  <c r="O194" i="41" s="1"/>
  <c r="P194" i="41" s="1"/>
  <c r="Q194" i="41" s="1"/>
  <c r="R194" i="41" s="1"/>
  <c r="S194" i="41" s="1"/>
  <c r="T194" i="41" s="1"/>
  <c r="U194" i="41" s="1"/>
  <c r="V194" i="41" s="1"/>
  <c r="W194" i="41" s="1"/>
  <c r="X194" i="41" s="1"/>
  <c r="Y194" i="41" s="1"/>
  <c r="Z194" i="41" s="1"/>
  <c r="AA194" i="41" s="1"/>
  <c r="AB194" i="41" s="1"/>
  <c r="AC194" i="41" s="1"/>
  <c r="AD194" i="41" s="1"/>
  <c r="AE194" i="41" s="1"/>
  <c r="AF194" i="41" s="1"/>
  <c r="AG194" i="41" s="1"/>
  <c r="AH194" i="41" s="1"/>
  <c r="AI194" i="41" s="1"/>
  <c r="AJ194" i="41" s="1"/>
  <c r="AK194" i="41" s="1"/>
  <c r="D192" i="41"/>
  <c r="E192" i="41" s="1"/>
  <c r="F192" i="41" s="1"/>
  <c r="G192" i="41" s="1"/>
  <c r="H192" i="41" s="1"/>
  <c r="I192" i="41" s="1"/>
  <c r="J192" i="41" s="1"/>
  <c r="K192" i="41" s="1"/>
  <c r="L192" i="41" s="1"/>
  <c r="M192" i="41" s="1"/>
  <c r="N192" i="41" s="1"/>
  <c r="O192" i="41" s="1"/>
  <c r="P192" i="41" s="1"/>
  <c r="Q192" i="41" s="1"/>
  <c r="R192" i="41" s="1"/>
  <c r="S192" i="41" s="1"/>
  <c r="T192" i="41" s="1"/>
  <c r="U192" i="41" s="1"/>
  <c r="V192" i="41" s="1"/>
  <c r="W192" i="41" s="1"/>
  <c r="X192" i="41" s="1"/>
  <c r="Y192" i="41" s="1"/>
  <c r="Z192" i="41" s="1"/>
  <c r="AA192" i="41" s="1"/>
  <c r="AB192" i="41" s="1"/>
  <c r="AC192" i="41" s="1"/>
  <c r="AD192" i="41" s="1"/>
  <c r="AE192" i="41" s="1"/>
  <c r="AF192" i="41" s="1"/>
  <c r="AG192" i="41" s="1"/>
  <c r="AH192" i="41" s="1"/>
  <c r="AI192" i="41" s="1"/>
  <c r="AJ192" i="41" s="1"/>
  <c r="AK192" i="41" s="1"/>
  <c r="D191" i="41"/>
  <c r="D190" i="41"/>
  <c r="E190" i="41" s="1"/>
  <c r="F190" i="41" s="1"/>
  <c r="G190" i="41" s="1"/>
  <c r="H190" i="41" s="1"/>
  <c r="I190" i="41" s="1"/>
  <c r="J190" i="41" s="1"/>
  <c r="K190" i="41" s="1"/>
  <c r="L190" i="41" s="1"/>
  <c r="M190" i="41" s="1"/>
  <c r="N190" i="41" s="1"/>
  <c r="O190" i="41" s="1"/>
  <c r="P190" i="41" s="1"/>
  <c r="Q190" i="41" s="1"/>
  <c r="R190" i="41" s="1"/>
  <c r="S190" i="41" s="1"/>
  <c r="T190" i="41" s="1"/>
  <c r="U190" i="41" s="1"/>
  <c r="V190" i="41" s="1"/>
  <c r="W190" i="41" s="1"/>
  <c r="X190" i="41" s="1"/>
  <c r="Y190" i="41" s="1"/>
  <c r="Z190" i="41" s="1"/>
  <c r="AA190" i="41" s="1"/>
  <c r="AB190" i="41" s="1"/>
  <c r="AC190" i="41" s="1"/>
  <c r="AD190" i="41" s="1"/>
  <c r="AE190" i="41" s="1"/>
  <c r="AF190" i="41" s="1"/>
  <c r="AG190" i="41" s="1"/>
  <c r="AH190" i="41" s="1"/>
  <c r="AI190" i="41" s="1"/>
  <c r="AJ190" i="41" s="1"/>
  <c r="AK190" i="41" s="1"/>
  <c r="D188" i="41"/>
  <c r="E188" i="41" s="1"/>
  <c r="F188" i="41" s="1"/>
  <c r="G188" i="41" s="1"/>
  <c r="H188" i="41" s="1"/>
  <c r="I188" i="41" s="1"/>
  <c r="J188" i="41" s="1"/>
  <c r="K188" i="41" s="1"/>
  <c r="L188" i="41" s="1"/>
  <c r="M188" i="41" s="1"/>
  <c r="N188" i="41" s="1"/>
  <c r="O188" i="41" s="1"/>
  <c r="P188" i="41" s="1"/>
  <c r="Q188" i="41" s="1"/>
  <c r="R188" i="41" s="1"/>
  <c r="S188" i="41" s="1"/>
  <c r="T188" i="41" s="1"/>
  <c r="U188" i="41" s="1"/>
  <c r="V188" i="41" s="1"/>
  <c r="W188" i="41" s="1"/>
  <c r="X188" i="41" s="1"/>
  <c r="Y188" i="41" s="1"/>
  <c r="Z188" i="41" s="1"/>
  <c r="AA188" i="41" s="1"/>
  <c r="AB188" i="41" s="1"/>
  <c r="AC188" i="41" s="1"/>
  <c r="AD188" i="41" s="1"/>
  <c r="AE188" i="41" s="1"/>
  <c r="AF188" i="41" s="1"/>
  <c r="AG188" i="41" s="1"/>
  <c r="AH188" i="41" s="1"/>
  <c r="AI188" i="41" s="1"/>
  <c r="AJ188" i="41" s="1"/>
  <c r="AK188" i="41" s="1"/>
  <c r="D187" i="41"/>
  <c r="E187" i="41" s="1"/>
  <c r="F187" i="41" s="1"/>
  <c r="G187" i="41" s="1"/>
  <c r="H187" i="41" s="1"/>
  <c r="I187" i="41" s="1"/>
  <c r="J187" i="41" s="1"/>
  <c r="K187" i="41" s="1"/>
  <c r="L187" i="41" s="1"/>
  <c r="M187" i="41" s="1"/>
  <c r="N187" i="41" s="1"/>
  <c r="O187" i="41" s="1"/>
  <c r="P187" i="41" s="1"/>
  <c r="Q187" i="41" s="1"/>
  <c r="R187" i="41" s="1"/>
  <c r="S187" i="41" s="1"/>
  <c r="T187" i="41" s="1"/>
  <c r="U187" i="41" s="1"/>
  <c r="V187" i="41" s="1"/>
  <c r="W187" i="41" s="1"/>
  <c r="X187" i="41" s="1"/>
  <c r="Y187" i="41" s="1"/>
  <c r="Z187" i="41" s="1"/>
  <c r="AA187" i="41" s="1"/>
  <c r="AB187" i="41" s="1"/>
  <c r="AC187" i="41" s="1"/>
  <c r="AD187" i="41" s="1"/>
  <c r="AE187" i="41" s="1"/>
  <c r="AF187" i="41" s="1"/>
  <c r="AG187" i="41" s="1"/>
  <c r="AH187" i="41" s="1"/>
  <c r="AI187" i="41" s="1"/>
  <c r="AJ187" i="41" s="1"/>
  <c r="AK187" i="41" s="1"/>
  <c r="D185" i="41"/>
  <c r="E185" i="41" s="1"/>
  <c r="F185" i="41" s="1"/>
  <c r="G185" i="41" s="1"/>
  <c r="H185" i="41" s="1"/>
  <c r="I185" i="41" s="1"/>
  <c r="J185" i="41" s="1"/>
  <c r="K185" i="41" s="1"/>
  <c r="L185" i="41" s="1"/>
  <c r="M185" i="41" s="1"/>
  <c r="N185" i="41" s="1"/>
  <c r="O185" i="41" s="1"/>
  <c r="P185" i="41" s="1"/>
  <c r="Q185" i="41" s="1"/>
  <c r="R185" i="41" s="1"/>
  <c r="S185" i="41" s="1"/>
  <c r="T185" i="41" s="1"/>
  <c r="U185" i="41" s="1"/>
  <c r="V185" i="41" s="1"/>
  <c r="W185" i="41" s="1"/>
  <c r="X185" i="41" s="1"/>
  <c r="Y185" i="41" s="1"/>
  <c r="Z185" i="41" s="1"/>
  <c r="AA185" i="41" s="1"/>
  <c r="AB185" i="41" s="1"/>
  <c r="AC185" i="41" s="1"/>
  <c r="AD185" i="41" s="1"/>
  <c r="AE185" i="41" s="1"/>
  <c r="AF185" i="41" s="1"/>
  <c r="AG185" i="41" s="1"/>
  <c r="AH185" i="41" s="1"/>
  <c r="AI185" i="41" s="1"/>
  <c r="AJ185" i="41" s="1"/>
  <c r="AK185" i="41" s="1"/>
  <c r="AK183" i="41"/>
  <c r="AJ183" i="41"/>
  <c r="AI183" i="41"/>
  <c r="AH183" i="41"/>
  <c r="AG183" i="41"/>
  <c r="AF183" i="41"/>
  <c r="AE183" i="41"/>
  <c r="AD183" i="41"/>
  <c r="AC183" i="41"/>
  <c r="AB183" i="41"/>
  <c r="AA183" i="41"/>
  <c r="Z183" i="41"/>
  <c r="Y183" i="41"/>
  <c r="X183" i="41"/>
  <c r="W183" i="41"/>
  <c r="V183" i="41"/>
  <c r="U183" i="41"/>
  <c r="T183" i="41"/>
  <c r="S183" i="41"/>
  <c r="R183" i="41"/>
  <c r="Q183" i="41"/>
  <c r="P183" i="41"/>
  <c r="O183" i="41"/>
  <c r="N183" i="41"/>
  <c r="M183" i="41"/>
  <c r="L183" i="41"/>
  <c r="K183" i="41"/>
  <c r="J183" i="41"/>
  <c r="I183" i="41"/>
  <c r="H183" i="41"/>
  <c r="G183" i="41"/>
  <c r="F183" i="41"/>
  <c r="E183" i="41"/>
  <c r="D183" i="41"/>
  <c r="C183" i="41"/>
  <c r="AK182" i="41"/>
  <c r="AK312" i="41" s="1"/>
  <c r="AJ182" i="41"/>
  <c r="AJ312" i="41" s="1"/>
  <c r="AI182" i="41"/>
  <c r="AI312" i="41" s="1"/>
  <c r="AH182" i="41"/>
  <c r="AH312" i="41" s="1"/>
  <c r="AG182" i="41"/>
  <c r="AG312" i="41" s="1"/>
  <c r="AF182" i="41"/>
  <c r="AF312" i="41" s="1"/>
  <c r="AE182" i="41"/>
  <c r="AE312" i="41" s="1"/>
  <c r="AD182" i="41"/>
  <c r="AD312" i="41" s="1"/>
  <c r="AC182" i="41"/>
  <c r="AC312" i="41" s="1"/>
  <c r="AB182" i="41"/>
  <c r="AB312" i="41" s="1"/>
  <c r="AA182" i="41"/>
  <c r="AA312" i="41" s="1"/>
  <c r="Z182" i="41"/>
  <c r="Z312" i="41" s="1"/>
  <c r="Y182" i="41"/>
  <c r="Y312" i="41" s="1"/>
  <c r="X182" i="41"/>
  <c r="X312" i="41" s="1"/>
  <c r="W182" i="41"/>
  <c r="W312" i="41" s="1"/>
  <c r="V182" i="41"/>
  <c r="V312" i="41" s="1"/>
  <c r="U182" i="41"/>
  <c r="U312" i="41" s="1"/>
  <c r="T182" i="41"/>
  <c r="T312" i="41" s="1"/>
  <c r="S182" i="41"/>
  <c r="S312" i="41" s="1"/>
  <c r="R182" i="41"/>
  <c r="R312" i="41" s="1"/>
  <c r="Q182" i="41"/>
  <c r="Q312" i="41" s="1"/>
  <c r="P182" i="41"/>
  <c r="P312" i="41" s="1"/>
  <c r="O182" i="41"/>
  <c r="O312" i="41" s="1"/>
  <c r="N182" i="41"/>
  <c r="N312" i="41" s="1"/>
  <c r="M182" i="41"/>
  <c r="M312" i="41" s="1"/>
  <c r="L182" i="41"/>
  <c r="L312" i="41" s="1"/>
  <c r="K182" i="41"/>
  <c r="K312" i="41" s="1"/>
  <c r="J182" i="41"/>
  <c r="J312" i="41" s="1"/>
  <c r="I182" i="41"/>
  <c r="I312" i="41" s="1"/>
  <c r="H182" i="41"/>
  <c r="H312" i="41" s="1"/>
  <c r="G182" i="41"/>
  <c r="G312" i="41" s="1"/>
  <c r="F182" i="41"/>
  <c r="F312" i="41" s="1"/>
  <c r="E182" i="41"/>
  <c r="E312" i="41" s="1"/>
  <c r="D182" i="41"/>
  <c r="D312" i="41" s="1"/>
  <c r="C182" i="41"/>
  <c r="C312" i="41" s="1"/>
  <c r="D181" i="41"/>
  <c r="E181" i="41" s="1"/>
  <c r="F181" i="41" s="1"/>
  <c r="G181" i="41" s="1"/>
  <c r="H181" i="41" s="1"/>
  <c r="I181" i="41" s="1"/>
  <c r="J181" i="41" s="1"/>
  <c r="K181" i="41" s="1"/>
  <c r="L181" i="41" s="1"/>
  <c r="M181" i="41" s="1"/>
  <c r="N181" i="41" s="1"/>
  <c r="O181" i="41" s="1"/>
  <c r="P181" i="41" s="1"/>
  <c r="Q181" i="41" s="1"/>
  <c r="R181" i="41" s="1"/>
  <c r="S181" i="41" s="1"/>
  <c r="T181" i="41" s="1"/>
  <c r="U181" i="41" s="1"/>
  <c r="V181" i="41" s="1"/>
  <c r="W181" i="41" s="1"/>
  <c r="X181" i="41" s="1"/>
  <c r="Y181" i="41" s="1"/>
  <c r="Z181" i="41" s="1"/>
  <c r="AA181" i="41" s="1"/>
  <c r="AB181" i="41" s="1"/>
  <c r="AC181" i="41" s="1"/>
  <c r="AD181" i="41" s="1"/>
  <c r="AE181" i="41" s="1"/>
  <c r="AF181" i="41" s="1"/>
  <c r="AG181" i="41" s="1"/>
  <c r="AH181" i="41" s="1"/>
  <c r="AI181" i="41" s="1"/>
  <c r="AJ181" i="41" s="1"/>
  <c r="AK181" i="41" s="1"/>
  <c r="D177" i="41"/>
  <c r="E177" i="41" s="1"/>
  <c r="F177" i="41" s="1"/>
  <c r="G177" i="41" s="1"/>
  <c r="H177" i="41" s="1"/>
  <c r="I177" i="41" s="1"/>
  <c r="J177" i="41" s="1"/>
  <c r="K177" i="41" s="1"/>
  <c r="L177" i="41" s="1"/>
  <c r="M177" i="41" s="1"/>
  <c r="N177" i="41" s="1"/>
  <c r="O177" i="41" s="1"/>
  <c r="P177" i="41" s="1"/>
  <c r="Q177" i="41" s="1"/>
  <c r="R177" i="41" s="1"/>
  <c r="S177" i="41" s="1"/>
  <c r="T177" i="41" s="1"/>
  <c r="U177" i="41" s="1"/>
  <c r="V177" i="41" s="1"/>
  <c r="W177" i="41" s="1"/>
  <c r="X177" i="41" s="1"/>
  <c r="Y177" i="41" s="1"/>
  <c r="Z177" i="41" s="1"/>
  <c r="AA177" i="41" s="1"/>
  <c r="AB177" i="41" s="1"/>
  <c r="AC177" i="41" s="1"/>
  <c r="AD177" i="41" s="1"/>
  <c r="AE177" i="41" s="1"/>
  <c r="AF177" i="41" s="1"/>
  <c r="AG177" i="41" s="1"/>
  <c r="AH177" i="41" s="1"/>
  <c r="AI177" i="41" s="1"/>
  <c r="AJ177" i="41" s="1"/>
  <c r="AK177" i="41" s="1"/>
  <c r="D175" i="41"/>
  <c r="E175" i="41" s="1"/>
  <c r="F175" i="41" s="1"/>
  <c r="G175" i="41" s="1"/>
  <c r="H175" i="41" s="1"/>
  <c r="I175" i="41" s="1"/>
  <c r="J175" i="41" s="1"/>
  <c r="K175" i="41" s="1"/>
  <c r="L175" i="41" s="1"/>
  <c r="M175" i="41" s="1"/>
  <c r="N175" i="41" s="1"/>
  <c r="O175" i="41" s="1"/>
  <c r="P175" i="41" s="1"/>
  <c r="Q175" i="41" s="1"/>
  <c r="R175" i="41" s="1"/>
  <c r="S175" i="41" s="1"/>
  <c r="T175" i="41" s="1"/>
  <c r="U175" i="41" s="1"/>
  <c r="V175" i="41" s="1"/>
  <c r="W175" i="41" s="1"/>
  <c r="X175" i="41" s="1"/>
  <c r="Y175" i="41" s="1"/>
  <c r="Z175" i="41" s="1"/>
  <c r="AA175" i="41" s="1"/>
  <c r="AB175" i="41" s="1"/>
  <c r="AC175" i="41" s="1"/>
  <c r="AD175" i="41" s="1"/>
  <c r="AE175" i="41" s="1"/>
  <c r="AF175" i="41" s="1"/>
  <c r="AG175" i="41" s="1"/>
  <c r="AH175" i="41" s="1"/>
  <c r="AI175" i="41" s="1"/>
  <c r="AJ175" i="41" s="1"/>
  <c r="AK175" i="41" s="1"/>
  <c r="D174" i="41"/>
  <c r="E174" i="41" s="1"/>
  <c r="F174" i="41" s="1"/>
  <c r="G174" i="41" s="1"/>
  <c r="H174" i="41" s="1"/>
  <c r="I174" i="41" s="1"/>
  <c r="J174" i="41" s="1"/>
  <c r="K174" i="41" s="1"/>
  <c r="L174" i="41" s="1"/>
  <c r="M174" i="41" s="1"/>
  <c r="N174" i="41" s="1"/>
  <c r="O174" i="41" s="1"/>
  <c r="P174" i="41" s="1"/>
  <c r="Q174" i="41" s="1"/>
  <c r="R174" i="41" s="1"/>
  <c r="S174" i="41" s="1"/>
  <c r="T174" i="41" s="1"/>
  <c r="U174" i="41" s="1"/>
  <c r="V174" i="41" s="1"/>
  <c r="W174" i="41" s="1"/>
  <c r="X174" i="41" s="1"/>
  <c r="Y174" i="41" s="1"/>
  <c r="Z174" i="41" s="1"/>
  <c r="AA174" i="41" s="1"/>
  <c r="AB174" i="41" s="1"/>
  <c r="AC174" i="41" s="1"/>
  <c r="AD174" i="41" s="1"/>
  <c r="AE174" i="41" s="1"/>
  <c r="AF174" i="41" s="1"/>
  <c r="AG174" i="41" s="1"/>
  <c r="AH174" i="41" s="1"/>
  <c r="AI174" i="41" s="1"/>
  <c r="AJ174" i="41" s="1"/>
  <c r="AK174" i="41" s="1"/>
  <c r="D172" i="41"/>
  <c r="E172" i="41" s="1"/>
  <c r="F172" i="41" s="1"/>
  <c r="G172" i="41" s="1"/>
  <c r="H172" i="41" s="1"/>
  <c r="I172" i="41" s="1"/>
  <c r="J172" i="41" s="1"/>
  <c r="K172" i="41" s="1"/>
  <c r="L172" i="41" s="1"/>
  <c r="M172" i="41" s="1"/>
  <c r="N172" i="41" s="1"/>
  <c r="O172" i="41" s="1"/>
  <c r="P172" i="41" s="1"/>
  <c r="Q172" i="41" s="1"/>
  <c r="R172" i="41" s="1"/>
  <c r="S172" i="41" s="1"/>
  <c r="T172" i="41" s="1"/>
  <c r="U172" i="41" s="1"/>
  <c r="V172" i="41" s="1"/>
  <c r="W172" i="41" s="1"/>
  <c r="X172" i="41" s="1"/>
  <c r="Y172" i="41" s="1"/>
  <c r="Z172" i="41" s="1"/>
  <c r="AA172" i="41" s="1"/>
  <c r="AB172" i="41" s="1"/>
  <c r="AC172" i="41" s="1"/>
  <c r="AD172" i="41" s="1"/>
  <c r="AE172" i="41" s="1"/>
  <c r="AF172" i="41" s="1"/>
  <c r="AG172" i="41" s="1"/>
  <c r="AH172" i="41" s="1"/>
  <c r="AI172" i="41" s="1"/>
  <c r="AJ172" i="41" s="1"/>
  <c r="AK172" i="41" s="1"/>
  <c r="D171" i="41"/>
  <c r="D170" i="41"/>
  <c r="E170" i="41" s="1"/>
  <c r="F170" i="41" s="1"/>
  <c r="G170" i="41" s="1"/>
  <c r="H170" i="41" s="1"/>
  <c r="I170" i="41" s="1"/>
  <c r="J170" i="41" s="1"/>
  <c r="K170" i="41" s="1"/>
  <c r="L170" i="41" s="1"/>
  <c r="M170" i="41" s="1"/>
  <c r="N170" i="41" s="1"/>
  <c r="O170" i="41" s="1"/>
  <c r="P170" i="41" s="1"/>
  <c r="Q170" i="41" s="1"/>
  <c r="R170" i="41" s="1"/>
  <c r="S170" i="41" s="1"/>
  <c r="T170" i="41" s="1"/>
  <c r="U170" i="41" s="1"/>
  <c r="V170" i="41" s="1"/>
  <c r="W170" i="41" s="1"/>
  <c r="X170" i="41" s="1"/>
  <c r="Y170" i="41" s="1"/>
  <c r="Z170" i="41" s="1"/>
  <c r="AA170" i="41" s="1"/>
  <c r="AB170" i="41" s="1"/>
  <c r="AC170" i="41" s="1"/>
  <c r="AD170" i="41" s="1"/>
  <c r="AE170" i="41" s="1"/>
  <c r="AF170" i="41" s="1"/>
  <c r="AG170" i="41" s="1"/>
  <c r="AH170" i="41" s="1"/>
  <c r="AI170" i="41" s="1"/>
  <c r="AJ170" i="41" s="1"/>
  <c r="AK170" i="41" s="1"/>
  <c r="D168" i="41"/>
  <c r="E168" i="41" s="1"/>
  <c r="F168" i="41" s="1"/>
  <c r="G168" i="41" s="1"/>
  <c r="H168" i="41" s="1"/>
  <c r="I168" i="41" s="1"/>
  <c r="J168" i="41" s="1"/>
  <c r="K168" i="41" s="1"/>
  <c r="L168" i="41" s="1"/>
  <c r="M168" i="41" s="1"/>
  <c r="N168" i="41" s="1"/>
  <c r="O168" i="41" s="1"/>
  <c r="P168" i="41" s="1"/>
  <c r="Q168" i="41" s="1"/>
  <c r="R168" i="41" s="1"/>
  <c r="S168" i="41" s="1"/>
  <c r="T168" i="41" s="1"/>
  <c r="U168" i="41" s="1"/>
  <c r="V168" i="41" s="1"/>
  <c r="W168" i="41" s="1"/>
  <c r="X168" i="41" s="1"/>
  <c r="Y168" i="41" s="1"/>
  <c r="Z168" i="41" s="1"/>
  <c r="AA168" i="41" s="1"/>
  <c r="AB168" i="41" s="1"/>
  <c r="AC168" i="41" s="1"/>
  <c r="AD168" i="41" s="1"/>
  <c r="AE168" i="41" s="1"/>
  <c r="AF168" i="41" s="1"/>
  <c r="AG168" i="41" s="1"/>
  <c r="AH168" i="41" s="1"/>
  <c r="AI168" i="41" s="1"/>
  <c r="AJ168" i="41" s="1"/>
  <c r="AK168" i="41" s="1"/>
  <c r="D167" i="41"/>
  <c r="E167" i="41" s="1"/>
  <c r="F167" i="41" s="1"/>
  <c r="G167" i="41" s="1"/>
  <c r="H167" i="41" s="1"/>
  <c r="I167" i="41" s="1"/>
  <c r="J167" i="41" s="1"/>
  <c r="K167" i="41" s="1"/>
  <c r="L167" i="41" s="1"/>
  <c r="M167" i="41" s="1"/>
  <c r="N167" i="41" s="1"/>
  <c r="O167" i="41" s="1"/>
  <c r="P167" i="41" s="1"/>
  <c r="Q167" i="41" s="1"/>
  <c r="R167" i="41" s="1"/>
  <c r="S167" i="41" s="1"/>
  <c r="T167" i="41" s="1"/>
  <c r="U167" i="41" s="1"/>
  <c r="V167" i="41" s="1"/>
  <c r="W167" i="41" s="1"/>
  <c r="X167" i="41" s="1"/>
  <c r="Y167" i="41" s="1"/>
  <c r="Z167" i="41" s="1"/>
  <c r="AA167" i="41" s="1"/>
  <c r="AB167" i="41" s="1"/>
  <c r="AC167" i="41" s="1"/>
  <c r="AD167" i="41" s="1"/>
  <c r="AE167" i="41" s="1"/>
  <c r="AF167" i="41" s="1"/>
  <c r="AG167" i="41" s="1"/>
  <c r="AH167" i="41" s="1"/>
  <c r="AI167" i="41" s="1"/>
  <c r="AJ167" i="41" s="1"/>
  <c r="AK167" i="41" s="1"/>
  <c r="D165" i="41"/>
  <c r="E165" i="41" s="1"/>
  <c r="F165" i="41" s="1"/>
  <c r="G165" i="41" s="1"/>
  <c r="H165" i="41" s="1"/>
  <c r="I165" i="41" s="1"/>
  <c r="J165" i="41" s="1"/>
  <c r="K165" i="41" s="1"/>
  <c r="L165" i="41" s="1"/>
  <c r="M165" i="41" s="1"/>
  <c r="N165" i="41" s="1"/>
  <c r="O165" i="41" s="1"/>
  <c r="P165" i="41" s="1"/>
  <c r="Q165" i="41" s="1"/>
  <c r="R165" i="41" s="1"/>
  <c r="S165" i="41" s="1"/>
  <c r="T165" i="41" s="1"/>
  <c r="U165" i="41" s="1"/>
  <c r="V165" i="41" s="1"/>
  <c r="W165" i="41" s="1"/>
  <c r="X165" i="41" s="1"/>
  <c r="Y165" i="41" s="1"/>
  <c r="Z165" i="41" s="1"/>
  <c r="AA165" i="41" s="1"/>
  <c r="AB165" i="41" s="1"/>
  <c r="AC165" i="41" s="1"/>
  <c r="AD165" i="41" s="1"/>
  <c r="AE165" i="41" s="1"/>
  <c r="AF165" i="41" s="1"/>
  <c r="AG165" i="41" s="1"/>
  <c r="AH165" i="41" s="1"/>
  <c r="AI165" i="41" s="1"/>
  <c r="AJ165" i="41" s="1"/>
  <c r="AK165" i="41" s="1"/>
  <c r="AK163" i="41"/>
  <c r="AJ163" i="41"/>
  <c r="AI163" i="41"/>
  <c r="AH163" i="41"/>
  <c r="AG163" i="41"/>
  <c r="AF163" i="41"/>
  <c r="AE163" i="41"/>
  <c r="AD163" i="41"/>
  <c r="AC163" i="41"/>
  <c r="AB163" i="41"/>
  <c r="AA163" i="41"/>
  <c r="Z163" i="41"/>
  <c r="Y163" i="41"/>
  <c r="X163" i="41"/>
  <c r="W163" i="41"/>
  <c r="V163" i="41"/>
  <c r="U163" i="41"/>
  <c r="T163" i="41"/>
  <c r="S163" i="41"/>
  <c r="R163" i="41"/>
  <c r="Q163" i="41"/>
  <c r="P163" i="41"/>
  <c r="O163" i="41"/>
  <c r="N163" i="41"/>
  <c r="M163" i="41"/>
  <c r="L163" i="41"/>
  <c r="K163" i="41"/>
  <c r="J163" i="41"/>
  <c r="I163" i="41"/>
  <c r="H163" i="41"/>
  <c r="G163" i="41"/>
  <c r="F163" i="41"/>
  <c r="E163" i="41"/>
  <c r="D163" i="41"/>
  <c r="C163" i="41"/>
  <c r="AK162" i="41"/>
  <c r="AK300" i="41" s="1"/>
  <c r="AJ162" i="41"/>
  <c r="AJ300" i="41" s="1"/>
  <c r="AI162" i="41"/>
  <c r="AI300" i="41" s="1"/>
  <c r="AH162" i="41"/>
  <c r="AH300" i="41" s="1"/>
  <c r="AG162" i="41"/>
  <c r="AG300" i="41" s="1"/>
  <c r="AF162" i="41"/>
  <c r="AF300" i="41" s="1"/>
  <c r="AE162" i="41"/>
  <c r="AE300" i="41" s="1"/>
  <c r="AD162" i="41"/>
  <c r="AD300" i="41" s="1"/>
  <c r="AC162" i="41"/>
  <c r="AC300" i="41" s="1"/>
  <c r="AB162" i="41"/>
  <c r="AB300" i="41" s="1"/>
  <c r="AA162" i="41"/>
  <c r="AA300" i="41" s="1"/>
  <c r="Z162" i="41"/>
  <c r="Z300" i="41" s="1"/>
  <c r="Y162" i="41"/>
  <c r="Y300" i="41" s="1"/>
  <c r="X162" i="41"/>
  <c r="X300" i="41" s="1"/>
  <c r="W162" i="41"/>
  <c r="W300" i="41" s="1"/>
  <c r="V162" i="41"/>
  <c r="V300" i="41" s="1"/>
  <c r="U162" i="41"/>
  <c r="U300" i="41" s="1"/>
  <c r="T162" i="41"/>
  <c r="T300" i="41" s="1"/>
  <c r="S162" i="41"/>
  <c r="S300" i="41" s="1"/>
  <c r="R162" i="41"/>
  <c r="R300" i="41" s="1"/>
  <c r="Q162" i="41"/>
  <c r="Q300" i="41" s="1"/>
  <c r="P162" i="41"/>
  <c r="P300" i="41" s="1"/>
  <c r="O162" i="41"/>
  <c r="O300" i="41" s="1"/>
  <c r="N162" i="41"/>
  <c r="N300" i="41" s="1"/>
  <c r="M162" i="41"/>
  <c r="M300" i="41" s="1"/>
  <c r="L162" i="41"/>
  <c r="L300" i="41" s="1"/>
  <c r="K162" i="41"/>
  <c r="K300" i="41" s="1"/>
  <c r="J162" i="41"/>
  <c r="J300" i="41" s="1"/>
  <c r="I162" i="41"/>
  <c r="I300" i="41" s="1"/>
  <c r="H162" i="41"/>
  <c r="H300" i="41" s="1"/>
  <c r="G162" i="41"/>
  <c r="G300" i="41" s="1"/>
  <c r="F162" i="41"/>
  <c r="F300" i="41" s="1"/>
  <c r="E162" i="41"/>
  <c r="E300" i="41" s="1"/>
  <c r="D162" i="41"/>
  <c r="D300" i="41" s="1"/>
  <c r="C162" i="41"/>
  <c r="C300" i="41" s="1"/>
  <c r="AK161" i="41"/>
  <c r="D161" i="41"/>
  <c r="E161" i="41" s="1"/>
  <c r="F161" i="41" s="1"/>
  <c r="G161" i="41" s="1"/>
  <c r="H161" i="41" s="1"/>
  <c r="I161" i="41" s="1"/>
  <c r="J161" i="41" s="1"/>
  <c r="K161" i="41" s="1"/>
  <c r="L161" i="41" s="1"/>
  <c r="M161" i="41" s="1"/>
  <c r="N161" i="41" s="1"/>
  <c r="O161" i="41" s="1"/>
  <c r="P161" i="41" s="1"/>
  <c r="Q161" i="41" s="1"/>
  <c r="R161" i="41" s="1"/>
  <c r="S161" i="41" s="1"/>
  <c r="T161" i="41" s="1"/>
  <c r="U161" i="41" s="1"/>
  <c r="V161" i="41" s="1"/>
  <c r="W161" i="41" s="1"/>
  <c r="X161" i="41" s="1"/>
  <c r="Y161" i="41" s="1"/>
  <c r="Z161" i="41" s="1"/>
  <c r="AA161" i="41" s="1"/>
  <c r="AB161" i="41" s="1"/>
  <c r="AC161" i="41" s="1"/>
  <c r="AD161" i="41" s="1"/>
  <c r="AE161" i="41" s="1"/>
  <c r="AF161" i="41" s="1"/>
  <c r="AG161" i="41" s="1"/>
  <c r="AH161" i="41" s="1"/>
  <c r="AI161" i="41" s="1"/>
  <c r="D157" i="41"/>
  <c r="E157" i="41" s="1"/>
  <c r="F157" i="41" s="1"/>
  <c r="G157" i="41" s="1"/>
  <c r="H157" i="41" s="1"/>
  <c r="I157" i="41" s="1"/>
  <c r="J157" i="41" s="1"/>
  <c r="K157" i="41" s="1"/>
  <c r="L157" i="41" s="1"/>
  <c r="M157" i="41" s="1"/>
  <c r="N157" i="41" s="1"/>
  <c r="O157" i="41" s="1"/>
  <c r="P157" i="41" s="1"/>
  <c r="Q157" i="41" s="1"/>
  <c r="R157" i="41" s="1"/>
  <c r="S157" i="41" s="1"/>
  <c r="T157" i="41" s="1"/>
  <c r="U157" i="41" s="1"/>
  <c r="V157" i="41" s="1"/>
  <c r="W157" i="41" s="1"/>
  <c r="X157" i="41" s="1"/>
  <c r="Y157" i="41" s="1"/>
  <c r="Z157" i="41" s="1"/>
  <c r="AA157" i="41" s="1"/>
  <c r="AB157" i="41" s="1"/>
  <c r="AC157" i="41" s="1"/>
  <c r="AD157" i="41" s="1"/>
  <c r="AE157" i="41" s="1"/>
  <c r="AF157" i="41" s="1"/>
  <c r="AG157" i="41" s="1"/>
  <c r="AH157" i="41" s="1"/>
  <c r="AI157" i="41" s="1"/>
  <c r="AJ157" i="41" s="1"/>
  <c r="AK157" i="41" s="1"/>
  <c r="D155" i="41"/>
  <c r="E155" i="41" s="1"/>
  <c r="F155" i="41" s="1"/>
  <c r="G155" i="41" s="1"/>
  <c r="H155" i="41" s="1"/>
  <c r="I155" i="41" s="1"/>
  <c r="J155" i="41" s="1"/>
  <c r="K155" i="41" s="1"/>
  <c r="L155" i="41" s="1"/>
  <c r="M155" i="41" s="1"/>
  <c r="N155" i="41" s="1"/>
  <c r="O155" i="41" s="1"/>
  <c r="P155" i="41" s="1"/>
  <c r="Q155" i="41" s="1"/>
  <c r="R155" i="41" s="1"/>
  <c r="S155" i="41" s="1"/>
  <c r="T155" i="41" s="1"/>
  <c r="U155" i="41" s="1"/>
  <c r="V155" i="41" s="1"/>
  <c r="W155" i="41" s="1"/>
  <c r="X155" i="41" s="1"/>
  <c r="Y155" i="41" s="1"/>
  <c r="Z155" i="41" s="1"/>
  <c r="AA155" i="41" s="1"/>
  <c r="AB155" i="41" s="1"/>
  <c r="AC155" i="41" s="1"/>
  <c r="AD155" i="41" s="1"/>
  <c r="AE155" i="41" s="1"/>
  <c r="AF155" i="41" s="1"/>
  <c r="AG155" i="41" s="1"/>
  <c r="AH155" i="41" s="1"/>
  <c r="AI155" i="41" s="1"/>
  <c r="AJ155" i="41" s="1"/>
  <c r="AK155" i="41" s="1"/>
  <c r="D154" i="41"/>
  <c r="E154" i="41" s="1"/>
  <c r="F154" i="41" s="1"/>
  <c r="G154" i="41" s="1"/>
  <c r="H154" i="41" s="1"/>
  <c r="I154" i="41" s="1"/>
  <c r="J154" i="41" s="1"/>
  <c r="K154" i="41" s="1"/>
  <c r="L154" i="41" s="1"/>
  <c r="M154" i="41" s="1"/>
  <c r="N154" i="41" s="1"/>
  <c r="O154" i="41" s="1"/>
  <c r="P154" i="41" s="1"/>
  <c r="Q154" i="41" s="1"/>
  <c r="R154" i="41" s="1"/>
  <c r="S154" i="41" s="1"/>
  <c r="T154" i="41" s="1"/>
  <c r="U154" i="41" s="1"/>
  <c r="V154" i="41" s="1"/>
  <c r="W154" i="41" s="1"/>
  <c r="X154" i="41" s="1"/>
  <c r="Y154" i="41" s="1"/>
  <c r="Z154" i="41" s="1"/>
  <c r="AA154" i="41" s="1"/>
  <c r="AB154" i="41" s="1"/>
  <c r="AC154" i="41" s="1"/>
  <c r="AD154" i="41" s="1"/>
  <c r="AE154" i="41" s="1"/>
  <c r="AF154" i="41" s="1"/>
  <c r="AG154" i="41" s="1"/>
  <c r="AH154" i="41" s="1"/>
  <c r="AI154" i="41" s="1"/>
  <c r="AJ154" i="41" s="1"/>
  <c r="AK154" i="41" s="1"/>
  <c r="D152" i="41"/>
  <c r="E152" i="41" s="1"/>
  <c r="F152" i="41" s="1"/>
  <c r="G152" i="41" s="1"/>
  <c r="H152" i="41" s="1"/>
  <c r="I152" i="41" s="1"/>
  <c r="J152" i="41" s="1"/>
  <c r="K152" i="41" s="1"/>
  <c r="L152" i="41" s="1"/>
  <c r="M152" i="41" s="1"/>
  <c r="N152" i="41" s="1"/>
  <c r="O152" i="41" s="1"/>
  <c r="P152" i="41" s="1"/>
  <c r="Q152" i="41" s="1"/>
  <c r="R152" i="41" s="1"/>
  <c r="S152" i="41" s="1"/>
  <c r="T152" i="41" s="1"/>
  <c r="U152" i="41" s="1"/>
  <c r="V152" i="41" s="1"/>
  <c r="W152" i="41" s="1"/>
  <c r="X152" i="41" s="1"/>
  <c r="Y152" i="41" s="1"/>
  <c r="Z152" i="41" s="1"/>
  <c r="AA152" i="41" s="1"/>
  <c r="AB152" i="41" s="1"/>
  <c r="AC152" i="41" s="1"/>
  <c r="AD152" i="41" s="1"/>
  <c r="AE152" i="41" s="1"/>
  <c r="AF152" i="41" s="1"/>
  <c r="AG152" i="41" s="1"/>
  <c r="AH152" i="41" s="1"/>
  <c r="AI152" i="41" s="1"/>
  <c r="AJ152" i="41" s="1"/>
  <c r="AK152" i="41" s="1"/>
  <c r="D151" i="41"/>
  <c r="D150" i="41"/>
  <c r="E150" i="41" s="1"/>
  <c r="F150" i="41" s="1"/>
  <c r="G150" i="41" s="1"/>
  <c r="H150" i="41" s="1"/>
  <c r="I150" i="41" s="1"/>
  <c r="J150" i="41" s="1"/>
  <c r="K150" i="41" s="1"/>
  <c r="L150" i="41" s="1"/>
  <c r="M150" i="41" s="1"/>
  <c r="N150" i="41" s="1"/>
  <c r="O150" i="41" s="1"/>
  <c r="P150" i="41" s="1"/>
  <c r="Q150" i="41" s="1"/>
  <c r="R150" i="41" s="1"/>
  <c r="S150" i="41" s="1"/>
  <c r="T150" i="41" s="1"/>
  <c r="U150" i="41" s="1"/>
  <c r="V150" i="41" s="1"/>
  <c r="W150" i="41" s="1"/>
  <c r="X150" i="41" s="1"/>
  <c r="Y150" i="41" s="1"/>
  <c r="Z150" i="41" s="1"/>
  <c r="AA150" i="41" s="1"/>
  <c r="AB150" i="41" s="1"/>
  <c r="AC150" i="41" s="1"/>
  <c r="AD150" i="41" s="1"/>
  <c r="AE150" i="41" s="1"/>
  <c r="AF150" i="41" s="1"/>
  <c r="AG150" i="41" s="1"/>
  <c r="AH150" i="41" s="1"/>
  <c r="AI150" i="41" s="1"/>
  <c r="AJ150" i="41" s="1"/>
  <c r="AK150" i="41" s="1"/>
  <c r="D148" i="41"/>
  <c r="E148" i="41" s="1"/>
  <c r="F148" i="41" s="1"/>
  <c r="G148" i="41" s="1"/>
  <c r="H148" i="41" s="1"/>
  <c r="I148" i="41" s="1"/>
  <c r="J148" i="41" s="1"/>
  <c r="K148" i="41" s="1"/>
  <c r="L148" i="41" s="1"/>
  <c r="M148" i="41" s="1"/>
  <c r="N148" i="41" s="1"/>
  <c r="O148" i="41" s="1"/>
  <c r="P148" i="41" s="1"/>
  <c r="Q148" i="41" s="1"/>
  <c r="R148" i="41" s="1"/>
  <c r="S148" i="41" s="1"/>
  <c r="T148" i="41" s="1"/>
  <c r="U148" i="41" s="1"/>
  <c r="V148" i="41" s="1"/>
  <c r="W148" i="41" s="1"/>
  <c r="X148" i="41" s="1"/>
  <c r="Y148" i="41" s="1"/>
  <c r="Z148" i="41" s="1"/>
  <c r="AA148" i="41" s="1"/>
  <c r="AB148" i="41" s="1"/>
  <c r="AC148" i="41" s="1"/>
  <c r="AD148" i="41" s="1"/>
  <c r="AE148" i="41" s="1"/>
  <c r="AF148" i="41" s="1"/>
  <c r="AG148" i="41" s="1"/>
  <c r="AH148" i="41" s="1"/>
  <c r="AI148" i="41" s="1"/>
  <c r="AJ148" i="41" s="1"/>
  <c r="AK148" i="41" s="1"/>
  <c r="D147" i="41"/>
  <c r="E147" i="41" s="1"/>
  <c r="F147" i="41" s="1"/>
  <c r="G147" i="41" s="1"/>
  <c r="H147" i="41" s="1"/>
  <c r="I147" i="41" s="1"/>
  <c r="J147" i="41" s="1"/>
  <c r="K147" i="41" s="1"/>
  <c r="L147" i="41" s="1"/>
  <c r="M147" i="41" s="1"/>
  <c r="N147" i="41" s="1"/>
  <c r="O147" i="41" s="1"/>
  <c r="P147" i="41" s="1"/>
  <c r="Q147" i="41" s="1"/>
  <c r="R147" i="41" s="1"/>
  <c r="S147" i="41" s="1"/>
  <c r="T147" i="41" s="1"/>
  <c r="U147" i="41" s="1"/>
  <c r="V147" i="41" s="1"/>
  <c r="W147" i="41" s="1"/>
  <c r="X147" i="41" s="1"/>
  <c r="Y147" i="41" s="1"/>
  <c r="Z147" i="41" s="1"/>
  <c r="AA147" i="41" s="1"/>
  <c r="AB147" i="41" s="1"/>
  <c r="AC147" i="41" s="1"/>
  <c r="AD147" i="41" s="1"/>
  <c r="AE147" i="41" s="1"/>
  <c r="AF147" i="41" s="1"/>
  <c r="AG147" i="41" s="1"/>
  <c r="AH147" i="41" s="1"/>
  <c r="AI147" i="41" s="1"/>
  <c r="AJ147" i="41" s="1"/>
  <c r="AK147" i="41" s="1"/>
  <c r="D145" i="41"/>
  <c r="E145" i="41" s="1"/>
  <c r="F145" i="41" s="1"/>
  <c r="G145" i="41" s="1"/>
  <c r="H145" i="41" s="1"/>
  <c r="I145" i="41" s="1"/>
  <c r="J145" i="41" s="1"/>
  <c r="K145" i="41" s="1"/>
  <c r="L145" i="41" s="1"/>
  <c r="M145" i="41" s="1"/>
  <c r="N145" i="41" s="1"/>
  <c r="O145" i="41" s="1"/>
  <c r="P145" i="41" s="1"/>
  <c r="Q145" i="41" s="1"/>
  <c r="R145" i="41" s="1"/>
  <c r="S145" i="41" s="1"/>
  <c r="T145" i="41" s="1"/>
  <c r="U145" i="41" s="1"/>
  <c r="V145" i="41" s="1"/>
  <c r="W145" i="41" s="1"/>
  <c r="X145" i="41" s="1"/>
  <c r="Y145" i="41" s="1"/>
  <c r="Z145" i="41" s="1"/>
  <c r="AA145" i="41" s="1"/>
  <c r="AB145" i="41" s="1"/>
  <c r="AC145" i="41" s="1"/>
  <c r="AD145" i="41" s="1"/>
  <c r="AE145" i="41" s="1"/>
  <c r="AF145" i="41" s="1"/>
  <c r="AG145" i="41" s="1"/>
  <c r="AH145" i="41" s="1"/>
  <c r="AI145" i="41" s="1"/>
  <c r="AJ145" i="41" s="1"/>
  <c r="AK145" i="41" s="1"/>
  <c r="AK143" i="41"/>
  <c r="AJ143" i="41"/>
  <c r="AI143" i="41"/>
  <c r="AH143" i="41"/>
  <c r="AG143" i="41"/>
  <c r="AF143" i="41"/>
  <c r="AE143" i="41"/>
  <c r="AD143" i="41"/>
  <c r="AC143" i="41"/>
  <c r="AB143" i="41"/>
  <c r="AA143" i="41"/>
  <c r="Z143" i="41"/>
  <c r="Y143" i="41"/>
  <c r="X143" i="41"/>
  <c r="W143" i="41"/>
  <c r="V143" i="41"/>
  <c r="U143" i="41"/>
  <c r="T143" i="41"/>
  <c r="S143" i="41"/>
  <c r="R143" i="41"/>
  <c r="Q143" i="41"/>
  <c r="P143" i="41"/>
  <c r="O143" i="41"/>
  <c r="N143" i="41"/>
  <c r="M143" i="41"/>
  <c r="L143" i="41"/>
  <c r="K143" i="41"/>
  <c r="J143" i="41"/>
  <c r="I143" i="41"/>
  <c r="H143" i="41"/>
  <c r="G143" i="41"/>
  <c r="F143" i="41"/>
  <c r="E143" i="41"/>
  <c r="D143" i="41"/>
  <c r="C143" i="41"/>
  <c r="AK142" i="41"/>
  <c r="AK288" i="41" s="1"/>
  <c r="AJ142" i="41"/>
  <c r="AJ288" i="41" s="1"/>
  <c r="AI142" i="41"/>
  <c r="AI288" i="41" s="1"/>
  <c r="AH142" i="41"/>
  <c r="AH288" i="41" s="1"/>
  <c r="AG142" i="41"/>
  <c r="AG288" i="41" s="1"/>
  <c r="AF142" i="41"/>
  <c r="AF288" i="41" s="1"/>
  <c r="AE142" i="41"/>
  <c r="AE288" i="41" s="1"/>
  <c r="AD142" i="41"/>
  <c r="AD288" i="41" s="1"/>
  <c r="AC142" i="41"/>
  <c r="AC288" i="41" s="1"/>
  <c r="AB142" i="41"/>
  <c r="AB288" i="41" s="1"/>
  <c r="AA142" i="41"/>
  <c r="AA288" i="41" s="1"/>
  <c r="Z142" i="41"/>
  <c r="Z288" i="41" s="1"/>
  <c r="Y142" i="41"/>
  <c r="Y288" i="41" s="1"/>
  <c r="X142" i="41"/>
  <c r="X288" i="41" s="1"/>
  <c r="W142" i="41"/>
  <c r="W288" i="41" s="1"/>
  <c r="V142" i="41"/>
  <c r="V288" i="41" s="1"/>
  <c r="U142" i="41"/>
  <c r="U288" i="41" s="1"/>
  <c r="T142" i="41"/>
  <c r="T288" i="41" s="1"/>
  <c r="S142" i="41"/>
  <c r="S288" i="41" s="1"/>
  <c r="R142" i="41"/>
  <c r="R288" i="41" s="1"/>
  <c r="Q142" i="41"/>
  <c r="Q288" i="41" s="1"/>
  <c r="P142" i="41"/>
  <c r="P288" i="41" s="1"/>
  <c r="O142" i="41"/>
  <c r="O288" i="41" s="1"/>
  <c r="N142" i="41"/>
  <c r="N288" i="41" s="1"/>
  <c r="M142" i="41"/>
  <c r="M288" i="41" s="1"/>
  <c r="L142" i="41"/>
  <c r="L288" i="41" s="1"/>
  <c r="K142" i="41"/>
  <c r="K288" i="41" s="1"/>
  <c r="J142" i="41"/>
  <c r="J288" i="41" s="1"/>
  <c r="I142" i="41"/>
  <c r="I288" i="41" s="1"/>
  <c r="H142" i="41"/>
  <c r="H288" i="41" s="1"/>
  <c r="G142" i="41"/>
  <c r="G288" i="41" s="1"/>
  <c r="F142" i="41"/>
  <c r="F288" i="41" s="1"/>
  <c r="E142" i="41"/>
  <c r="E288" i="41" s="1"/>
  <c r="D142" i="41"/>
  <c r="D288" i="41" s="1"/>
  <c r="C142" i="41"/>
  <c r="C288" i="41" s="1"/>
  <c r="AK141" i="41"/>
  <c r="D141" i="41"/>
  <c r="E141" i="41" s="1"/>
  <c r="F141" i="41" s="1"/>
  <c r="G141" i="41" s="1"/>
  <c r="H141" i="41" s="1"/>
  <c r="I141" i="41" s="1"/>
  <c r="J141" i="41" s="1"/>
  <c r="K141" i="41" s="1"/>
  <c r="L141" i="41" s="1"/>
  <c r="M141" i="41" s="1"/>
  <c r="N141" i="41" s="1"/>
  <c r="O141" i="41" s="1"/>
  <c r="P141" i="41" s="1"/>
  <c r="Q141" i="41" s="1"/>
  <c r="R141" i="41" s="1"/>
  <c r="S141" i="41" s="1"/>
  <c r="T141" i="41" s="1"/>
  <c r="U141" i="41" s="1"/>
  <c r="V141" i="41" s="1"/>
  <c r="W141" i="41" s="1"/>
  <c r="X141" i="41" s="1"/>
  <c r="Y141" i="41" s="1"/>
  <c r="Z141" i="41" s="1"/>
  <c r="AA141" i="41" s="1"/>
  <c r="AB141" i="41" s="1"/>
  <c r="AC141" i="41" s="1"/>
  <c r="AD141" i="41" s="1"/>
  <c r="AE141" i="41" s="1"/>
  <c r="AF141" i="41" s="1"/>
  <c r="AG141" i="41" s="1"/>
  <c r="AH141" i="41" s="1"/>
  <c r="AI141" i="41" s="1"/>
  <c r="D137" i="41"/>
  <c r="E137" i="41" s="1"/>
  <c r="F137" i="41" s="1"/>
  <c r="G137" i="41" s="1"/>
  <c r="H137" i="41" s="1"/>
  <c r="I137" i="41" s="1"/>
  <c r="J137" i="41" s="1"/>
  <c r="K137" i="41" s="1"/>
  <c r="L137" i="41" s="1"/>
  <c r="M137" i="41" s="1"/>
  <c r="N137" i="41" s="1"/>
  <c r="O137" i="41" s="1"/>
  <c r="P137" i="41" s="1"/>
  <c r="Q137" i="41" s="1"/>
  <c r="R137" i="41" s="1"/>
  <c r="S137" i="41" s="1"/>
  <c r="T137" i="41" s="1"/>
  <c r="U137" i="41" s="1"/>
  <c r="V137" i="41" s="1"/>
  <c r="W137" i="41" s="1"/>
  <c r="X137" i="41" s="1"/>
  <c r="Y137" i="41" s="1"/>
  <c r="Z137" i="41" s="1"/>
  <c r="AA137" i="41" s="1"/>
  <c r="AB137" i="41" s="1"/>
  <c r="AC137" i="41" s="1"/>
  <c r="AD137" i="41" s="1"/>
  <c r="AE137" i="41" s="1"/>
  <c r="AF137" i="41" s="1"/>
  <c r="AG137" i="41" s="1"/>
  <c r="AH137" i="41" s="1"/>
  <c r="AI137" i="41" s="1"/>
  <c r="AJ137" i="41" s="1"/>
  <c r="AK137" i="41" s="1"/>
  <c r="D135" i="41"/>
  <c r="E135" i="41" s="1"/>
  <c r="F135" i="41" s="1"/>
  <c r="G135" i="41" s="1"/>
  <c r="H135" i="41" s="1"/>
  <c r="I135" i="41" s="1"/>
  <c r="J135" i="41" s="1"/>
  <c r="K135" i="41" s="1"/>
  <c r="L135" i="41" s="1"/>
  <c r="M135" i="41" s="1"/>
  <c r="N135" i="41" s="1"/>
  <c r="O135" i="41" s="1"/>
  <c r="P135" i="41" s="1"/>
  <c r="Q135" i="41" s="1"/>
  <c r="R135" i="41" s="1"/>
  <c r="S135" i="41" s="1"/>
  <c r="T135" i="41" s="1"/>
  <c r="U135" i="41" s="1"/>
  <c r="V135" i="41" s="1"/>
  <c r="W135" i="41" s="1"/>
  <c r="X135" i="41" s="1"/>
  <c r="Y135" i="41" s="1"/>
  <c r="Z135" i="41" s="1"/>
  <c r="AA135" i="41" s="1"/>
  <c r="AB135" i="41" s="1"/>
  <c r="AC135" i="41" s="1"/>
  <c r="AD135" i="41" s="1"/>
  <c r="AE135" i="41" s="1"/>
  <c r="AF135" i="41" s="1"/>
  <c r="AG135" i="41" s="1"/>
  <c r="AH135" i="41" s="1"/>
  <c r="AI135" i="41" s="1"/>
  <c r="AJ135" i="41" s="1"/>
  <c r="AK135" i="41" s="1"/>
  <c r="D134" i="41"/>
  <c r="E134" i="41" s="1"/>
  <c r="F134" i="41" s="1"/>
  <c r="G134" i="41" s="1"/>
  <c r="H134" i="41" s="1"/>
  <c r="I134" i="41" s="1"/>
  <c r="J134" i="41" s="1"/>
  <c r="K134" i="41" s="1"/>
  <c r="L134" i="41" s="1"/>
  <c r="M134" i="41" s="1"/>
  <c r="N134" i="41" s="1"/>
  <c r="O134" i="41" s="1"/>
  <c r="P134" i="41" s="1"/>
  <c r="Q134" i="41" s="1"/>
  <c r="R134" i="41" s="1"/>
  <c r="S134" i="41" s="1"/>
  <c r="T134" i="41" s="1"/>
  <c r="U134" i="41" s="1"/>
  <c r="V134" i="41" s="1"/>
  <c r="W134" i="41" s="1"/>
  <c r="X134" i="41" s="1"/>
  <c r="Y134" i="41" s="1"/>
  <c r="Z134" i="41" s="1"/>
  <c r="AA134" i="41" s="1"/>
  <c r="AB134" i="41" s="1"/>
  <c r="AC134" i="41" s="1"/>
  <c r="AD134" i="41" s="1"/>
  <c r="AE134" i="41" s="1"/>
  <c r="AF134" i="41" s="1"/>
  <c r="AG134" i="41" s="1"/>
  <c r="AH134" i="41" s="1"/>
  <c r="AI134" i="41" s="1"/>
  <c r="AJ134" i="41" s="1"/>
  <c r="AK134" i="41" s="1"/>
  <c r="D132" i="41"/>
  <c r="E132" i="41" s="1"/>
  <c r="F132" i="41" s="1"/>
  <c r="G132" i="41" s="1"/>
  <c r="H132" i="41" s="1"/>
  <c r="I132" i="41" s="1"/>
  <c r="J132" i="41" s="1"/>
  <c r="K132" i="41" s="1"/>
  <c r="L132" i="41" s="1"/>
  <c r="M132" i="41" s="1"/>
  <c r="N132" i="41" s="1"/>
  <c r="O132" i="41" s="1"/>
  <c r="P132" i="41" s="1"/>
  <c r="Q132" i="41" s="1"/>
  <c r="R132" i="41" s="1"/>
  <c r="S132" i="41" s="1"/>
  <c r="T132" i="41" s="1"/>
  <c r="U132" i="41" s="1"/>
  <c r="V132" i="41" s="1"/>
  <c r="W132" i="41" s="1"/>
  <c r="X132" i="41" s="1"/>
  <c r="Y132" i="41" s="1"/>
  <c r="Z132" i="41" s="1"/>
  <c r="AA132" i="41" s="1"/>
  <c r="AB132" i="41" s="1"/>
  <c r="AC132" i="41" s="1"/>
  <c r="AD132" i="41" s="1"/>
  <c r="AE132" i="41" s="1"/>
  <c r="AF132" i="41" s="1"/>
  <c r="AG132" i="41" s="1"/>
  <c r="AH132" i="41" s="1"/>
  <c r="AI132" i="41" s="1"/>
  <c r="AJ132" i="41" s="1"/>
  <c r="AK132" i="41" s="1"/>
  <c r="D131" i="41"/>
  <c r="D130" i="41"/>
  <c r="E130" i="41" s="1"/>
  <c r="F130" i="41" s="1"/>
  <c r="G130" i="41" s="1"/>
  <c r="H130" i="41" s="1"/>
  <c r="I130" i="41" s="1"/>
  <c r="J130" i="41" s="1"/>
  <c r="K130" i="41" s="1"/>
  <c r="L130" i="41" s="1"/>
  <c r="M130" i="41" s="1"/>
  <c r="N130" i="41" s="1"/>
  <c r="O130" i="41" s="1"/>
  <c r="P130" i="41" s="1"/>
  <c r="Q130" i="41" s="1"/>
  <c r="R130" i="41" s="1"/>
  <c r="S130" i="41" s="1"/>
  <c r="T130" i="41" s="1"/>
  <c r="U130" i="41" s="1"/>
  <c r="V130" i="41" s="1"/>
  <c r="W130" i="41" s="1"/>
  <c r="X130" i="41" s="1"/>
  <c r="Y130" i="41" s="1"/>
  <c r="Z130" i="41" s="1"/>
  <c r="AA130" i="41" s="1"/>
  <c r="AB130" i="41" s="1"/>
  <c r="AC130" i="41" s="1"/>
  <c r="AD130" i="41" s="1"/>
  <c r="AE130" i="41" s="1"/>
  <c r="AF130" i="41" s="1"/>
  <c r="AG130" i="41" s="1"/>
  <c r="AH130" i="41" s="1"/>
  <c r="AI130" i="41" s="1"/>
  <c r="AJ130" i="41" s="1"/>
  <c r="AK130" i="41" s="1"/>
  <c r="D128" i="41"/>
  <c r="E128" i="41" s="1"/>
  <c r="F128" i="41" s="1"/>
  <c r="G128" i="41" s="1"/>
  <c r="H128" i="41" s="1"/>
  <c r="I128" i="41" s="1"/>
  <c r="J128" i="41" s="1"/>
  <c r="K128" i="41" s="1"/>
  <c r="L128" i="41" s="1"/>
  <c r="M128" i="41" s="1"/>
  <c r="N128" i="41" s="1"/>
  <c r="O128" i="41" s="1"/>
  <c r="P128" i="41" s="1"/>
  <c r="Q128" i="41" s="1"/>
  <c r="R128" i="41" s="1"/>
  <c r="S128" i="41" s="1"/>
  <c r="T128" i="41" s="1"/>
  <c r="U128" i="41" s="1"/>
  <c r="V128" i="41" s="1"/>
  <c r="W128" i="41" s="1"/>
  <c r="X128" i="41" s="1"/>
  <c r="Y128" i="41" s="1"/>
  <c r="Z128" i="41" s="1"/>
  <c r="AA128" i="41" s="1"/>
  <c r="AB128" i="41" s="1"/>
  <c r="AC128" i="41" s="1"/>
  <c r="AD128" i="41" s="1"/>
  <c r="AE128" i="41" s="1"/>
  <c r="AF128" i="41" s="1"/>
  <c r="AG128" i="41" s="1"/>
  <c r="AH128" i="41" s="1"/>
  <c r="AI128" i="41" s="1"/>
  <c r="AJ128" i="41" s="1"/>
  <c r="AK128" i="41" s="1"/>
  <c r="D127" i="41"/>
  <c r="E127" i="41" s="1"/>
  <c r="F127" i="41" s="1"/>
  <c r="G127" i="41" s="1"/>
  <c r="H127" i="41" s="1"/>
  <c r="I127" i="41" s="1"/>
  <c r="J127" i="41" s="1"/>
  <c r="K127" i="41" s="1"/>
  <c r="L127" i="41" s="1"/>
  <c r="M127" i="41" s="1"/>
  <c r="N127" i="41" s="1"/>
  <c r="O127" i="41" s="1"/>
  <c r="P127" i="41" s="1"/>
  <c r="Q127" i="41" s="1"/>
  <c r="R127" i="41" s="1"/>
  <c r="S127" i="41" s="1"/>
  <c r="T127" i="41" s="1"/>
  <c r="U127" i="41" s="1"/>
  <c r="V127" i="41" s="1"/>
  <c r="W127" i="41" s="1"/>
  <c r="X127" i="41" s="1"/>
  <c r="Y127" i="41" s="1"/>
  <c r="Z127" i="41" s="1"/>
  <c r="AA127" i="41" s="1"/>
  <c r="AB127" i="41" s="1"/>
  <c r="AC127" i="41" s="1"/>
  <c r="AD127" i="41" s="1"/>
  <c r="AE127" i="41" s="1"/>
  <c r="AF127" i="41" s="1"/>
  <c r="AG127" i="41" s="1"/>
  <c r="AH127" i="41" s="1"/>
  <c r="AI127" i="41" s="1"/>
  <c r="AJ127" i="41" s="1"/>
  <c r="AK127" i="41" s="1"/>
  <c r="D125" i="41"/>
  <c r="E125" i="41" s="1"/>
  <c r="F125" i="41" s="1"/>
  <c r="G125" i="41" s="1"/>
  <c r="H125" i="41" s="1"/>
  <c r="I125" i="41" s="1"/>
  <c r="J125" i="41" s="1"/>
  <c r="K125" i="41" s="1"/>
  <c r="L125" i="41" s="1"/>
  <c r="M125" i="41" s="1"/>
  <c r="N125" i="41" s="1"/>
  <c r="O125" i="41" s="1"/>
  <c r="P125" i="41" s="1"/>
  <c r="Q125" i="41" s="1"/>
  <c r="R125" i="41" s="1"/>
  <c r="S125" i="41" s="1"/>
  <c r="T125" i="41" s="1"/>
  <c r="U125" i="41" s="1"/>
  <c r="V125" i="41" s="1"/>
  <c r="W125" i="41" s="1"/>
  <c r="X125" i="41" s="1"/>
  <c r="Y125" i="41" s="1"/>
  <c r="Z125" i="41" s="1"/>
  <c r="AA125" i="41" s="1"/>
  <c r="AB125" i="41" s="1"/>
  <c r="AC125" i="41" s="1"/>
  <c r="AD125" i="41" s="1"/>
  <c r="AE125" i="41" s="1"/>
  <c r="AF125" i="41" s="1"/>
  <c r="AG125" i="41" s="1"/>
  <c r="AH125" i="41" s="1"/>
  <c r="AI125" i="41" s="1"/>
  <c r="AJ125" i="41" s="1"/>
  <c r="AK125" i="41" s="1"/>
  <c r="AK123" i="41"/>
  <c r="AJ123" i="41"/>
  <c r="AI123" i="41"/>
  <c r="AH123" i="41"/>
  <c r="AG123" i="41"/>
  <c r="AF123" i="41"/>
  <c r="AE123" i="41"/>
  <c r="AD123" i="41"/>
  <c r="AC123" i="41"/>
  <c r="AB123" i="41"/>
  <c r="AA123" i="41"/>
  <c r="Z123" i="41"/>
  <c r="Y123" i="41"/>
  <c r="X123" i="41"/>
  <c r="W123" i="41"/>
  <c r="V123" i="41"/>
  <c r="U123" i="41"/>
  <c r="T123" i="41"/>
  <c r="S123" i="41"/>
  <c r="R123" i="41"/>
  <c r="Q123" i="41"/>
  <c r="P123" i="41"/>
  <c r="O123" i="41"/>
  <c r="N123" i="41"/>
  <c r="M123" i="41"/>
  <c r="L123" i="41"/>
  <c r="K123" i="41"/>
  <c r="J123" i="41"/>
  <c r="I123" i="41"/>
  <c r="H123" i="41"/>
  <c r="G123" i="41"/>
  <c r="F123" i="41"/>
  <c r="E123" i="41"/>
  <c r="D123" i="41"/>
  <c r="C123" i="41"/>
  <c r="AK122" i="41"/>
  <c r="AK276" i="41" s="1"/>
  <c r="AJ122" i="41"/>
  <c r="AJ276" i="41" s="1"/>
  <c r="AI122" i="41"/>
  <c r="AI276" i="41" s="1"/>
  <c r="AH122" i="41"/>
  <c r="AH276" i="41" s="1"/>
  <c r="AG122" i="41"/>
  <c r="AG276" i="41" s="1"/>
  <c r="AF122" i="41"/>
  <c r="AF276" i="41" s="1"/>
  <c r="AE122" i="41"/>
  <c r="AE276" i="41" s="1"/>
  <c r="AD122" i="41"/>
  <c r="AD276" i="41" s="1"/>
  <c r="AC122" i="41"/>
  <c r="AC276" i="41" s="1"/>
  <c r="AB122" i="41"/>
  <c r="AB276" i="41" s="1"/>
  <c r="AA122" i="41"/>
  <c r="AA276" i="41" s="1"/>
  <c r="Z122" i="41"/>
  <c r="Z276" i="41" s="1"/>
  <c r="Y122" i="41"/>
  <c r="Y276" i="41" s="1"/>
  <c r="X122" i="41"/>
  <c r="X276" i="41" s="1"/>
  <c r="W122" i="41"/>
  <c r="W276" i="41" s="1"/>
  <c r="V122" i="41"/>
  <c r="V276" i="41" s="1"/>
  <c r="U122" i="41"/>
  <c r="U276" i="41" s="1"/>
  <c r="T122" i="41"/>
  <c r="T276" i="41" s="1"/>
  <c r="S122" i="41"/>
  <c r="S276" i="41" s="1"/>
  <c r="R122" i="41"/>
  <c r="R276" i="41" s="1"/>
  <c r="Q122" i="41"/>
  <c r="Q276" i="41" s="1"/>
  <c r="P122" i="41"/>
  <c r="P276" i="41" s="1"/>
  <c r="O122" i="41"/>
  <c r="O276" i="41" s="1"/>
  <c r="N122" i="41"/>
  <c r="N276" i="41" s="1"/>
  <c r="M122" i="41"/>
  <c r="M276" i="41" s="1"/>
  <c r="L122" i="41"/>
  <c r="L276" i="41" s="1"/>
  <c r="K122" i="41"/>
  <c r="K276" i="41" s="1"/>
  <c r="J122" i="41"/>
  <c r="J276" i="41" s="1"/>
  <c r="I122" i="41"/>
  <c r="I276" i="41" s="1"/>
  <c r="H122" i="41"/>
  <c r="H276" i="41" s="1"/>
  <c r="G122" i="41"/>
  <c r="G276" i="41" s="1"/>
  <c r="F122" i="41"/>
  <c r="F276" i="41" s="1"/>
  <c r="E122" i="41"/>
  <c r="E276" i="41" s="1"/>
  <c r="D122" i="41"/>
  <c r="D276" i="41" s="1"/>
  <c r="C122" i="41"/>
  <c r="C276" i="41" s="1"/>
  <c r="AK121" i="41"/>
  <c r="D121" i="41"/>
  <c r="E121" i="41" s="1"/>
  <c r="F121" i="41" s="1"/>
  <c r="G121" i="41" s="1"/>
  <c r="H121" i="41" s="1"/>
  <c r="I121" i="41" s="1"/>
  <c r="J121" i="41" s="1"/>
  <c r="K121" i="41" s="1"/>
  <c r="L121" i="41" s="1"/>
  <c r="M121" i="41" s="1"/>
  <c r="N121" i="41" s="1"/>
  <c r="O121" i="41" s="1"/>
  <c r="P121" i="41" s="1"/>
  <c r="Q121" i="41" s="1"/>
  <c r="R121" i="41" s="1"/>
  <c r="S121" i="41" s="1"/>
  <c r="T121" i="41" s="1"/>
  <c r="U121" i="41" s="1"/>
  <c r="V121" i="41" s="1"/>
  <c r="W121" i="41" s="1"/>
  <c r="X121" i="41" s="1"/>
  <c r="Y121" i="41" s="1"/>
  <c r="Z121" i="41" s="1"/>
  <c r="AA121" i="41" s="1"/>
  <c r="AB121" i="41" s="1"/>
  <c r="AC121" i="41" s="1"/>
  <c r="AD121" i="41" s="1"/>
  <c r="AE121" i="41" s="1"/>
  <c r="AF121" i="41" s="1"/>
  <c r="AG121" i="41" s="1"/>
  <c r="AH121" i="41" s="1"/>
  <c r="AI121" i="41" s="1"/>
  <c r="D117" i="41"/>
  <c r="E117" i="41" s="1"/>
  <c r="F117" i="41" s="1"/>
  <c r="G117" i="41" s="1"/>
  <c r="H117" i="41" s="1"/>
  <c r="I117" i="41" s="1"/>
  <c r="J117" i="41" s="1"/>
  <c r="K117" i="41" s="1"/>
  <c r="L117" i="41" s="1"/>
  <c r="M117" i="41" s="1"/>
  <c r="N117" i="41" s="1"/>
  <c r="O117" i="41" s="1"/>
  <c r="P117" i="41" s="1"/>
  <c r="Q117" i="41" s="1"/>
  <c r="R117" i="41" s="1"/>
  <c r="S117" i="41" s="1"/>
  <c r="T117" i="41" s="1"/>
  <c r="U117" i="41" s="1"/>
  <c r="V117" i="41" s="1"/>
  <c r="W117" i="41" s="1"/>
  <c r="X117" i="41" s="1"/>
  <c r="Y117" i="41" s="1"/>
  <c r="Z117" i="41" s="1"/>
  <c r="AA117" i="41" s="1"/>
  <c r="AB117" i="41" s="1"/>
  <c r="AC117" i="41" s="1"/>
  <c r="AD117" i="41" s="1"/>
  <c r="AE117" i="41" s="1"/>
  <c r="AF117" i="41" s="1"/>
  <c r="AG117" i="41" s="1"/>
  <c r="AH117" i="41" s="1"/>
  <c r="AI117" i="41" s="1"/>
  <c r="AJ117" i="41" s="1"/>
  <c r="AK117" i="41" s="1"/>
  <c r="D115" i="41"/>
  <c r="E115" i="41" s="1"/>
  <c r="F115" i="41" s="1"/>
  <c r="G115" i="41" s="1"/>
  <c r="H115" i="41" s="1"/>
  <c r="I115" i="41" s="1"/>
  <c r="J115" i="41" s="1"/>
  <c r="K115" i="41" s="1"/>
  <c r="L115" i="41" s="1"/>
  <c r="M115" i="41" s="1"/>
  <c r="N115" i="41" s="1"/>
  <c r="O115" i="41" s="1"/>
  <c r="P115" i="41" s="1"/>
  <c r="Q115" i="41" s="1"/>
  <c r="R115" i="41" s="1"/>
  <c r="S115" i="41" s="1"/>
  <c r="T115" i="41" s="1"/>
  <c r="U115" i="41" s="1"/>
  <c r="V115" i="41" s="1"/>
  <c r="W115" i="41" s="1"/>
  <c r="X115" i="41" s="1"/>
  <c r="Y115" i="41" s="1"/>
  <c r="Z115" i="41" s="1"/>
  <c r="AA115" i="41" s="1"/>
  <c r="AB115" i="41" s="1"/>
  <c r="AC115" i="41" s="1"/>
  <c r="AD115" i="41" s="1"/>
  <c r="AE115" i="41" s="1"/>
  <c r="AF115" i="41" s="1"/>
  <c r="AG115" i="41" s="1"/>
  <c r="AH115" i="41" s="1"/>
  <c r="AI115" i="41" s="1"/>
  <c r="AJ115" i="41" s="1"/>
  <c r="AK115" i="41" s="1"/>
  <c r="D114" i="41"/>
  <c r="E114" i="41" s="1"/>
  <c r="F114" i="41" s="1"/>
  <c r="G114" i="41" s="1"/>
  <c r="H114" i="41" s="1"/>
  <c r="I114" i="41" s="1"/>
  <c r="J114" i="41" s="1"/>
  <c r="K114" i="41" s="1"/>
  <c r="L114" i="41" s="1"/>
  <c r="M114" i="41" s="1"/>
  <c r="N114" i="41" s="1"/>
  <c r="O114" i="41" s="1"/>
  <c r="P114" i="41" s="1"/>
  <c r="Q114" i="41" s="1"/>
  <c r="R114" i="41" s="1"/>
  <c r="S114" i="41" s="1"/>
  <c r="T114" i="41" s="1"/>
  <c r="U114" i="41" s="1"/>
  <c r="V114" i="41" s="1"/>
  <c r="W114" i="41" s="1"/>
  <c r="X114" i="41" s="1"/>
  <c r="Y114" i="41" s="1"/>
  <c r="Z114" i="41" s="1"/>
  <c r="AA114" i="41" s="1"/>
  <c r="AB114" i="41" s="1"/>
  <c r="AC114" i="41" s="1"/>
  <c r="AD114" i="41" s="1"/>
  <c r="AE114" i="41" s="1"/>
  <c r="AF114" i="41" s="1"/>
  <c r="AG114" i="41" s="1"/>
  <c r="AH114" i="41" s="1"/>
  <c r="AI114" i="41" s="1"/>
  <c r="AJ114" i="41" s="1"/>
  <c r="AK114" i="41" s="1"/>
  <c r="D113" i="41"/>
  <c r="E113" i="41" s="1"/>
  <c r="F113" i="41" s="1"/>
  <c r="G113" i="41" s="1"/>
  <c r="H113" i="41" s="1"/>
  <c r="I113" i="41" s="1"/>
  <c r="J113" i="41" s="1"/>
  <c r="K113" i="41" s="1"/>
  <c r="L113" i="41" s="1"/>
  <c r="M113" i="41" s="1"/>
  <c r="N113" i="41" s="1"/>
  <c r="O113" i="41" s="1"/>
  <c r="P113" i="41" s="1"/>
  <c r="Q113" i="41" s="1"/>
  <c r="R113" i="41" s="1"/>
  <c r="S113" i="41" s="1"/>
  <c r="T113" i="41" s="1"/>
  <c r="U113" i="41" s="1"/>
  <c r="V113" i="41" s="1"/>
  <c r="W113" i="41" s="1"/>
  <c r="X113" i="41" s="1"/>
  <c r="Y113" i="41" s="1"/>
  <c r="Z113" i="41" s="1"/>
  <c r="AA113" i="41" s="1"/>
  <c r="AB113" i="41" s="1"/>
  <c r="AC113" i="41" s="1"/>
  <c r="AD113" i="41" s="1"/>
  <c r="AE113" i="41" s="1"/>
  <c r="AF113" i="41" s="1"/>
  <c r="AG113" i="41" s="1"/>
  <c r="AH113" i="41" s="1"/>
  <c r="AI113" i="41" s="1"/>
  <c r="AJ113" i="41" s="1"/>
  <c r="AK113" i="41" s="1"/>
  <c r="D112" i="41"/>
  <c r="E112" i="41" s="1"/>
  <c r="F112" i="41" s="1"/>
  <c r="G112" i="41" s="1"/>
  <c r="H112" i="41" s="1"/>
  <c r="I112" i="41" s="1"/>
  <c r="J112" i="41" s="1"/>
  <c r="K112" i="41" s="1"/>
  <c r="L112" i="41" s="1"/>
  <c r="M112" i="41" s="1"/>
  <c r="N112" i="41" s="1"/>
  <c r="O112" i="41" s="1"/>
  <c r="P112" i="41" s="1"/>
  <c r="Q112" i="41" s="1"/>
  <c r="R112" i="41" s="1"/>
  <c r="S112" i="41" s="1"/>
  <c r="T112" i="41" s="1"/>
  <c r="U112" i="41" s="1"/>
  <c r="V112" i="41" s="1"/>
  <c r="W112" i="41" s="1"/>
  <c r="X112" i="41" s="1"/>
  <c r="Y112" i="41" s="1"/>
  <c r="Z112" i="41" s="1"/>
  <c r="AA112" i="41" s="1"/>
  <c r="AB112" i="41" s="1"/>
  <c r="AC112" i="41" s="1"/>
  <c r="AD112" i="41" s="1"/>
  <c r="AE112" i="41" s="1"/>
  <c r="AF112" i="41" s="1"/>
  <c r="AG112" i="41" s="1"/>
  <c r="AH112" i="41" s="1"/>
  <c r="AI112" i="41" s="1"/>
  <c r="AJ112" i="41" s="1"/>
  <c r="AK112" i="41" s="1"/>
  <c r="D111" i="41"/>
  <c r="D110" i="41"/>
  <c r="E110" i="41" s="1"/>
  <c r="F110" i="41" s="1"/>
  <c r="G110" i="41" s="1"/>
  <c r="H110" i="41" s="1"/>
  <c r="I110" i="41" s="1"/>
  <c r="J110" i="41" s="1"/>
  <c r="K110" i="41" s="1"/>
  <c r="L110" i="41" s="1"/>
  <c r="M110" i="41" s="1"/>
  <c r="N110" i="41" s="1"/>
  <c r="O110" i="41" s="1"/>
  <c r="P110" i="41" s="1"/>
  <c r="Q110" i="41" s="1"/>
  <c r="R110" i="41" s="1"/>
  <c r="S110" i="41" s="1"/>
  <c r="T110" i="41" s="1"/>
  <c r="U110" i="41" s="1"/>
  <c r="V110" i="41" s="1"/>
  <c r="W110" i="41" s="1"/>
  <c r="X110" i="41" s="1"/>
  <c r="Y110" i="41" s="1"/>
  <c r="Z110" i="41" s="1"/>
  <c r="AA110" i="41" s="1"/>
  <c r="AB110" i="41" s="1"/>
  <c r="AC110" i="41" s="1"/>
  <c r="AD110" i="41" s="1"/>
  <c r="AE110" i="41" s="1"/>
  <c r="AF110" i="41" s="1"/>
  <c r="AG110" i="41" s="1"/>
  <c r="AH110" i="41" s="1"/>
  <c r="AI110" i="41" s="1"/>
  <c r="AJ110" i="41" s="1"/>
  <c r="AK110" i="41" s="1"/>
  <c r="D108" i="41"/>
  <c r="E108" i="41" s="1"/>
  <c r="F108" i="41" s="1"/>
  <c r="G108" i="41" s="1"/>
  <c r="H108" i="41" s="1"/>
  <c r="I108" i="41" s="1"/>
  <c r="J108" i="41" s="1"/>
  <c r="K108" i="41" s="1"/>
  <c r="L108" i="41" s="1"/>
  <c r="M108" i="41" s="1"/>
  <c r="N108" i="41" s="1"/>
  <c r="O108" i="41" s="1"/>
  <c r="P108" i="41" s="1"/>
  <c r="Q108" i="41" s="1"/>
  <c r="R108" i="41" s="1"/>
  <c r="S108" i="41" s="1"/>
  <c r="T108" i="41" s="1"/>
  <c r="U108" i="41" s="1"/>
  <c r="V108" i="41" s="1"/>
  <c r="W108" i="41" s="1"/>
  <c r="X108" i="41" s="1"/>
  <c r="Y108" i="41" s="1"/>
  <c r="Z108" i="41" s="1"/>
  <c r="AA108" i="41" s="1"/>
  <c r="AB108" i="41" s="1"/>
  <c r="AC108" i="41" s="1"/>
  <c r="AD108" i="41" s="1"/>
  <c r="AE108" i="41" s="1"/>
  <c r="AF108" i="41" s="1"/>
  <c r="AG108" i="41" s="1"/>
  <c r="AH108" i="41" s="1"/>
  <c r="AI108" i="41" s="1"/>
  <c r="AJ108" i="41" s="1"/>
  <c r="AK108" i="41" s="1"/>
  <c r="D107" i="41"/>
  <c r="E107" i="41" s="1"/>
  <c r="F107" i="41" s="1"/>
  <c r="G107" i="41" s="1"/>
  <c r="H107" i="41" s="1"/>
  <c r="I107" i="41" s="1"/>
  <c r="J107" i="41" s="1"/>
  <c r="K107" i="41" s="1"/>
  <c r="L107" i="41" s="1"/>
  <c r="M107" i="41" s="1"/>
  <c r="N107" i="41" s="1"/>
  <c r="O107" i="41" s="1"/>
  <c r="P107" i="41" s="1"/>
  <c r="Q107" i="41" s="1"/>
  <c r="R107" i="41" s="1"/>
  <c r="S107" i="41" s="1"/>
  <c r="T107" i="41" s="1"/>
  <c r="U107" i="41" s="1"/>
  <c r="V107" i="41" s="1"/>
  <c r="W107" i="41" s="1"/>
  <c r="X107" i="41" s="1"/>
  <c r="Y107" i="41" s="1"/>
  <c r="Z107" i="41" s="1"/>
  <c r="AA107" i="41" s="1"/>
  <c r="AB107" i="41" s="1"/>
  <c r="AC107" i="41" s="1"/>
  <c r="AD107" i="41" s="1"/>
  <c r="AE107" i="41" s="1"/>
  <c r="AF107" i="41" s="1"/>
  <c r="AG107" i="41" s="1"/>
  <c r="AH107" i="41" s="1"/>
  <c r="AI107" i="41" s="1"/>
  <c r="AJ107" i="41" s="1"/>
  <c r="AK107" i="41" s="1"/>
  <c r="D105" i="41"/>
  <c r="E105" i="41" s="1"/>
  <c r="F105" i="41" s="1"/>
  <c r="G105" i="41" s="1"/>
  <c r="H105" i="41" s="1"/>
  <c r="I105" i="41" s="1"/>
  <c r="J105" i="41" s="1"/>
  <c r="K105" i="41" s="1"/>
  <c r="L105" i="41" s="1"/>
  <c r="M105" i="41" s="1"/>
  <c r="N105" i="41" s="1"/>
  <c r="O105" i="41" s="1"/>
  <c r="P105" i="41" s="1"/>
  <c r="Q105" i="41" s="1"/>
  <c r="R105" i="41" s="1"/>
  <c r="S105" i="41" s="1"/>
  <c r="T105" i="41" s="1"/>
  <c r="U105" i="41" s="1"/>
  <c r="V105" i="41" s="1"/>
  <c r="W105" i="41" s="1"/>
  <c r="X105" i="41" s="1"/>
  <c r="Y105" i="41" s="1"/>
  <c r="Z105" i="41" s="1"/>
  <c r="AA105" i="41" s="1"/>
  <c r="AB105" i="41" s="1"/>
  <c r="AC105" i="41" s="1"/>
  <c r="AD105" i="41" s="1"/>
  <c r="AE105" i="41" s="1"/>
  <c r="AF105" i="41" s="1"/>
  <c r="AG105" i="41" s="1"/>
  <c r="AH105" i="41" s="1"/>
  <c r="AI105" i="41" s="1"/>
  <c r="AJ105" i="41" s="1"/>
  <c r="AK105" i="41" s="1"/>
  <c r="AK103" i="41"/>
  <c r="AJ103" i="41"/>
  <c r="AI103" i="41"/>
  <c r="AH103" i="41"/>
  <c r="AG103" i="41"/>
  <c r="AF103" i="41"/>
  <c r="AE103" i="41"/>
  <c r="AD103" i="41"/>
  <c r="AC103" i="41"/>
  <c r="AB103" i="41"/>
  <c r="AA103" i="41"/>
  <c r="Z103" i="41"/>
  <c r="Y103" i="41"/>
  <c r="X103" i="41"/>
  <c r="W103" i="41"/>
  <c r="V103" i="41"/>
  <c r="U103" i="41"/>
  <c r="T103" i="41"/>
  <c r="S103" i="41"/>
  <c r="R103" i="41"/>
  <c r="Q103" i="41"/>
  <c r="P103" i="41"/>
  <c r="O103" i="41"/>
  <c r="N103" i="41"/>
  <c r="M103" i="41"/>
  <c r="L103" i="41"/>
  <c r="K103" i="41"/>
  <c r="J103" i="41"/>
  <c r="I103" i="41"/>
  <c r="H103" i="41"/>
  <c r="G103" i="41"/>
  <c r="F103" i="41"/>
  <c r="E103" i="41"/>
  <c r="D103" i="41"/>
  <c r="C103" i="41"/>
  <c r="AK102" i="41"/>
  <c r="AK264" i="41" s="1"/>
  <c r="AJ102" i="41"/>
  <c r="AJ264" i="41" s="1"/>
  <c r="AI102" i="41"/>
  <c r="AI264" i="41" s="1"/>
  <c r="AH102" i="41"/>
  <c r="AH264" i="41" s="1"/>
  <c r="AG102" i="41"/>
  <c r="AG264" i="41" s="1"/>
  <c r="AF102" i="41"/>
  <c r="AF264" i="41" s="1"/>
  <c r="AE102" i="41"/>
  <c r="AE264" i="41" s="1"/>
  <c r="AD102" i="41"/>
  <c r="AD264" i="41" s="1"/>
  <c r="AC102" i="41"/>
  <c r="AC264" i="41" s="1"/>
  <c r="AB102" i="41"/>
  <c r="AB264" i="41" s="1"/>
  <c r="AA102" i="41"/>
  <c r="AA264" i="41" s="1"/>
  <c r="Z102" i="41"/>
  <c r="Z264" i="41" s="1"/>
  <c r="Y102" i="41"/>
  <c r="Y264" i="41" s="1"/>
  <c r="X102" i="41"/>
  <c r="X264" i="41" s="1"/>
  <c r="W102" i="41"/>
  <c r="W264" i="41" s="1"/>
  <c r="V102" i="41"/>
  <c r="V264" i="41" s="1"/>
  <c r="U102" i="41"/>
  <c r="U264" i="41" s="1"/>
  <c r="T102" i="41"/>
  <c r="T264" i="41" s="1"/>
  <c r="S102" i="41"/>
  <c r="S264" i="41" s="1"/>
  <c r="R102" i="41"/>
  <c r="R264" i="41" s="1"/>
  <c r="Q102" i="41"/>
  <c r="Q264" i="41" s="1"/>
  <c r="P102" i="41"/>
  <c r="P264" i="41" s="1"/>
  <c r="O102" i="41"/>
  <c r="O264" i="41" s="1"/>
  <c r="N102" i="41"/>
  <c r="N264" i="41" s="1"/>
  <c r="M102" i="41"/>
  <c r="M264" i="41" s="1"/>
  <c r="L102" i="41"/>
  <c r="L264" i="41" s="1"/>
  <c r="K102" i="41"/>
  <c r="K264" i="41" s="1"/>
  <c r="J102" i="41"/>
  <c r="J264" i="41" s="1"/>
  <c r="I102" i="41"/>
  <c r="I264" i="41" s="1"/>
  <c r="H102" i="41"/>
  <c r="H264" i="41" s="1"/>
  <c r="G102" i="41"/>
  <c r="G264" i="41" s="1"/>
  <c r="F102" i="41"/>
  <c r="F264" i="41" s="1"/>
  <c r="E102" i="41"/>
  <c r="E264" i="41" s="1"/>
  <c r="D102" i="41"/>
  <c r="D264" i="41" s="1"/>
  <c r="C102" i="41"/>
  <c r="C264" i="41" s="1"/>
  <c r="AK101" i="41"/>
  <c r="D101" i="41"/>
  <c r="E101" i="41" s="1"/>
  <c r="F101" i="41" s="1"/>
  <c r="G101" i="41" s="1"/>
  <c r="H101" i="41" s="1"/>
  <c r="I101" i="41" s="1"/>
  <c r="J101" i="41" s="1"/>
  <c r="K101" i="41" s="1"/>
  <c r="L101" i="41" s="1"/>
  <c r="M101" i="41" s="1"/>
  <c r="N101" i="41" s="1"/>
  <c r="O101" i="41" s="1"/>
  <c r="P101" i="41" s="1"/>
  <c r="Q101" i="41" s="1"/>
  <c r="R101" i="41" s="1"/>
  <c r="S101" i="41" s="1"/>
  <c r="T101" i="41" s="1"/>
  <c r="U101" i="41" s="1"/>
  <c r="V101" i="41" s="1"/>
  <c r="W101" i="41" s="1"/>
  <c r="X101" i="41" s="1"/>
  <c r="Y101" i="41" s="1"/>
  <c r="Z101" i="41" s="1"/>
  <c r="AA101" i="41" s="1"/>
  <c r="AB101" i="41" s="1"/>
  <c r="AC101" i="41" s="1"/>
  <c r="AD101" i="41" s="1"/>
  <c r="AE101" i="41" s="1"/>
  <c r="AF101" i="41" s="1"/>
  <c r="AG101" i="41" s="1"/>
  <c r="AH101" i="41" s="1"/>
  <c r="AI101" i="41" s="1"/>
  <c r="D97" i="41"/>
  <c r="E97" i="41" s="1"/>
  <c r="F97" i="41" s="1"/>
  <c r="G97" i="41" s="1"/>
  <c r="H97" i="41" s="1"/>
  <c r="I97" i="41" s="1"/>
  <c r="J97" i="41" s="1"/>
  <c r="K97" i="41" s="1"/>
  <c r="L97" i="41" s="1"/>
  <c r="M97" i="41" s="1"/>
  <c r="N97" i="41" s="1"/>
  <c r="O97" i="41" s="1"/>
  <c r="P97" i="41" s="1"/>
  <c r="Q97" i="41" s="1"/>
  <c r="R97" i="41" s="1"/>
  <c r="S97" i="41" s="1"/>
  <c r="T97" i="41" s="1"/>
  <c r="U97" i="41" s="1"/>
  <c r="V97" i="41" s="1"/>
  <c r="W97" i="41" s="1"/>
  <c r="X97" i="41" s="1"/>
  <c r="Y97" i="41" s="1"/>
  <c r="Z97" i="41" s="1"/>
  <c r="AA97" i="41" s="1"/>
  <c r="AB97" i="41" s="1"/>
  <c r="AC97" i="41" s="1"/>
  <c r="AD97" i="41" s="1"/>
  <c r="AE97" i="41" s="1"/>
  <c r="AF97" i="41" s="1"/>
  <c r="AG97" i="41" s="1"/>
  <c r="AH97" i="41" s="1"/>
  <c r="AI97" i="41" s="1"/>
  <c r="AJ97" i="41" s="1"/>
  <c r="AK97" i="41" s="1"/>
  <c r="D95" i="41"/>
  <c r="E95" i="41" s="1"/>
  <c r="F95" i="41" s="1"/>
  <c r="G95" i="41" s="1"/>
  <c r="H95" i="41" s="1"/>
  <c r="I95" i="41" s="1"/>
  <c r="J95" i="41" s="1"/>
  <c r="K95" i="41" s="1"/>
  <c r="L95" i="41" s="1"/>
  <c r="M95" i="41" s="1"/>
  <c r="N95" i="41" s="1"/>
  <c r="O95" i="41" s="1"/>
  <c r="P95" i="41" s="1"/>
  <c r="Q95" i="41" s="1"/>
  <c r="R95" i="41" s="1"/>
  <c r="S95" i="41" s="1"/>
  <c r="T95" i="41" s="1"/>
  <c r="U95" i="41" s="1"/>
  <c r="V95" i="41" s="1"/>
  <c r="W95" i="41" s="1"/>
  <c r="X95" i="41" s="1"/>
  <c r="Y95" i="41" s="1"/>
  <c r="Z95" i="41" s="1"/>
  <c r="AA95" i="41" s="1"/>
  <c r="AB95" i="41" s="1"/>
  <c r="AC95" i="41" s="1"/>
  <c r="AD95" i="41" s="1"/>
  <c r="AE95" i="41" s="1"/>
  <c r="AF95" i="41" s="1"/>
  <c r="AG95" i="41" s="1"/>
  <c r="AH95" i="41" s="1"/>
  <c r="AI95" i="41" s="1"/>
  <c r="AJ95" i="41" s="1"/>
  <c r="AK95" i="41" s="1"/>
  <c r="D94" i="41"/>
  <c r="E94" i="41" s="1"/>
  <c r="F94" i="41" s="1"/>
  <c r="G94" i="41" s="1"/>
  <c r="H94" i="41" s="1"/>
  <c r="I94" i="41" s="1"/>
  <c r="J94" i="41" s="1"/>
  <c r="K94" i="41" s="1"/>
  <c r="L94" i="41" s="1"/>
  <c r="M94" i="41" s="1"/>
  <c r="N94" i="41" s="1"/>
  <c r="O94" i="41" s="1"/>
  <c r="P94" i="41" s="1"/>
  <c r="Q94" i="41" s="1"/>
  <c r="R94" i="41" s="1"/>
  <c r="S94" i="41" s="1"/>
  <c r="T94" i="41" s="1"/>
  <c r="U94" i="41" s="1"/>
  <c r="V94" i="41" s="1"/>
  <c r="W94" i="41" s="1"/>
  <c r="X94" i="41" s="1"/>
  <c r="Y94" i="41" s="1"/>
  <c r="Z94" i="41" s="1"/>
  <c r="AA94" i="41" s="1"/>
  <c r="AB94" i="41" s="1"/>
  <c r="AC94" i="41" s="1"/>
  <c r="AD94" i="41" s="1"/>
  <c r="AE94" i="41" s="1"/>
  <c r="AF94" i="41" s="1"/>
  <c r="AG94" i="41" s="1"/>
  <c r="AH94" i="41" s="1"/>
  <c r="AI94" i="41" s="1"/>
  <c r="AJ94" i="41" s="1"/>
  <c r="AK94" i="41" s="1"/>
  <c r="D93" i="41"/>
  <c r="E93" i="41" s="1"/>
  <c r="F93" i="41" s="1"/>
  <c r="G93" i="41" s="1"/>
  <c r="H93" i="41" s="1"/>
  <c r="I93" i="41" s="1"/>
  <c r="J93" i="41" s="1"/>
  <c r="K93" i="41" s="1"/>
  <c r="L93" i="41" s="1"/>
  <c r="M93" i="41" s="1"/>
  <c r="N93" i="41" s="1"/>
  <c r="O93" i="41" s="1"/>
  <c r="P93" i="41" s="1"/>
  <c r="Q93" i="41" s="1"/>
  <c r="R93" i="41" s="1"/>
  <c r="S93" i="41" s="1"/>
  <c r="T93" i="41" s="1"/>
  <c r="U93" i="41" s="1"/>
  <c r="V93" i="41" s="1"/>
  <c r="W93" i="41" s="1"/>
  <c r="X93" i="41" s="1"/>
  <c r="Y93" i="41" s="1"/>
  <c r="Z93" i="41" s="1"/>
  <c r="AA93" i="41" s="1"/>
  <c r="AB93" i="41" s="1"/>
  <c r="AC93" i="41" s="1"/>
  <c r="AD93" i="41" s="1"/>
  <c r="AE93" i="41" s="1"/>
  <c r="AF93" i="41" s="1"/>
  <c r="AG93" i="41" s="1"/>
  <c r="AH93" i="41" s="1"/>
  <c r="AI93" i="41" s="1"/>
  <c r="AJ93" i="41" s="1"/>
  <c r="AK93" i="41" s="1"/>
  <c r="D92" i="41"/>
  <c r="E92" i="41" s="1"/>
  <c r="F92" i="41" s="1"/>
  <c r="G92" i="41" s="1"/>
  <c r="H92" i="41" s="1"/>
  <c r="I92" i="41" s="1"/>
  <c r="J92" i="41" s="1"/>
  <c r="K92" i="41" s="1"/>
  <c r="L92" i="41" s="1"/>
  <c r="M92" i="41" s="1"/>
  <c r="N92" i="41" s="1"/>
  <c r="O92" i="41" s="1"/>
  <c r="P92" i="41" s="1"/>
  <c r="Q92" i="41" s="1"/>
  <c r="R92" i="41" s="1"/>
  <c r="S92" i="41" s="1"/>
  <c r="T92" i="41" s="1"/>
  <c r="U92" i="41" s="1"/>
  <c r="V92" i="41" s="1"/>
  <c r="W92" i="41" s="1"/>
  <c r="X92" i="41" s="1"/>
  <c r="Y92" i="41" s="1"/>
  <c r="Z92" i="41" s="1"/>
  <c r="AA92" i="41" s="1"/>
  <c r="AB92" i="41" s="1"/>
  <c r="AC92" i="41" s="1"/>
  <c r="AD92" i="41" s="1"/>
  <c r="AE92" i="41" s="1"/>
  <c r="AF92" i="41" s="1"/>
  <c r="AG92" i="41" s="1"/>
  <c r="AH92" i="41" s="1"/>
  <c r="AI92" i="41" s="1"/>
  <c r="AJ92" i="41" s="1"/>
  <c r="AK92" i="41" s="1"/>
  <c r="D91" i="41"/>
  <c r="D90" i="41"/>
  <c r="E90" i="41" s="1"/>
  <c r="F90" i="41" s="1"/>
  <c r="G90" i="41" s="1"/>
  <c r="H90" i="41" s="1"/>
  <c r="I90" i="41" s="1"/>
  <c r="J90" i="41" s="1"/>
  <c r="K90" i="41" s="1"/>
  <c r="L90" i="41" s="1"/>
  <c r="M90" i="41" s="1"/>
  <c r="N90" i="41" s="1"/>
  <c r="O90" i="41" s="1"/>
  <c r="P90" i="41" s="1"/>
  <c r="Q90" i="41" s="1"/>
  <c r="R90" i="41" s="1"/>
  <c r="S90" i="41" s="1"/>
  <c r="T90" i="41" s="1"/>
  <c r="U90" i="41" s="1"/>
  <c r="V90" i="41" s="1"/>
  <c r="W90" i="41" s="1"/>
  <c r="X90" i="41" s="1"/>
  <c r="Y90" i="41" s="1"/>
  <c r="Z90" i="41" s="1"/>
  <c r="AA90" i="41" s="1"/>
  <c r="AB90" i="41" s="1"/>
  <c r="AC90" i="41" s="1"/>
  <c r="AD90" i="41" s="1"/>
  <c r="AE90" i="41" s="1"/>
  <c r="AF90" i="41" s="1"/>
  <c r="AG90" i="41" s="1"/>
  <c r="AH90" i="41" s="1"/>
  <c r="AI90" i="41" s="1"/>
  <c r="AJ90" i="41" s="1"/>
  <c r="AK90" i="41" s="1"/>
  <c r="D88" i="41"/>
  <c r="E88" i="41" s="1"/>
  <c r="F88" i="41" s="1"/>
  <c r="G88" i="41" s="1"/>
  <c r="H88" i="41" s="1"/>
  <c r="I88" i="41" s="1"/>
  <c r="J88" i="41" s="1"/>
  <c r="K88" i="41" s="1"/>
  <c r="L88" i="41" s="1"/>
  <c r="M88" i="41" s="1"/>
  <c r="N88" i="41" s="1"/>
  <c r="O88" i="41" s="1"/>
  <c r="P88" i="41" s="1"/>
  <c r="Q88" i="41" s="1"/>
  <c r="R88" i="41" s="1"/>
  <c r="S88" i="41" s="1"/>
  <c r="T88" i="41" s="1"/>
  <c r="U88" i="41" s="1"/>
  <c r="V88" i="41" s="1"/>
  <c r="W88" i="41" s="1"/>
  <c r="X88" i="41" s="1"/>
  <c r="Y88" i="41" s="1"/>
  <c r="Z88" i="41" s="1"/>
  <c r="AA88" i="41" s="1"/>
  <c r="AB88" i="41" s="1"/>
  <c r="AC88" i="41" s="1"/>
  <c r="AD88" i="41" s="1"/>
  <c r="AE88" i="41" s="1"/>
  <c r="AF88" i="41" s="1"/>
  <c r="AG88" i="41" s="1"/>
  <c r="AH88" i="41" s="1"/>
  <c r="AI88" i="41" s="1"/>
  <c r="AJ88" i="41" s="1"/>
  <c r="AK88" i="41" s="1"/>
  <c r="D87" i="41"/>
  <c r="E87" i="41" s="1"/>
  <c r="F87" i="41" s="1"/>
  <c r="G87" i="41" s="1"/>
  <c r="H87" i="41" s="1"/>
  <c r="I87" i="41" s="1"/>
  <c r="J87" i="41" s="1"/>
  <c r="K87" i="41" s="1"/>
  <c r="L87" i="41" s="1"/>
  <c r="M87" i="41" s="1"/>
  <c r="N87" i="41" s="1"/>
  <c r="O87" i="41" s="1"/>
  <c r="P87" i="41" s="1"/>
  <c r="Q87" i="41" s="1"/>
  <c r="R87" i="41" s="1"/>
  <c r="S87" i="41" s="1"/>
  <c r="T87" i="41" s="1"/>
  <c r="U87" i="41" s="1"/>
  <c r="V87" i="41" s="1"/>
  <c r="W87" i="41" s="1"/>
  <c r="X87" i="41" s="1"/>
  <c r="Y87" i="41" s="1"/>
  <c r="Z87" i="41" s="1"/>
  <c r="AA87" i="41" s="1"/>
  <c r="AB87" i="41" s="1"/>
  <c r="AC87" i="41" s="1"/>
  <c r="AD87" i="41" s="1"/>
  <c r="AE87" i="41" s="1"/>
  <c r="AF87" i="41" s="1"/>
  <c r="AG87" i="41" s="1"/>
  <c r="AH87" i="41" s="1"/>
  <c r="AI87" i="41" s="1"/>
  <c r="AJ87" i="41" s="1"/>
  <c r="AK87" i="41" s="1"/>
  <c r="D85" i="41"/>
  <c r="E85" i="41" s="1"/>
  <c r="F85" i="41" s="1"/>
  <c r="G85" i="41" s="1"/>
  <c r="H85" i="41" s="1"/>
  <c r="I85" i="41" s="1"/>
  <c r="J85" i="41" s="1"/>
  <c r="K85" i="41" s="1"/>
  <c r="L85" i="41" s="1"/>
  <c r="M85" i="41" s="1"/>
  <c r="N85" i="41" s="1"/>
  <c r="O85" i="41" s="1"/>
  <c r="P85" i="41" s="1"/>
  <c r="Q85" i="41" s="1"/>
  <c r="R85" i="41" s="1"/>
  <c r="S85" i="41" s="1"/>
  <c r="T85" i="41" s="1"/>
  <c r="U85" i="41" s="1"/>
  <c r="V85" i="41" s="1"/>
  <c r="W85" i="41" s="1"/>
  <c r="X85" i="41" s="1"/>
  <c r="Y85" i="41" s="1"/>
  <c r="Z85" i="41" s="1"/>
  <c r="AA85" i="41" s="1"/>
  <c r="AB85" i="41" s="1"/>
  <c r="AC85" i="41" s="1"/>
  <c r="AD85" i="41" s="1"/>
  <c r="AE85" i="41" s="1"/>
  <c r="AF85" i="41" s="1"/>
  <c r="AG85" i="41" s="1"/>
  <c r="AH85" i="41" s="1"/>
  <c r="AI85" i="41" s="1"/>
  <c r="AJ85" i="41" s="1"/>
  <c r="AK85" i="41" s="1"/>
  <c r="AK83" i="41"/>
  <c r="AJ83" i="41"/>
  <c r="AI83" i="41"/>
  <c r="AH83" i="41"/>
  <c r="AG83" i="41"/>
  <c r="AF83" i="41"/>
  <c r="AE83" i="41"/>
  <c r="AD83" i="41"/>
  <c r="AC83" i="41"/>
  <c r="AB83" i="41"/>
  <c r="AA83" i="41"/>
  <c r="Z83" i="41"/>
  <c r="Y83" i="41"/>
  <c r="X83" i="41"/>
  <c r="W83" i="41"/>
  <c r="V83" i="41"/>
  <c r="U83" i="41"/>
  <c r="T83" i="41"/>
  <c r="S83" i="41"/>
  <c r="R83" i="41"/>
  <c r="Q83" i="41"/>
  <c r="P83" i="41"/>
  <c r="O83" i="41"/>
  <c r="N83" i="41"/>
  <c r="M83" i="41"/>
  <c r="L83" i="41"/>
  <c r="K83" i="41"/>
  <c r="J83" i="41"/>
  <c r="I83" i="41"/>
  <c r="H83" i="41"/>
  <c r="G83" i="41"/>
  <c r="F83" i="41"/>
  <c r="E83" i="41"/>
  <c r="D83" i="41"/>
  <c r="C83" i="41"/>
  <c r="AK82" i="41"/>
  <c r="AK252" i="41" s="1"/>
  <c r="AJ82" i="41"/>
  <c r="AJ252" i="41" s="1"/>
  <c r="AI82" i="41"/>
  <c r="AI252" i="41" s="1"/>
  <c r="AH82" i="41"/>
  <c r="AH252" i="41" s="1"/>
  <c r="AG82" i="41"/>
  <c r="AG252" i="41" s="1"/>
  <c r="AF82" i="41"/>
  <c r="AF252" i="41" s="1"/>
  <c r="AE82" i="41"/>
  <c r="AE252" i="41" s="1"/>
  <c r="AD82" i="41"/>
  <c r="AD252" i="41" s="1"/>
  <c r="AC82" i="41"/>
  <c r="AC252" i="41" s="1"/>
  <c r="AB82" i="41"/>
  <c r="AB252" i="41" s="1"/>
  <c r="AA82" i="41"/>
  <c r="AA252" i="41" s="1"/>
  <c r="Z82" i="41"/>
  <c r="Z252" i="41" s="1"/>
  <c r="Y82" i="41"/>
  <c r="Y252" i="41" s="1"/>
  <c r="X82" i="41"/>
  <c r="X252" i="41" s="1"/>
  <c r="W82" i="41"/>
  <c r="W252" i="41" s="1"/>
  <c r="V82" i="41"/>
  <c r="V252" i="41" s="1"/>
  <c r="U82" i="41"/>
  <c r="U252" i="41" s="1"/>
  <c r="T82" i="41"/>
  <c r="T252" i="41" s="1"/>
  <c r="S82" i="41"/>
  <c r="S252" i="41" s="1"/>
  <c r="R82" i="41"/>
  <c r="R252" i="41" s="1"/>
  <c r="Q82" i="41"/>
  <c r="Q252" i="41" s="1"/>
  <c r="P82" i="41"/>
  <c r="P252" i="41" s="1"/>
  <c r="O82" i="41"/>
  <c r="O252" i="41" s="1"/>
  <c r="N82" i="41"/>
  <c r="N252" i="41" s="1"/>
  <c r="M82" i="41"/>
  <c r="M252" i="41" s="1"/>
  <c r="L82" i="41"/>
  <c r="L252" i="41" s="1"/>
  <c r="K82" i="41"/>
  <c r="K252" i="41" s="1"/>
  <c r="J82" i="41"/>
  <c r="J252" i="41" s="1"/>
  <c r="I82" i="41"/>
  <c r="I252" i="41" s="1"/>
  <c r="H82" i="41"/>
  <c r="H252" i="41" s="1"/>
  <c r="G82" i="41"/>
  <c r="G252" i="41" s="1"/>
  <c r="F82" i="41"/>
  <c r="F252" i="41" s="1"/>
  <c r="E82" i="41"/>
  <c r="E252" i="41" s="1"/>
  <c r="D82" i="41"/>
  <c r="D252" i="41" s="1"/>
  <c r="C82" i="41"/>
  <c r="C252" i="41" s="1"/>
  <c r="D81" i="41"/>
  <c r="E81" i="41" s="1"/>
  <c r="F81" i="41" s="1"/>
  <c r="G81" i="41" s="1"/>
  <c r="H81" i="41" s="1"/>
  <c r="I81" i="41" s="1"/>
  <c r="J81" i="41" s="1"/>
  <c r="K81" i="41" s="1"/>
  <c r="L81" i="41" s="1"/>
  <c r="M81" i="41" s="1"/>
  <c r="N81" i="41" s="1"/>
  <c r="D77" i="41"/>
  <c r="E77" i="41" s="1"/>
  <c r="F77" i="41" s="1"/>
  <c r="G77" i="41" s="1"/>
  <c r="H77" i="41" s="1"/>
  <c r="I77" i="41" s="1"/>
  <c r="J77" i="41" s="1"/>
  <c r="K77" i="41" s="1"/>
  <c r="L77" i="41" s="1"/>
  <c r="M77" i="41" s="1"/>
  <c r="N77" i="41" s="1"/>
  <c r="O77" i="41" s="1"/>
  <c r="P77" i="41" s="1"/>
  <c r="Q77" i="41" s="1"/>
  <c r="R77" i="41" s="1"/>
  <c r="S77" i="41" s="1"/>
  <c r="T77" i="41" s="1"/>
  <c r="U77" i="41" s="1"/>
  <c r="V77" i="41" s="1"/>
  <c r="W77" i="41" s="1"/>
  <c r="X77" i="41" s="1"/>
  <c r="Y77" i="41" s="1"/>
  <c r="Z77" i="41" s="1"/>
  <c r="AA77" i="41" s="1"/>
  <c r="AB77" i="41" s="1"/>
  <c r="AC77" i="41" s="1"/>
  <c r="AD77" i="41" s="1"/>
  <c r="AE77" i="41" s="1"/>
  <c r="AF77" i="41" s="1"/>
  <c r="AG77" i="41" s="1"/>
  <c r="AH77" i="41" s="1"/>
  <c r="AI77" i="41" s="1"/>
  <c r="AJ77" i="41" s="1"/>
  <c r="AK77" i="41" s="1"/>
  <c r="D75" i="41"/>
  <c r="E75" i="41" s="1"/>
  <c r="F75" i="41" s="1"/>
  <c r="G75" i="41" s="1"/>
  <c r="H75" i="41" s="1"/>
  <c r="I75" i="41" s="1"/>
  <c r="J75" i="41" s="1"/>
  <c r="K75" i="41" s="1"/>
  <c r="L75" i="41" s="1"/>
  <c r="M75" i="41" s="1"/>
  <c r="N75" i="41" s="1"/>
  <c r="O75" i="41" s="1"/>
  <c r="P75" i="41" s="1"/>
  <c r="Q75" i="41" s="1"/>
  <c r="R75" i="41" s="1"/>
  <c r="S75" i="41" s="1"/>
  <c r="T75" i="41" s="1"/>
  <c r="U75" i="41" s="1"/>
  <c r="V75" i="41" s="1"/>
  <c r="W75" i="41" s="1"/>
  <c r="X75" i="41" s="1"/>
  <c r="Y75" i="41" s="1"/>
  <c r="Z75" i="41" s="1"/>
  <c r="AA75" i="41" s="1"/>
  <c r="AB75" i="41" s="1"/>
  <c r="AC75" i="41" s="1"/>
  <c r="AD75" i="41" s="1"/>
  <c r="AE75" i="41" s="1"/>
  <c r="AF75" i="41" s="1"/>
  <c r="AG75" i="41" s="1"/>
  <c r="AH75" i="41" s="1"/>
  <c r="AI75" i="41" s="1"/>
  <c r="AJ75" i="41" s="1"/>
  <c r="AK75" i="41" s="1"/>
  <c r="D74" i="41"/>
  <c r="E74" i="41" s="1"/>
  <c r="F74" i="41" s="1"/>
  <c r="G74" i="41" s="1"/>
  <c r="H74" i="41" s="1"/>
  <c r="I74" i="41" s="1"/>
  <c r="J74" i="41" s="1"/>
  <c r="K74" i="41" s="1"/>
  <c r="L74" i="41" s="1"/>
  <c r="M74" i="41" s="1"/>
  <c r="N74" i="41" s="1"/>
  <c r="O74" i="41" s="1"/>
  <c r="P74" i="41" s="1"/>
  <c r="Q74" i="41" s="1"/>
  <c r="R74" i="41" s="1"/>
  <c r="S74" i="41" s="1"/>
  <c r="T74" i="41" s="1"/>
  <c r="U74" i="41" s="1"/>
  <c r="V74" i="41" s="1"/>
  <c r="W74" i="41" s="1"/>
  <c r="X74" i="41" s="1"/>
  <c r="Y74" i="41" s="1"/>
  <c r="Z74" i="41" s="1"/>
  <c r="AA74" i="41" s="1"/>
  <c r="AB74" i="41" s="1"/>
  <c r="AC74" i="41" s="1"/>
  <c r="AD74" i="41" s="1"/>
  <c r="AE74" i="41" s="1"/>
  <c r="AF74" i="41" s="1"/>
  <c r="AG74" i="41" s="1"/>
  <c r="AH74" i="41" s="1"/>
  <c r="AI74" i="41" s="1"/>
  <c r="AJ74" i="41" s="1"/>
  <c r="AK74" i="41" s="1"/>
  <c r="D73" i="41"/>
  <c r="E73" i="41" s="1"/>
  <c r="F73" i="41" s="1"/>
  <c r="G73" i="41" s="1"/>
  <c r="H73" i="41" s="1"/>
  <c r="I73" i="41" s="1"/>
  <c r="J73" i="41" s="1"/>
  <c r="K73" i="41" s="1"/>
  <c r="L73" i="41" s="1"/>
  <c r="M73" i="41" s="1"/>
  <c r="N73" i="41" s="1"/>
  <c r="O73" i="41" s="1"/>
  <c r="P73" i="41" s="1"/>
  <c r="Q73" i="41" s="1"/>
  <c r="R73" i="41" s="1"/>
  <c r="S73" i="41" s="1"/>
  <c r="T73" i="41" s="1"/>
  <c r="U73" i="41" s="1"/>
  <c r="V73" i="41" s="1"/>
  <c r="W73" i="41" s="1"/>
  <c r="X73" i="41" s="1"/>
  <c r="Y73" i="41" s="1"/>
  <c r="Z73" i="41" s="1"/>
  <c r="AA73" i="41" s="1"/>
  <c r="AB73" i="41" s="1"/>
  <c r="AC73" i="41" s="1"/>
  <c r="AD73" i="41" s="1"/>
  <c r="AE73" i="41" s="1"/>
  <c r="AF73" i="41" s="1"/>
  <c r="AG73" i="41" s="1"/>
  <c r="AH73" i="41" s="1"/>
  <c r="AI73" i="41" s="1"/>
  <c r="AJ73" i="41" s="1"/>
  <c r="AK73" i="41" s="1"/>
  <c r="D72" i="41"/>
  <c r="E72" i="41" s="1"/>
  <c r="F72" i="41" s="1"/>
  <c r="G72" i="41" s="1"/>
  <c r="H72" i="41" s="1"/>
  <c r="I72" i="41" s="1"/>
  <c r="J72" i="41" s="1"/>
  <c r="K72" i="41" s="1"/>
  <c r="L72" i="41" s="1"/>
  <c r="M72" i="41" s="1"/>
  <c r="N72" i="41" s="1"/>
  <c r="O72" i="41" s="1"/>
  <c r="P72" i="41" s="1"/>
  <c r="Q72" i="41" s="1"/>
  <c r="R72" i="41" s="1"/>
  <c r="S72" i="41" s="1"/>
  <c r="T72" i="41" s="1"/>
  <c r="U72" i="41" s="1"/>
  <c r="V72" i="41" s="1"/>
  <c r="W72" i="41" s="1"/>
  <c r="X72" i="41" s="1"/>
  <c r="Y72" i="41" s="1"/>
  <c r="Z72" i="41" s="1"/>
  <c r="AA72" i="41" s="1"/>
  <c r="AB72" i="41" s="1"/>
  <c r="AC72" i="41" s="1"/>
  <c r="AD72" i="41" s="1"/>
  <c r="AE72" i="41" s="1"/>
  <c r="AF72" i="41" s="1"/>
  <c r="AG72" i="41" s="1"/>
  <c r="AH72" i="41" s="1"/>
  <c r="AI72" i="41" s="1"/>
  <c r="AJ72" i="41" s="1"/>
  <c r="AK72" i="41" s="1"/>
  <c r="D71" i="41"/>
  <c r="E71" i="41" s="1"/>
  <c r="D70" i="41"/>
  <c r="E70" i="41" s="1"/>
  <c r="F70" i="41" s="1"/>
  <c r="G70" i="41" s="1"/>
  <c r="H70" i="41" s="1"/>
  <c r="I70" i="41" s="1"/>
  <c r="J70" i="41" s="1"/>
  <c r="K70" i="41" s="1"/>
  <c r="L70" i="41" s="1"/>
  <c r="M70" i="41" s="1"/>
  <c r="N70" i="41" s="1"/>
  <c r="O70" i="41" s="1"/>
  <c r="P70" i="41" s="1"/>
  <c r="Q70" i="41" s="1"/>
  <c r="R70" i="41" s="1"/>
  <c r="S70" i="41" s="1"/>
  <c r="T70" i="41" s="1"/>
  <c r="U70" i="41" s="1"/>
  <c r="V70" i="41" s="1"/>
  <c r="W70" i="41" s="1"/>
  <c r="X70" i="41" s="1"/>
  <c r="Y70" i="41" s="1"/>
  <c r="Z70" i="41" s="1"/>
  <c r="AA70" i="41" s="1"/>
  <c r="AB70" i="41" s="1"/>
  <c r="AC70" i="41" s="1"/>
  <c r="AD70" i="41" s="1"/>
  <c r="AE70" i="41" s="1"/>
  <c r="AF70" i="41" s="1"/>
  <c r="AG70" i="41" s="1"/>
  <c r="AH70" i="41" s="1"/>
  <c r="AI70" i="41" s="1"/>
  <c r="AJ70" i="41" s="1"/>
  <c r="AK70" i="41" s="1"/>
  <c r="D68" i="41"/>
  <c r="E68" i="41" s="1"/>
  <c r="F68" i="41" s="1"/>
  <c r="G68" i="41" s="1"/>
  <c r="H68" i="41" s="1"/>
  <c r="I68" i="41" s="1"/>
  <c r="J68" i="41" s="1"/>
  <c r="K68" i="41" s="1"/>
  <c r="L68" i="41" s="1"/>
  <c r="M68" i="41" s="1"/>
  <c r="N68" i="41" s="1"/>
  <c r="O68" i="41" s="1"/>
  <c r="P68" i="41" s="1"/>
  <c r="Q68" i="41" s="1"/>
  <c r="R68" i="41" s="1"/>
  <c r="S68" i="41" s="1"/>
  <c r="T68" i="41" s="1"/>
  <c r="U68" i="41" s="1"/>
  <c r="V68" i="41" s="1"/>
  <c r="W68" i="41" s="1"/>
  <c r="X68" i="41" s="1"/>
  <c r="Y68" i="41" s="1"/>
  <c r="Z68" i="41" s="1"/>
  <c r="AA68" i="41" s="1"/>
  <c r="AB68" i="41" s="1"/>
  <c r="AC68" i="41" s="1"/>
  <c r="AD68" i="41" s="1"/>
  <c r="AE68" i="41" s="1"/>
  <c r="AF68" i="41" s="1"/>
  <c r="AG68" i="41" s="1"/>
  <c r="AH68" i="41" s="1"/>
  <c r="AI68" i="41" s="1"/>
  <c r="AJ68" i="41" s="1"/>
  <c r="AK68" i="41" s="1"/>
  <c r="D67" i="41"/>
  <c r="E67" i="41" s="1"/>
  <c r="F67" i="41" s="1"/>
  <c r="G67" i="41" s="1"/>
  <c r="H67" i="41" s="1"/>
  <c r="I67" i="41" s="1"/>
  <c r="J67" i="41" s="1"/>
  <c r="K67" i="41" s="1"/>
  <c r="L67" i="41" s="1"/>
  <c r="M67" i="41" s="1"/>
  <c r="N67" i="41" s="1"/>
  <c r="O67" i="41" s="1"/>
  <c r="P67" i="41" s="1"/>
  <c r="Q67" i="41" s="1"/>
  <c r="R67" i="41" s="1"/>
  <c r="S67" i="41" s="1"/>
  <c r="T67" i="41" s="1"/>
  <c r="U67" i="41" s="1"/>
  <c r="V67" i="41" s="1"/>
  <c r="W67" i="41" s="1"/>
  <c r="X67" i="41" s="1"/>
  <c r="Y67" i="41" s="1"/>
  <c r="Z67" i="41" s="1"/>
  <c r="AA67" i="41" s="1"/>
  <c r="AB67" i="41" s="1"/>
  <c r="AC67" i="41" s="1"/>
  <c r="AD67" i="41" s="1"/>
  <c r="AE67" i="41" s="1"/>
  <c r="AF67" i="41" s="1"/>
  <c r="AG67" i="41" s="1"/>
  <c r="AH67" i="41" s="1"/>
  <c r="AI67" i="41" s="1"/>
  <c r="AJ67" i="41" s="1"/>
  <c r="AK67" i="41" s="1"/>
  <c r="D65" i="41"/>
  <c r="E65" i="41" s="1"/>
  <c r="F65" i="41" s="1"/>
  <c r="G65" i="41" s="1"/>
  <c r="H65" i="41" s="1"/>
  <c r="I65" i="41" s="1"/>
  <c r="J65" i="41" s="1"/>
  <c r="K65" i="41" s="1"/>
  <c r="L65" i="41" s="1"/>
  <c r="M65" i="41" s="1"/>
  <c r="N65" i="41" s="1"/>
  <c r="O65" i="41" s="1"/>
  <c r="P65" i="41" s="1"/>
  <c r="Q65" i="41" s="1"/>
  <c r="R65" i="41" s="1"/>
  <c r="S65" i="41" s="1"/>
  <c r="T65" i="41" s="1"/>
  <c r="U65" i="41" s="1"/>
  <c r="V65" i="41" s="1"/>
  <c r="W65" i="41" s="1"/>
  <c r="X65" i="41" s="1"/>
  <c r="Y65" i="41" s="1"/>
  <c r="Z65" i="41" s="1"/>
  <c r="AA65" i="41" s="1"/>
  <c r="AB65" i="41" s="1"/>
  <c r="AC65" i="41" s="1"/>
  <c r="AD65" i="41" s="1"/>
  <c r="AE65" i="41" s="1"/>
  <c r="AF65" i="41" s="1"/>
  <c r="AG65" i="41" s="1"/>
  <c r="AH65" i="41" s="1"/>
  <c r="AI65" i="41" s="1"/>
  <c r="AJ65" i="41" s="1"/>
  <c r="AK65" i="41" s="1"/>
  <c r="AK63" i="41"/>
  <c r="AJ63" i="41"/>
  <c r="AI63" i="41"/>
  <c r="AH63" i="41"/>
  <c r="AG63" i="41"/>
  <c r="AF63" i="41"/>
  <c r="AE63" i="41"/>
  <c r="AD63" i="41"/>
  <c r="AC63" i="41"/>
  <c r="AB63" i="41"/>
  <c r="AA63" i="41"/>
  <c r="Z63" i="41"/>
  <c r="Y63" i="41"/>
  <c r="X63" i="41"/>
  <c r="W63" i="41"/>
  <c r="V63" i="41"/>
  <c r="U63" i="41"/>
  <c r="T63" i="41"/>
  <c r="S63" i="41"/>
  <c r="R63" i="41"/>
  <c r="Q63" i="41"/>
  <c r="P63" i="41"/>
  <c r="O63" i="41"/>
  <c r="N63" i="41"/>
  <c r="M63" i="41"/>
  <c r="L63" i="41"/>
  <c r="K63" i="41"/>
  <c r="J63" i="41"/>
  <c r="I63" i="41"/>
  <c r="H63" i="41"/>
  <c r="G63" i="41"/>
  <c r="F63" i="41"/>
  <c r="E63" i="41"/>
  <c r="D63" i="41"/>
  <c r="C63" i="41"/>
  <c r="AK62" i="41"/>
  <c r="AK240" i="41" s="1"/>
  <c r="AJ62" i="41"/>
  <c r="AJ240" i="41" s="1"/>
  <c r="AI62" i="41"/>
  <c r="AI240" i="41" s="1"/>
  <c r="AH62" i="41"/>
  <c r="AH240" i="41" s="1"/>
  <c r="AG62" i="41"/>
  <c r="AG240" i="41" s="1"/>
  <c r="AF62" i="41"/>
  <c r="AF240" i="41" s="1"/>
  <c r="AE62" i="41"/>
  <c r="AE240" i="41" s="1"/>
  <c r="AD62" i="41"/>
  <c r="AD240" i="41" s="1"/>
  <c r="AC62" i="41"/>
  <c r="AC240" i="41" s="1"/>
  <c r="AB62" i="41"/>
  <c r="AB240" i="41" s="1"/>
  <c r="AA62" i="41"/>
  <c r="AA240" i="41" s="1"/>
  <c r="Z62" i="41"/>
  <c r="Z240" i="41" s="1"/>
  <c r="Y62" i="41"/>
  <c r="Y240" i="41" s="1"/>
  <c r="X62" i="41"/>
  <c r="X240" i="41" s="1"/>
  <c r="W62" i="41"/>
  <c r="W240" i="41" s="1"/>
  <c r="V62" i="41"/>
  <c r="V240" i="41" s="1"/>
  <c r="U62" i="41"/>
  <c r="U240" i="41" s="1"/>
  <c r="T62" i="41"/>
  <c r="T240" i="41" s="1"/>
  <c r="S62" i="41"/>
  <c r="S240" i="41" s="1"/>
  <c r="R62" i="41"/>
  <c r="R240" i="41" s="1"/>
  <c r="Q62" i="41"/>
  <c r="Q240" i="41" s="1"/>
  <c r="P62" i="41"/>
  <c r="P240" i="41" s="1"/>
  <c r="O62" i="41"/>
  <c r="O240" i="41" s="1"/>
  <c r="N62" i="41"/>
  <c r="N240" i="41" s="1"/>
  <c r="M62" i="41"/>
  <c r="M240" i="41" s="1"/>
  <c r="L62" i="41"/>
  <c r="L240" i="41" s="1"/>
  <c r="K62" i="41"/>
  <c r="K240" i="41" s="1"/>
  <c r="J62" i="41"/>
  <c r="J240" i="41" s="1"/>
  <c r="I62" i="41"/>
  <c r="I240" i="41" s="1"/>
  <c r="H62" i="41"/>
  <c r="H240" i="41" s="1"/>
  <c r="G62" i="41"/>
  <c r="G240" i="41" s="1"/>
  <c r="F62" i="41"/>
  <c r="F240" i="41" s="1"/>
  <c r="E62" i="41"/>
  <c r="E240" i="41" s="1"/>
  <c r="D62" i="41"/>
  <c r="D240" i="41" s="1"/>
  <c r="C62" i="41"/>
  <c r="C240" i="41" s="1"/>
  <c r="D61" i="41"/>
  <c r="E61" i="41" s="1"/>
  <c r="F61" i="41" s="1"/>
  <c r="G61" i="41" s="1"/>
  <c r="H61" i="41" s="1"/>
  <c r="I61" i="41" s="1"/>
  <c r="J61" i="41" s="1"/>
  <c r="K61" i="41" s="1"/>
  <c r="L61" i="41" s="1"/>
  <c r="M61" i="41" s="1"/>
  <c r="N61" i="41" s="1"/>
  <c r="D57" i="41"/>
  <c r="E57" i="41" s="1"/>
  <c r="F57" i="41" s="1"/>
  <c r="G57" i="41" s="1"/>
  <c r="H57" i="41" s="1"/>
  <c r="I57" i="41" s="1"/>
  <c r="J57" i="41" s="1"/>
  <c r="K57" i="41" s="1"/>
  <c r="L57" i="41" s="1"/>
  <c r="M57" i="41" s="1"/>
  <c r="N57" i="41" s="1"/>
  <c r="O57" i="41" s="1"/>
  <c r="P57" i="41" s="1"/>
  <c r="Q57" i="41" s="1"/>
  <c r="R57" i="41" s="1"/>
  <c r="S57" i="41" s="1"/>
  <c r="T57" i="41" s="1"/>
  <c r="U57" i="41" s="1"/>
  <c r="V57" i="41" s="1"/>
  <c r="W57" i="41" s="1"/>
  <c r="X57" i="41" s="1"/>
  <c r="Y57" i="41" s="1"/>
  <c r="Z57" i="41" s="1"/>
  <c r="AA57" i="41" s="1"/>
  <c r="AB57" i="41" s="1"/>
  <c r="AC57" i="41" s="1"/>
  <c r="AD57" i="41" s="1"/>
  <c r="AE57" i="41" s="1"/>
  <c r="AF57" i="41" s="1"/>
  <c r="AG57" i="41" s="1"/>
  <c r="AH57" i="41" s="1"/>
  <c r="AI57" i="41" s="1"/>
  <c r="AJ57" i="41" s="1"/>
  <c r="AK57" i="41" s="1"/>
  <c r="D55" i="41"/>
  <c r="E55" i="41" s="1"/>
  <c r="F55" i="41" s="1"/>
  <c r="G55" i="41" s="1"/>
  <c r="H55" i="41" s="1"/>
  <c r="I55" i="41" s="1"/>
  <c r="J55" i="41" s="1"/>
  <c r="K55" i="41" s="1"/>
  <c r="L55" i="41" s="1"/>
  <c r="M55" i="41" s="1"/>
  <c r="N55" i="41" s="1"/>
  <c r="O55" i="41" s="1"/>
  <c r="P55" i="41" s="1"/>
  <c r="Q55" i="41" s="1"/>
  <c r="R55" i="41" s="1"/>
  <c r="S55" i="41" s="1"/>
  <c r="T55" i="41" s="1"/>
  <c r="U55" i="41" s="1"/>
  <c r="V55" i="41" s="1"/>
  <c r="W55" i="41" s="1"/>
  <c r="X55" i="41" s="1"/>
  <c r="Y55" i="41" s="1"/>
  <c r="Z55" i="41" s="1"/>
  <c r="AA55" i="41" s="1"/>
  <c r="AB55" i="41" s="1"/>
  <c r="AC55" i="41" s="1"/>
  <c r="AD55" i="41" s="1"/>
  <c r="AE55" i="41" s="1"/>
  <c r="AF55" i="41" s="1"/>
  <c r="AG55" i="41" s="1"/>
  <c r="AH55" i="41" s="1"/>
  <c r="AI55" i="41" s="1"/>
  <c r="AJ55" i="41" s="1"/>
  <c r="AK55" i="41" s="1"/>
  <c r="D53" i="41"/>
  <c r="E53" i="41" s="1"/>
  <c r="F53" i="41" s="1"/>
  <c r="G53" i="41" s="1"/>
  <c r="H53" i="41" s="1"/>
  <c r="I53" i="41" s="1"/>
  <c r="J53" i="41" s="1"/>
  <c r="K53" i="41" s="1"/>
  <c r="L53" i="41" s="1"/>
  <c r="M53" i="41" s="1"/>
  <c r="N53" i="41" s="1"/>
  <c r="O53" i="41" s="1"/>
  <c r="P53" i="41" s="1"/>
  <c r="Q53" i="41" s="1"/>
  <c r="R53" i="41" s="1"/>
  <c r="S53" i="41" s="1"/>
  <c r="T53" i="41" s="1"/>
  <c r="U53" i="41" s="1"/>
  <c r="V53" i="41" s="1"/>
  <c r="W53" i="41" s="1"/>
  <c r="X53" i="41" s="1"/>
  <c r="Y53" i="41" s="1"/>
  <c r="Z53" i="41" s="1"/>
  <c r="AA53" i="41" s="1"/>
  <c r="AB53" i="41" s="1"/>
  <c r="AC53" i="41" s="1"/>
  <c r="AD53" i="41" s="1"/>
  <c r="AE53" i="41" s="1"/>
  <c r="AF53" i="41" s="1"/>
  <c r="AG53" i="41" s="1"/>
  <c r="AH53" i="41" s="1"/>
  <c r="AI53" i="41" s="1"/>
  <c r="AJ53" i="41" s="1"/>
  <c r="AK53" i="41" s="1"/>
  <c r="D52" i="41"/>
  <c r="E52" i="41" s="1"/>
  <c r="F52" i="41" s="1"/>
  <c r="G52" i="41" s="1"/>
  <c r="H52" i="41" s="1"/>
  <c r="I52" i="41" s="1"/>
  <c r="J52" i="41" s="1"/>
  <c r="K52" i="41" s="1"/>
  <c r="L52" i="41" s="1"/>
  <c r="M52" i="41" s="1"/>
  <c r="N52" i="41" s="1"/>
  <c r="O52" i="41" s="1"/>
  <c r="P52" i="41" s="1"/>
  <c r="Q52" i="41" s="1"/>
  <c r="R52" i="41" s="1"/>
  <c r="S52" i="41" s="1"/>
  <c r="T52" i="41" s="1"/>
  <c r="U52" i="41" s="1"/>
  <c r="V52" i="41" s="1"/>
  <c r="W52" i="41" s="1"/>
  <c r="X52" i="41" s="1"/>
  <c r="Y52" i="41" s="1"/>
  <c r="Z52" i="41" s="1"/>
  <c r="AA52" i="41" s="1"/>
  <c r="AB52" i="41" s="1"/>
  <c r="AC52" i="41" s="1"/>
  <c r="AD52" i="41" s="1"/>
  <c r="AE52" i="41" s="1"/>
  <c r="AF52" i="41" s="1"/>
  <c r="AG52" i="41" s="1"/>
  <c r="AH52" i="41" s="1"/>
  <c r="AI52" i="41" s="1"/>
  <c r="AJ52" i="41" s="1"/>
  <c r="AK52" i="41" s="1"/>
  <c r="D51" i="41"/>
  <c r="D50" i="41"/>
  <c r="E50" i="41" s="1"/>
  <c r="F50" i="41" s="1"/>
  <c r="G50" i="41" s="1"/>
  <c r="H50" i="41" s="1"/>
  <c r="I50" i="41" s="1"/>
  <c r="J50" i="41" s="1"/>
  <c r="K50" i="41" s="1"/>
  <c r="L50" i="41" s="1"/>
  <c r="M50" i="41" s="1"/>
  <c r="N50" i="41" s="1"/>
  <c r="O50" i="41" s="1"/>
  <c r="P50" i="41" s="1"/>
  <c r="Q50" i="41" s="1"/>
  <c r="R50" i="41" s="1"/>
  <c r="S50" i="41" s="1"/>
  <c r="T50" i="41" s="1"/>
  <c r="U50" i="41" s="1"/>
  <c r="V50" i="41" s="1"/>
  <c r="W50" i="41" s="1"/>
  <c r="X50" i="41" s="1"/>
  <c r="Y50" i="41" s="1"/>
  <c r="Z50" i="41" s="1"/>
  <c r="AA50" i="41" s="1"/>
  <c r="AB50" i="41" s="1"/>
  <c r="AC50" i="41" s="1"/>
  <c r="AD50" i="41" s="1"/>
  <c r="AE50" i="41" s="1"/>
  <c r="AF50" i="41" s="1"/>
  <c r="AG50" i="41" s="1"/>
  <c r="AH50" i="41" s="1"/>
  <c r="AI50" i="41" s="1"/>
  <c r="AJ50" i="41" s="1"/>
  <c r="AK50" i="41" s="1"/>
  <c r="D48" i="41"/>
  <c r="E48" i="41" s="1"/>
  <c r="F48" i="41" s="1"/>
  <c r="G48" i="41" s="1"/>
  <c r="H48" i="41" s="1"/>
  <c r="I48" i="41" s="1"/>
  <c r="J48" i="41" s="1"/>
  <c r="K48" i="41" s="1"/>
  <c r="L48" i="41" s="1"/>
  <c r="M48" i="41" s="1"/>
  <c r="N48" i="41" s="1"/>
  <c r="O48" i="41" s="1"/>
  <c r="P48" i="41" s="1"/>
  <c r="Q48" i="41" s="1"/>
  <c r="R48" i="41" s="1"/>
  <c r="S48" i="41" s="1"/>
  <c r="T48" i="41" s="1"/>
  <c r="U48" i="41" s="1"/>
  <c r="V48" i="41" s="1"/>
  <c r="W48" i="41" s="1"/>
  <c r="X48" i="41" s="1"/>
  <c r="Y48" i="41" s="1"/>
  <c r="Z48" i="41" s="1"/>
  <c r="AA48" i="41" s="1"/>
  <c r="AB48" i="41" s="1"/>
  <c r="AC48" i="41" s="1"/>
  <c r="AD48" i="41" s="1"/>
  <c r="AE48" i="41" s="1"/>
  <c r="AF48" i="41" s="1"/>
  <c r="AG48" i="41" s="1"/>
  <c r="AH48" i="41" s="1"/>
  <c r="AI48" i="41" s="1"/>
  <c r="AJ48" i="41" s="1"/>
  <c r="AK48" i="41" s="1"/>
  <c r="D47" i="41"/>
  <c r="E47" i="41" s="1"/>
  <c r="F47" i="41" s="1"/>
  <c r="G47" i="41" s="1"/>
  <c r="H47" i="41" s="1"/>
  <c r="I47" i="41" s="1"/>
  <c r="J47" i="41" s="1"/>
  <c r="K47" i="41" s="1"/>
  <c r="L47" i="41" s="1"/>
  <c r="M47" i="41" s="1"/>
  <c r="N47" i="41" s="1"/>
  <c r="O47" i="41" s="1"/>
  <c r="P47" i="41" s="1"/>
  <c r="Q47" i="41" s="1"/>
  <c r="R47" i="41" s="1"/>
  <c r="S47" i="41" s="1"/>
  <c r="T47" i="41" s="1"/>
  <c r="U47" i="41" s="1"/>
  <c r="V47" i="41" s="1"/>
  <c r="W47" i="41" s="1"/>
  <c r="X47" i="41" s="1"/>
  <c r="Y47" i="41" s="1"/>
  <c r="Z47" i="41" s="1"/>
  <c r="AA47" i="41" s="1"/>
  <c r="AB47" i="41" s="1"/>
  <c r="AC47" i="41" s="1"/>
  <c r="AD47" i="41" s="1"/>
  <c r="AE47" i="41" s="1"/>
  <c r="AF47" i="41" s="1"/>
  <c r="AG47" i="41" s="1"/>
  <c r="AH47" i="41" s="1"/>
  <c r="AI47" i="41" s="1"/>
  <c r="AJ47" i="41" s="1"/>
  <c r="AK47" i="41" s="1"/>
  <c r="D45" i="41"/>
  <c r="E45" i="41" s="1"/>
  <c r="F45" i="41" s="1"/>
  <c r="G45" i="41" s="1"/>
  <c r="H45" i="41" s="1"/>
  <c r="I45" i="41" s="1"/>
  <c r="J45" i="41" s="1"/>
  <c r="K45" i="41" s="1"/>
  <c r="L45" i="41" s="1"/>
  <c r="M45" i="41" s="1"/>
  <c r="N45" i="41" s="1"/>
  <c r="O45" i="41" s="1"/>
  <c r="P45" i="41" s="1"/>
  <c r="Q45" i="41" s="1"/>
  <c r="R45" i="41" s="1"/>
  <c r="S45" i="41" s="1"/>
  <c r="T45" i="41" s="1"/>
  <c r="U45" i="41" s="1"/>
  <c r="V45" i="41" s="1"/>
  <c r="W45" i="41" s="1"/>
  <c r="X45" i="41" s="1"/>
  <c r="Y45" i="41" s="1"/>
  <c r="Z45" i="41" s="1"/>
  <c r="AA45" i="41" s="1"/>
  <c r="AB45" i="41" s="1"/>
  <c r="AC45" i="41" s="1"/>
  <c r="AD45" i="41" s="1"/>
  <c r="AE45" i="41" s="1"/>
  <c r="AF45" i="41" s="1"/>
  <c r="AG45" i="41" s="1"/>
  <c r="AH45" i="41" s="1"/>
  <c r="AI45" i="41" s="1"/>
  <c r="AJ45" i="41" s="1"/>
  <c r="AK45" i="41" s="1"/>
  <c r="AK43" i="41"/>
  <c r="AJ43" i="41"/>
  <c r="AI43" i="41"/>
  <c r="AH43" i="41"/>
  <c r="AG43" i="41"/>
  <c r="AF43" i="41"/>
  <c r="AE43" i="41"/>
  <c r="AD43" i="41"/>
  <c r="AC43" i="41"/>
  <c r="AB43" i="41"/>
  <c r="AA43" i="41"/>
  <c r="Z43" i="41"/>
  <c r="Y43" i="41"/>
  <c r="X43" i="41"/>
  <c r="W43" i="41"/>
  <c r="V43" i="41"/>
  <c r="U43" i="41"/>
  <c r="T43" i="41"/>
  <c r="S43" i="41"/>
  <c r="R43" i="41"/>
  <c r="Q43" i="41"/>
  <c r="P43" i="41"/>
  <c r="O43" i="41"/>
  <c r="N43" i="41"/>
  <c r="M43" i="41"/>
  <c r="L43" i="41"/>
  <c r="K43" i="41"/>
  <c r="J43" i="41"/>
  <c r="I43" i="41"/>
  <c r="H43" i="41"/>
  <c r="G43" i="41"/>
  <c r="F43" i="41"/>
  <c r="E43" i="41"/>
  <c r="D43" i="41"/>
  <c r="C43" i="41"/>
  <c r="AK42" i="41"/>
  <c r="AK228" i="41" s="1"/>
  <c r="AJ42" i="41"/>
  <c r="AJ228" i="41" s="1"/>
  <c r="AI42" i="41"/>
  <c r="AI228" i="41" s="1"/>
  <c r="AH42" i="41"/>
  <c r="AH228" i="41" s="1"/>
  <c r="AG42" i="41"/>
  <c r="AG228" i="41" s="1"/>
  <c r="AF42" i="41"/>
  <c r="AF228" i="41" s="1"/>
  <c r="AE42" i="41"/>
  <c r="AE228" i="41" s="1"/>
  <c r="AD42" i="41"/>
  <c r="AD228" i="41" s="1"/>
  <c r="AC42" i="41"/>
  <c r="AC228" i="41" s="1"/>
  <c r="AB42" i="41"/>
  <c r="AB228" i="41" s="1"/>
  <c r="AA42" i="41"/>
  <c r="AA228" i="41" s="1"/>
  <c r="Z42" i="41"/>
  <c r="Z228" i="41" s="1"/>
  <c r="Y42" i="41"/>
  <c r="Y228" i="41" s="1"/>
  <c r="X42" i="41"/>
  <c r="X228" i="41" s="1"/>
  <c r="W42" i="41"/>
  <c r="W228" i="41" s="1"/>
  <c r="V42" i="41"/>
  <c r="V228" i="41" s="1"/>
  <c r="U42" i="41"/>
  <c r="U228" i="41" s="1"/>
  <c r="T42" i="41"/>
  <c r="T228" i="41" s="1"/>
  <c r="S42" i="41"/>
  <c r="S228" i="41" s="1"/>
  <c r="R42" i="41"/>
  <c r="R228" i="41" s="1"/>
  <c r="Q42" i="41"/>
  <c r="Q228" i="41" s="1"/>
  <c r="P42" i="41"/>
  <c r="P228" i="41" s="1"/>
  <c r="O42" i="41"/>
  <c r="O228" i="41" s="1"/>
  <c r="N42" i="41"/>
  <c r="N228" i="41" s="1"/>
  <c r="M42" i="41"/>
  <c r="M228" i="41" s="1"/>
  <c r="L42" i="41"/>
  <c r="L228" i="41" s="1"/>
  <c r="K42" i="41"/>
  <c r="K228" i="41" s="1"/>
  <c r="J42" i="41"/>
  <c r="J228" i="41" s="1"/>
  <c r="I42" i="41"/>
  <c r="I228" i="41" s="1"/>
  <c r="H42" i="41"/>
  <c r="H228" i="41" s="1"/>
  <c r="G42" i="41"/>
  <c r="G228" i="41" s="1"/>
  <c r="F42" i="41"/>
  <c r="F228" i="41" s="1"/>
  <c r="E42" i="41"/>
  <c r="E228" i="41" s="1"/>
  <c r="D42" i="41"/>
  <c r="D228" i="41" s="1"/>
  <c r="C42" i="41"/>
  <c r="C228" i="41" s="1"/>
  <c r="D41" i="41"/>
  <c r="E41" i="41" s="1"/>
  <c r="F41" i="41" s="1"/>
  <c r="G41" i="41" s="1"/>
  <c r="H41" i="41" s="1"/>
  <c r="I41" i="41" s="1"/>
  <c r="J41" i="41" s="1"/>
  <c r="K41" i="41" s="1"/>
  <c r="L41" i="41" s="1"/>
  <c r="M41" i="41" s="1"/>
  <c r="N41" i="41" s="1"/>
  <c r="D37" i="41"/>
  <c r="E37" i="41" s="1"/>
  <c r="F37" i="41" s="1"/>
  <c r="G37" i="41" s="1"/>
  <c r="H37" i="41" s="1"/>
  <c r="I37" i="41" s="1"/>
  <c r="J37" i="41" s="1"/>
  <c r="K37" i="41" s="1"/>
  <c r="L37" i="41" s="1"/>
  <c r="M37" i="41" s="1"/>
  <c r="N37" i="41" s="1"/>
  <c r="O37" i="41" s="1"/>
  <c r="P37" i="41" s="1"/>
  <c r="Q37" i="41" s="1"/>
  <c r="R37" i="41" s="1"/>
  <c r="S37" i="41" s="1"/>
  <c r="T37" i="41" s="1"/>
  <c r="U37" i="41" s="1"/>
  <c r="V37" i="41" s="1"/>
  <c r="W37" i="41" s="1"/>
  <c r="X37" i="41" s="1"/>
  <c r="Y37" i="41" s="1"/>
  <c r="Z37" i="41" s="1"/>
  <c r="AA37" i="41" s="1"/>
  <c r="AB37" i="41" s="1"/>
  <c r="AC37" i="41" s="1"/>
  <c r="AD37" i="41" s="1"/>
  <c r="AE37" i="41" s="1"/>
  <c r="AF37" i="41" s="1"/>
  <c r="AG37" i="41" s="1"/>
  <c r="AH37" i="41" s="1"/>
  <c r="AI37" i="41" s="1"/>
  <c r="AJ37" i="41" s="1"/>
  <c r="AK37" i="41" s="1"/>
  <c r="D35" i="41"/>
  <c r="E35" i="41" s="1"/>
  <c r="F35" i="41" s="1"/>
  <c r="G35" i="41" s="1"/>
  <c r="H35" i="41" s="1"/>
  <c r="I35" i="41" s="1"/>
  <c r="J35" i="41" s="1"/>
  <c r="K35" i="41" s="1"/>
  <c r="L35" i="41" s="1"/>
  <c r="M35" i="41" s="1"/>
  <c r="N35" i="41" s="1"/>
  <c r="O35" i="41" s="1"/>
  <c r="P35" i="41" s="1"/>
  <c r="Q35" i="41" s="1"/>
  <c r="R35" i="41" s="1"/>
  <c r="S35" i="41" s="1"/>
  <c r="T35" i="41" s="1"/>
  <c r="U35" i="41" s="1"/>
  <c r="V35" i="41" s="1"/>
  <c r="W35" i="41" s="1"/>
  <c r="X35" i="41" s="1"/>
  <c r="Y35" i="41" s="1"/>
  <c r="Z35" i="41" s="1"/>
  <c r="AA35" i="41" s="1"/>
  <c r="AB35" i="41" s="1"/>
  <c r="AC35" i="41" s="1"/>
  <c r="AD35" i="41" s="1"/>
  <c r="AE35" i="41" s="1"/>
  <c r="AF35" i="41" s="1"/>
  <c r="AG35" i="41" s="1"/>
  <c r="AH35" i="41" s="1"/>
  <c r="AI35" i="41" s="1"/>
  <c r="AJ35" i="41" s="1"/>
  <c r="AK35" i="41" s="1"/>
  <c r="D32" i="41"/>
  <c r="E32" i="41" s="1"/>
  <c r="F32" i="41" s="1"/>
  <c r="G32" i="41" s="1"/>
  <c r="H32" i="41" s="1"/>
  <c r="I32" i="41" s="1"/>
  <c r="J32" i="41" s="1"/>
  <c r="K32" i="41" s="1"/>
  <c r="L32" i="41" s="1"/>
  <c r="M32" i="41" s="1"/>
  <c r="N32" i="41" s="1"/>
  <c r="O32" i="41" s="1"/>
  <c r="P32" i="41" s="1"/>
  <c r="Q32" i="41" s="1"/>
  <c r="R32" i="41" s="1"/>
  <c r="S32" i="41" s="1"/>
  <c r="T32" i="41" s="1"/>
  <c r="U32" i="41" s="1"/>
  <c r="V32" i="41" s="1"/>
  <c r="W32" i="41" s="1"/>
  <c r="X32" i="41" s="1"/>
  <c r="Y32" i="41" s="1"/>
  <c r="Z32" i="41" s="1"/>
  <c r="AA32" i="41" s="1"/>
  <c r="AB32" i="41" s="1"/>
  <c r="AC32" i="41" s="1"/>
  <c r="AD32" i="41" s="1"/>
  <c r="AE32" i="41" s="1"/>
  <c r="AF32" i="41" s="1"/>
  <c r="AG32" i="41" s="1"/>
  <c r="AH32" i="41" s="1"/>
  <c r="AI32" i="41" s="1"/>
  <c r="AJ32" i="41" s="1"/>
  <c r="AK32" i="41" s="1"/>
  <c r="D31" i="41"/>
  <c r="D30" i="41"/>
  <c r="E30" i="41" s="1"/>
  <c r="F30" i="41" s="1"/>
  <c r="G30" i="41" s="1"/>
  <c r="H30" i="41" s="1"/>
  <c r="I30" i="41" s="1"/>
  <c r="J30" i="41" s="1"/>
  <c r="K30" i="41" s="1"/>
  <c r="L30" i="41" s="1"/>
  <c r="M30" i="41" s="1"/>
  <c r="N30" i="41" s="1"/>
  <c r="O30" i="41" s="1"/>
  <c r="P30" i="41" s="1"/>
  <c r="Q30" i="41" s="1"/>
  <c r="R30" i="41" s="1"/>
  <c r="S30" i="41" s="1"/>
  <c r="T30" i="41" s="1"/>
  <c r="U30" i="41" s="1"/>
  <c r="V30" i="41" s="1"/>
  <c r="W30" i="41" s="1"/>
  <c r="X30" i="41" s="1"/>
  <c r="Y30" i="41" s="1"/>
  <c r="Z30" i="41" s="1"/>
  <c r="AA30" i="41" s="1"/>
  <c r="AB30" i="41" s="1"/>
  <c r="AC30" i="41" s="1"/>
  <c r="AD30" i="41" s="1"/>
  <c r="AE30" i="41" s="1"/>
  <c r="AF30" i="41" s="1"/>
  <c r="AG30" i="41" s="1"/>
  <c r="AH30" i="41" s="1"/>
  <c r="AI30" i="41" s="1"/>
  <c r="AJ30" i="41" s="1"/>
  <c r="AK30" i="41" s="1"/>
  <c r="D28" i="41"/>
  <c r="E28" i="41" s="1"/>
  <c r="F28" i="41" s="1"/>
  <c r="G28" i="41" s="1"/>
  <c r="H28" i="41" s="1"/>
  <c r="I28" i="41" s="1"/>
  <c r="J28" i="41" s="1"/>
  <c r="K28" i="41" s="1"/>
  <c r="L28" i="41" s="1"/>
  <c r="M28" i="41" s="1"/>
  <c r="N28" i="41" s="1"/>
  <c r="O28" i="41" s="1"/>
  <c r="P28" i="41" s="1"/>
  <c r="Q28" i="41" s="1"/>
  <c r="R28" i="41" s="1"/>
  <c r="S28" i="41" s="1"/>
  <c r="T28" i="41" s="1"/>
  <c r="U28" i="41" s="1"/>
  <c r="V28" i="41" s="1"/>
  <c r="W28" i="41" s="1"/>
  <c r="X28" i="41" s="1"/>
  <c r="Y28" i="41" s="1"/>
  <c r="Z28" i="41" s="1"/>
  <c r="AA28" i="41" s="1"/>
  <c r="AB28" i="41" s="1"/>
  <c r="AC28" i="41" s="1"/>
  <c r="AD28" i="41" s="1"/>
  <c r="AE28" i="41" s="1"/>
  <c r="AF28" i="41" s="1"/>
  <c r="AG28" i="41" s="1"/>
  <c r="AH28" i="41" s="1"/>
  <c r="AI28" i="41" s="1"/>
  <c r="AJ28" i="41" s="1"/>
  <c r="AK28" i="41" s="1"/>
  <c r="D27" i="41"/>
  <c r="E27" i="41" s="1"/>
  <c r="F27" i="41" s="1"/>
  <c r="G27" i="41" s="1"/>
  <c r="H27" i="41" s="1"/>
  <c r="I27" i="41" s="1"/>
  <c r="J27" i="41" s="1"/>
  <c r="K27" i="41" s="1"/>
  <c r="L27" i="41" s="1"/>
  <c r="M27" i="41" s="1"/>
  <c r="N27" i="41" s="1"/>
  <c r="O27" i="41" s="1"/>
  <c r="P27" i="41" s="1"/>
  <c r="Q27" i="41" s="1"/>
  <c r="R27" i="41" s="1"/>
  <c r="S27" i="41" s="1"/>
  <c r="T27" i="41" s="1"/>
  <c r="U27" i="41" s="1"/>
  <c r="V27" i="41" s="1"/>
  <c r="W27" i="41" s="1"/>
  <c r="X27" i="41" s="1"/>
  <c r="Y27" i="41" s="1"/>
  <c r="Z27" i="41" s="1"/>
  <c r="AA27" i="41" s="1"/>
  <c r="AB27" i="41" s="1"/>
  <c r="AC27" i="41" s="1"/>
  <c r="AD27" i="41" s="1"/>
  <c r="AE27" i="41" s="1"/>
  <c r="AF27" i="41" s="1"/>
  <c r="AG27" i="41" s="1"/>
  <c r="AH27" i="41" s="1"/>
  <c r="AI27" i="41" s="1"/>
  <c r="AJ27" i="41" s="1"/>
  <c r="AK27" i="41" s="1"/>
  <c r="D25" i="41"/>
  <c r="E25" i="41" s="1"/>
  <c r="F25" i="41" s="1"/>
  <c r="G25" i="41" s="1"/>
  <c r="H25" i="41" s="1"/>
  <c r="I25" i="41" s="1"/>
  <c r="J25" i="41" s="1"/>
  <c r="K25" i="41" s="1"/>
  <c r="L25" i="41" s="1"/>
  <c r="M25" i="41" s="1"/>
  <c r="N25" i="41" s="1"/>
  <c r="O25" i="41" s="1"/>
  <c r="P25" i="41" s="1"/>
  <c r="Q25" i="41" s="1"/>
  <c r="R25" i="41" s="1"/>
  <c r="S25" i="41" s="1"/>
  <c r="T25" i="41" s="1"/>
  <c r="U25" i="41" s="1"/>
  <c r="V25" i="41" s="1"/>
  <c r="W25" i="41" s="1"/>
  <c r="X25" i="41" s="1"/>
  <c r="Y25" i="41" s="1"/>
  <c r="Z25" i="41" s="1"/>
  <c r="AA25" i="41" s="1"/>
  <c r="AB25" i="41" s="1"/>
  <c r="AC25" i="41" s="1"/>
  <c r="AD25" i="41" s="1"/>
  <c r="AE25" i="41" s="1"/>
  <c r="AF25" i="41" s="1"/>
  <c r="AG25" i="41" s="1"/>
  <c r="AH25" i="41" s="1"/>
  <c r="AI25" i="41" s="1"/>
  <c r="AJ25" i="41" s="1"/>
  <c r="AK25" i="41" s="1"/>
  <c r="AK23" i="41"/>
  <c r="AJ23" i="41"/>
  <c r="AI23" i="41"/>
  <c r="AH23" i="41"/>
  <c r="AG23" i="41"/>
  <c r="AF23" i="41"/>
  <c r="AE23" i="41"/>
  <c r="AD23" i="41"/>
  <c r="AC23" i="41"/>
  <c r="AB23" i="41"/>
  <c r="AA23" i="41"/>
  <c r="Z23" i="41"/>
  <c r="Y23" i="41"/>
  <c r="X23" i="41"/>
  <c r="W23" i="41"/>
  <c r="V23" i="41"/>
  <c r="U23" i="41"/>
  <c r="T23" i="41"/>
  <c r="S23" i="41"/>
  <c r="R23" i="41"/>
  <c r="Q23" i="41"/>
  <c r="P23" i="41"/>
  <c r="O23" i="41"/>
  <c r="N23" i="41"/>
  <c r="M23" i="41"/>
  <c r="L23" i="41"/>
  <c r="K23" i="41"/>
  <c r="J23" i="41"/>
  <c r="I23" i="41"/>
  <c r="H23" i="41"/>
  <c r="G23" i="41"/>
  <c r="F23" i="41"/>
  <c r="E23" i="41"/>
  <c r="D23" i="41"/>
  <c r="C23" i="41"/>
  <c r="AK22" i="41"/>
  <c r="AK216" i="41" s="1"/>
  <c r="AJ22" i="41"/>
  <c r="AJ216" i="41" s="1"/>
  <c r="AI22" i="41"/>
  <c r="AI216" i="41" s="1"/>
  <c r="AH22" i="41"/>
  <c r="AH216" i="41" s="1"/>
  <c r="AG22" i="41"/>
  <c r="AG216" i="41" s="1"/>
  <c r="AF22" i="41"/>
  <c r="AF216" i="41" s="1"/>
  <c r="AE22" i="41"/>
  <c r="AE216" i="41" s="1"/>
  <c r="AD22" i="41"/>
  <c r="AD216" i="41" s="1"/>
  <c r="AC22" i="41"/>
  <c r="AC216" i="41" s="1"/>
  <c r="AB22" i="41"/>
  <c r="AB216" i="41" s="1"/>
  <c r="AA22" i="41"/>
  <c r="AA216" i="41" s="1"/>
  <c r="Z22" i="41"/>
  <c r="Z216" i="41" s="1"/>
  <c r="Y22" i="41"/>
  <c r="Y216" i="41" s="1"/>
  <c r="X22" i="41"/>
  <c r="X216" i="41" s="1"/>
  <c r="W22" i="41"/>
  <c r="W216" i="41" s="1"/>
  <c r="V22" i="41"/>
  <c r="V216" i="41" s="1"/>
  <c r="U22" i="41"/>
  <c r="U216" i="41" s="1"/>
  <c r="T22" i="41"/>
  <c r="T216" i="41" s="1"/>
  <c r="S22" i="41"/>
  <c r="S216" i="41" s="1"/>
  <c r="R22" i="41"/>
  <c r="R216" i="41" s="1"/>
  <c r="Q22" i="41"/>
  <c r="Q216" i="41" s="1"/>
  <c r="P22" i="41"/>
  <c r="P216" i="41" s="1"/>
  <c r="O22" i="41"/>
  <c r="O216" i="41" s="1"/>
  <c r="N22" i="41"/>
  <c r="N216" i="41" s="1"/>
  <c r="M22" i="41"/>
  <c r="M216" i="41" s="1"/>
  <c r="L22" i="41"/>
  <c r="L216" i="41" s="1"/>
  <c r="K22" i="41"/>
  <c r="K216" i="41" s="1"/>
  <c r="J22" i="41"/>
  <c r="J216" i="41" s="1"/>
  <c r="I22" i="41"/>
  <c r="I216" i="41" s="1"/>
  <c r="H22" i="41"/>
  <c r="H216" i="41" s="1"/>
  <c r="G22" i="41"/>
  <c r="G216" i="41" s="1"/>
  <c r="F22" i="41"/>
  <c r="F216" i="41" s="1"/>
  <c r="E22" i="41"/>
  <c r="E216" i="41" s="1"/>
  <c r="D22" i="41"/>
  <c r="D216" i="41" s="1"/>
  <c r="C22" i="41"/>
  <c r="C216" i="41" s="1"/>
  <c r="D17" i="41"/>
  <c r="E17" i="41" s="1"/>
  <c r="F17" i="41" s="1"/>
  <c r="G17" i="41" s="1"/>
  <c r="H17" i="41" s="1"/>
  <c r="I17" i="41" s="1"/>
  <c r="J17" i="41" s="1"/>
  <c r="K17" i="41" s="1"/>
  <c r="L17" i="41" s="1"/>
  <c r="M17" i="41" s="1"/>
  <c r="N17" i="41" s="1"/>
  <c r="O17" i="41" s="1"/>
  <c r="P17" i="41" s="1"/>
  <c r="Q17" i="41" s="1"/>
  <c r="R17" i="41" s="1"/>
  <c r="S17" i="41" s="1"/>
  <c r="T17" i="41" s="1"/>
  <c r="U17" i="41" s="1"/>
  <c r="V17" i="41" s="1"/>
  <c r="W17" i="41" s="1"/>
  <c r="X17" i="41" s="1"/>
  <c r="Y17" i="41" s="1"/>
  <c r="Z17" i="41" s="1"/>
  <c r="AA17" i="41" s="1"/>
  <c r="AB17" i="41" s="1"/>
  <c r="AC17" i="41" s="1"/>
  <c r="AD17" i="41" s="1"/>
  <c r="AE17" i="41" s="1"/>
  <c r="AF17" i="41" s="1"/>
  <c r="AG17" i="41" s="1"/>
  <c r="AH17" i="41" s="1"/>
  <c r="AI17" i="41" s="1"/>
  <c r="AJ17" i="41" s="1"/>
  <c r="AK17" i="41" s="1"/>
  <c r="D15" i="41"/>
  <c r="E15" i="41" s="1"/>
  <c r="F15" i="41" s="1"/>
  <c r="G15" i="41" s="1"/>
  <c r="H15" i="41" s="1"/>
  <c r="I15" i="41" s="1"/>
  <c r="J15" i="41" s="1"/>
  <c r="K15" i="41" s="1"/>
  <c r="L15" i="41" s="1"/>
  <c r="M15" i="41" s="1"/>
  <c r="N15" i="41" s="1"/>
  <c r="O15" i="41" s="1"/>
  <c r="P15" i="41" s="1"/>
  <c r="Q15" i="41" s="1"/>
  <c r="R15" i="41" s="1"/>
  <c r="S15" i="41" s="1"/>
  <c r="T15" i="41" s="1"/>
  <c r="U15" i="41" s="1"/>
  <c r="V15" i="41" s="1"/>
  <c r="W15" i="41" s="1"/>
  <c r="X15" i="41" s="1"/>
  <c r="Y15" i="41" s="1"/>
  <c r="Z15" i="41" s="1"/>
  <c r="AA15" i="41" s="1"/>
  <c r="AB15" i="41" s="1"/>
  <c r="AC15" i="41" s="1"/>
  <c r="AD15" i="41" s="1"/>
  <c r="AE15" i="41" s="1"/>
  <c r="AF15" i="41" s="1"/>
  <c r="AG15" i="41" s="1"/>
  <c r="AH15" i="41" s="1"/>
  <c r="AI15" i="41" s="1"/>
  <c r="AJ15" i="41" s="1"/>
  <c r="AK15" i="41" s="1"/>
  <c r="D12" i="41"/>
  <c r="E12" i="41" s="1"/>
  <c r="F12" i="41" s="1"/>
  <c r="G12" i="41" s="1"/>
  <c r="H12" i="41" s="1"/>
  <c r="I12" i="41" s="1"/>
  <c r="J12" i="41" s="1"/>
  <c r="K12" i="41" s="1"/>
  <c r="L12" i="41" s="1"/>
  <c r="M12" i="41" s="1"/>
  <c r="N12" i="41" s="1"/>
  <c r="O12" i="41" s="1"/>
  <c r="P12" i="41" s="1"/>
  <c r="Q12" i="41" s="1"/>
  <c r="R12" i="41" s="1"/>
  <c r="S12" i="41" s="1"/>
  <c r="T12" i="41" s="1"/>
  <c r="U12" i="41" s="1"/>
  <c r="V12" i="41" s="1"/>
  <c r="W12" i="41" s="1"/>
  <c r="X12" i="41" s="1"/>
  <c r="Y12" i="41" s="1"/>
  <c r="Z12" i="41" s="1"/>
  <c r="AA12" i="41" s="1"/>
  <c r="AB12" i="41" s="1"/>
  <c r="AC12" i="41" s="1"/>
  <c r="AD12" i="41" s="1"/>
  <c r="AE12" i="41" s="1"/>
  <c r="AF12" i="41" s="1"/>
  <c r="AG12" i="41" s="1"/>
  <c r="AH12" i="41" s="1"/>
  <c r="AI12" i="41" s="1"/>
  <c r="AJ12" i="41" s="1"/>
  <c r="AK12" i="41" s="1"/>
  <c r="D11" i="41"/>
  <c r="D10" i="41"/>
  <c r="E10" i="41" s="1"/>
  <c r="F10" i="41" s="1"/>
  <c r="G10" i="41" s="1"/>
  <c r="H10" i="41" s="1"/>
  <c r="I10" i="41" s="1"/>
  <c r="J10" i="41" s="1"/>
  <c r="K10" i="41" s="1"/>
  <c r="L10" i="41" s="1"/>
  <c r="M10" i="41" s="1"/>
  <c r="N10" i="41" s="1"/>
  <c r="O10" i="41" s="1"/>
  <c r="P10" i="41" s="1"/>
  <c r="Q10" i="41" s="1"/>
  <c r="R10" i="41" s="1"/>
  <c r="S10" i="41" s="1"/>
  <c r="T10" i="41" s="1"/>
  <c r="U10" i="41" s="1"/>
  <c r="V10" i="41" s="1"/>
  <c r="W10" i="41" s="1"/>
  <c r="X10" i="41" s="1"/>
  <c r="Y10" i="41" s="1"/>
  <c r="Z10" i="41" s="1"/>
  <c r="AA10" i="41" s="1"/>
  <c r="AB10" i="41" s="1"/>
  <c r="AC10" i="41" s="1"/>
  <c r="AD10" i="41" s="1"/>
  <c r="AE10" i="41" s="1"/>
  <c r="AF10" i="41" s="1"/>
  <c r="AG10" i="41" s="1"/>
  <c r="AH10" i="41" s="1"/>
  <c r="AI10" i="41" s="1"/>
  <c r="AJ10" i="41" s="1"/>
  <c r="AK10" i="41" s="1"/>
  <c r="D8" i="41"/>
  <c r="E8" i="41" s="1"/>
  <c r="F8" i="41" s="1"/>
  <c r="G8" i="41" s="1"/>
  <c r="H8" i="41" s="1"/>
  <c r="I8" i="41" s="1"/>
  <c r="J8" i="41" s="1"/>
  <c r="K8" i="41" s="1"/>
  <c r="L8" i="41" s="1"/>
  <c r="M8" i="41" s="1"/>
  <c r="N8" i="41" s="1"/>
  <c r="O8" i="41" s="1"/>
  <c r="P8" i="41" s="1"/>
  <c r="Q8" i="41" s="1"/>
  <c r="R8" i="41" s="1"/>
  <c r="S8" i="41" s="1"/>
  <c r="T8" i="41" s="1"/>
  <c r="U8" i="41" s="1"/>
  <c r="V8" i="41" s="1"/>
  <c r="W8" i="41" s="1"/>
  <c r="X8" i="41" s="1"/>
  <c r="Y8" i="41" s="1"/>
  <c r="Z8" i="41" s="1"/>
  <c r="AA8" i="41" s="1"/>
  <c r="AB8" i="41" s="1"/>
  <c r="AC8" i="41" s="1"/>
  <c r="AD8" i="41" s="1"/>
  <c r="AE8" i="41" s="1"/>
  <c r="AF8" i="41" s="1"/>
  <c r="AG8" i="41" s="1"/>
  <c r="AH8" i="41" s="1"/>
  <c r="AI8" i="41" s="1"/>
  <c r="AJ8" i="41" s="1"/>
  <c r="AK8" i="41" s="1"/>
  <c r="D7" i="41"/>
  <c r="E7" i="41" s="1"/>
  <c r="F7" i="41" s="1"/>
  <c r="G7" i="41" s="1"/>
  <c r="H7" i="41" s="1"/>
  <c r="I7" i="41" s="1"/>
  <c r="J7" i="41" s="1"/>
  <c r="K7" i="41" s="1"/>
  <c r="L7" i="41" s="1"/>
  <c r="M7" i="41" s="1"/>
  <c r="N7" i="41" s="1"/>
  <c r="O7" i="41" s="1"/>
  <c r="P7" i="41" s="1"/>
  <c r="Q7" i="41" s="1"/>
  <c r="R7" i="41" s="1"/>
  <c r="S7" i="41" s="1"/>
  <c r="T7" i="41" s="1"/>
  <c r="U7" i="41" s="1"/>
  <c r="V7" i="41" s="1"/>
  <c r="W7" i="41" s="1"/>
  <c r="X7" i="41" s="1"/>
  <c r="Y7" i="41" s="1"/>
  <c r="Z7" i="41" s="1"/>
  <c r="AA7" i="41" s="1"/>
  <c r="AB7" i="41" s="1"/>
  <c r="AC7" i="41" s="1"/>
  <c r="AD7" i="41" s="1"/>
  <c r="AE7" i="41" s="1"/>
  <c r="AF7" i="41" s="1"/>
  <c r="AG7" i="41" s="1"/>
  <c r="AH7" i="41" s="1"/>
  <c r="AI7" i="41" s="1"/>
  <c r="AJ7" i="41" s="1"/>
  <c r="AK7" i="41" s="1"/>
  <c r="D5" i="41"/>
  <c r="E5" i="41" s="1"/>
  <c r="F5" i="41" s="1"/>
  <c r="G5" i="41" s="1"/>
  <c r="H5" i="41" s="1"/>
  <c r="I5" i="41" s="1"/>
  <c r="J5" i="41" s="1"/>
  <c r="K5" i="41" s="1"/>
  <c r="L5" i="41" s="1"/>
  <c r="M5" i="41" s="1"/>
  <c r="N5" i="41" s="1"/>
  <c r="O5" i="41" s="1"/>
  <c r="P5" i="41" s="1"/>
  <c r="Q5" i="41" s="1"/>
  <c r="R5" i="41" s="1"/>
  <c r="S5" i="41" s="1"/>
  <c r="T5" i="41" s="1"/>
  <c r="U5" i="41" s="1"/>
  <c r="V5" i="41" s="1"/>
  <c r="W5" i="41" s="1"/>
  <c r="X5" i="41" s="1"/>
  <c r="Y5" i="41" s="1"/>
  <c r="Z5" i="41" s="1"/>
  <c r="AA5" i="41" s="1"/>
  <c r="AB5" i="41" s="1"/>
  <c r="AC5" i="41" s="1"/>
  <c r="AD5" i="41" s="1"/>
  <c r="AE5" i="41" s="1"/>
  <c r="AF5" i="41" s="1"/>
  <c r="AG5" i="41" s="1"/>
  <c r="AH5" i="41" s="1"/>
  <c r="AI5" i="41" s="1"/>
  <c r="AJ5" i="41" s="1"/>
  <c r="AK5" i="41" s="1"/>
  <c r="L4" i="41"/>
  <c r="L6" i="41" s="1"/>
  <c r="K4" i="41"/>
  <c r="K6" i="41" s="1"/>
  <c r="I4" i="41"/>
  <c r="I6" i="41" s="1"/>
  <c r="H4" i="41"/>
  <c r="H6" i="41" s="1"/>
  <c r="G4" i="41"/>
  <c r="G6" i="41" s="1"/>
  <c r="F4" i="41"/>
  <c r="F6" i="41" s="1"/>
  <c r="E4" i="41"/>
  <c r="E6" i="41" s="1"/>
  <c r="D4" i="41"/>
  <c r="D6" i="41" s="1"/>
  <c r="C4" i="41"/>
  <c r="C6" i="41" s="1"/>
  <c r="AK3" i="41"/>
  <c r="AJ3" i="41"/>
  <c r="AI3" i="41"/>
  <c r="AH3" i="41"/>
  <c r="AG3" i="41"/>
  <c r="AF3" i="41"/>
  <c r="AE3" i="41"/>
  <c r="AD3" i="41"/>
  <c r="AC3" i="41"/>
  <c r="AB3" i="41"/>
  <c r="AA3" i="41"/>
  <c r="Z3" i="41"/>
  <c r="Y3" i="41"/>
  <c r="X3" i="41"/>
  <c r="W3" i="41"/>
  <c r="V3" i="41"/>
  <c r="U3" i="41"/>
  <c r="T3" i="41"/>
  <c r="S3" i="41"/>
  <c r="R3" i="41"/>
  <c r="Q3" i="41"/>
  <c r="P3" i="41"/>
  <c r="O3" i="41"/>
  <c r="N3" i="41"/>
  <c r="M3" i="41"/>
  <c r="AK2" i="41"/>
  <c r="AJ2" i="41"/>
  <c r="AI2" i="41"/>
  <c r="AH2" i="41"/>
  <c r="AG2" i="41"/>
  <c r="AF2" i="41"/>
  <c r="AE2" i="41"/>
  <c r="AD2" i="41"/>
  <c r="AC2" i="41"/>
  <c r="AB2" i="41"/>
  <c r="AA2" i="41"/>
  <c r="Z2" i="41"/>
  <c r="Y2" i="41"/>
  <c r="X2" i="41"/>
  <c r="W2" i="41"/>
  <c r="V2" i="41"/>
  <c r="U2" i="41"/>
  <c r="U204" i="41" s="1"/>
  <c r="T2" i="41"/>
  <c r="T204" i="41" s="1"/>
  <c r="S2" i="41"/>
  <c r="S204" i="41" s="1"/>
  <c r="R2" i="41"/>
  <c r="R204" i="41" s="1"/>
  <c r="Q2" i="41"/>
  <c r="Q204" i="41" s="1"/>
  <c r="P2" i="41"/>
  <c r="P204" i="41" s="1"/>
  <c r="O2" i="41"/>
  <c r="O204" i="41" s="1"/>
  <c r="N2" i="41"/>
  <c r="N204" i="41" s="1"/>
  <c r="M2" i="41"/>
  <c r="M204" i="41" s="1"/>
  <c r="J2" i="41"/>
  <c r="J4" i="41" s="1"/>
  <c r="J6" i="41" s="1"/>
  <c r="D1" i="41"/>
  <c r="E1" i="41" s="1"/>
  <c r="F1" i="41" s="1"/>
  <c r="G1" i="41" s="1"/>
  <c r="H1" i="41" s="1"/>
  <c r="I1" i="41" s="1"/>
  <c r="J1" i="41" s="1"/>
  <c r="K1" i="41" s="1"/>
  <c r="L1" i="41" s="1"/>
  <c r="M1" i="41" s="1"/>
  <c r="N1" i="41" s="1"/>
  <c r="J22" i="30" a="1"/>
  <c r="J12" i="30"/>
  <c r="I12" i="30"/>
  <c r="H12" i="30"/>
  <c r="G12" i="30"/>
  <c r="J11" i="30"/>
  <c r="I11" i="30"/>
  <c r="H11" i="30"/>
  <c r="G11" i="30"/>
  <c r="J10" i="30"/>
  <c r="I10" i="30"/>
  <c r="H10" i="30"/>
  <c r="G10" i="30"/>
  <c r="J9" i="30"/>
  <c r="I9" i="30"/>
  <c r="H9" i="30"/>
  <c r="G9" i="30"/>
  <c r="J8" i="30"/>
  <c r="I8" i="30"/>
  <c r="H8" i="30"/>
  <c r="G8" i="30"/>
  <c r="J7" i="30"/>
  <c r="I7" i="30"/>
  <c r="H7" i="30"/>
  <c r="G7" i="30"/>
  <c r="J6" i="30"/>
  <c r="J5" i="30" s="1"/>
  <c r="I6" i="30"/>
  <c r="H6" i="30"/>
  <c r="G6" i="30"/>
  <c r="J134" i="40"/>
  <c r="I134" i="40"/>
  <c r="H134" i="40"/>
  <c r="G134" i="40"/>
  <c r="F134" i="40"/>
  <c r="E134" i="40"/>
  <c r="D134" i="40"/>
  <c r="C134" i="40"/>
  <c r="K130" i="40"/>
  <c r="J130" i="40"/>
  <c r="I130" i="40"/>
  <c r="H130" i="40"/>
  <c r="G130" i="40"/>
  <c r="F130" i="40"/>
  <c r="E130" i="40"/>
  <c r="D130" i="40"/>
  <c r="C130" i="40"/>
  <c r="C131" i="40" s="1"/>
  <c r="K127" i="40"/>
  <c r="K128" i="40" s="1"/>
  <c r="J127" i="40"/>
  <c r="J128" i="40" s="1"/>
  <c r="I127" i="40"/>
  <c r="I128" i="40" s="1"/>
  <c r="H127" i="40"/>
  <c r="H128" i="40" s="1"/>
  <c r="G127" i="40"/>
  <c r="G128" i="40" s="1"/>
  <c r="F127" i="40"/>
  <c r="F128" i="40" s="1"/>
  <c r="E127" i="40"/>
  <c r="E128" i="40" s="1"/>
  <c r="D127" i="40"/>
  <c r="D128" i="40" s="1"/>
  <c r="C127" i="40"/>
  <c r="C128" i="40" s="1"/>
  <c r="J125" i="40"/>
  <c r="K125" i="40" s="1"/>
  <c r="I125" i="40"/>
  <c r="H125" i="40"/>
  <c r="G125" i="40"/>
  <c r="F125" i="40"/>
  <c r="E125" i="40"/>
  <c r="D125" i="40"/>
  <c r="C125" i="40"/>
  <c r="K124" i="40"/>
  <c r="L124" i="40" s="1"/>
  <c r="M124" i="40" s="1"/>
  <c r="N124" i="40" s="1"/>
  <c r="O124" i="40" s="1"/>
  <c r="P124" i="40" s="1"/>
  <c r="Q124" i="40" s="1"/>
  <c r="R124" i="40" s="1"/>
  <c r="S124" i="40" s="1"/>
  <c r="T124" i="40" s="1"/>
  <c r="U124" i="40" s="1"/>
  <c r="J121" i="40"/>
  <c r="J122" i="40" s="1"/>
  <c r="I121" i="40"/>
  <c r="I122" i="40" s="1"/>
  <c r="H121" i="40"/>
  <c r="H122" i="40" s="1"/>
  <c r="G121" i="40"/>
  <c r="G122" i="40" s="1"/>
  <c r="F121" i="40"/>
  <c r="F122" i="40" s="1"/>
  <c r="E121" i="40"/>
  <c r="E122" i="40" s="1"/>
  <c r="D121" i="40"/>
  <c r="D122" i="40" s="1"/>
  <c r="C121" i="40"/>
  <c r="C122" i="40" s="1"/>
  <c r="J116" i="40"/>
  <c r="I116" i="40"/>
  <c r="H116" i="40"/>
  <c r="G116" i="40"/>
  <c r="F116" i="40"/>
  <c r="E116" i="40"/>
  <c r="D116" i="40"/>
  <c r="C116" i="40"/>
  <c r="J107" i="40"/>
  <c r="I107" i="40"/>
  <c r="H107" i="40"/>
  <c r="G107" i="40"/>
  <c r="F107" i="40"/>
  <c r="E107" i="40"/>
  <c r="D107" i="40"/>
  <c r="C107" i="40"/>
  <c r="J98" i="40"/>
  <c r="I98" i="40"/>
  <c r="H98" i="40"/>
  <c r="G98" i="40"/>
  <c r="F98" i="40"/>
  <c r="E98" i="40"/>
  <c r="D98" i="40"/>
  <c r="C98" i="40"/>
  <c r="J92" i="40"/>
  <c r="I92" i="40"/>
  <c r="H92" i="40"/>
  <c r="G92" i="40"/>
  <c r="F92" i="40"/>
  <c r="E92" i="40"/>
  <c r="D92" i="40"/>
  <c r="C92" i="40"/>
  <c r="J86" i="40"/>
  <c r="I86" i="40"/>
  <c r="H86" i="40"/>
  <c r="G86" i="40"/>
  <c r="F86" i="40"/>
  <c r="E86" i="40"/>
  <c r="D86" i="40"/>
  <c r="C86" i="40"/>
  <c r="J83" i="40"/>
  <c r="I83" i="40"/>
  <c r="H83" i="40"/>
  <c r="G83" i="40"/>
  <c r="F83" i="40"/>
  <c r="E83" i="40"/>
  <c r="D83" i="40"/>
  <c r="C83" i="40"/>
  <c r="J55" i="40"/>
  <c r="I55" i="40"/>
  <c r="H55" i="40"/>
  <c r="G55" i="40"/>
  <c r="F55" i="40"/>
  <c r="E55" i="40"/>
  <c r="D55" i="40"/>
  <c r="C55" i="40"/>
  <c r="AI54" i="40"/>
  <c r="AH54" i="40"/>
  <c r="AG54" i="40"/>
  <c r="AI41" i="40"/>
  <c r="C13" i="24"/>
  <c r="C12" i="24"/>
  <c r="C11" i="24"/>
  <c r="C10" i="24"/>
  <c r="C9" i="24"/>
  <c r="C8" i="24"/>
  <c r="C7" i="24"/>
  <c r="C6" i="24"/>
  <c r="C5" i="24"/>
  <c r="C4" i="24"/>
  <c r="AQ37" i="39"/>
  <c r="AR37" i="39" s="1"/>
  <c r="AS37" i="39" s="1"/>
  <c r="AT37" i="39" s="1"/>
  <c r="AU37" i="39" s="1"/>
  <c r="AN37" i="39"/>
  <c r="AT165" i="39"/>
  <c r="AT164" i="39"/>
  <c r="AT166" i="39" s="1"/>
  <c r="AU152" i="39"/>
  <c r="AT152" i="39"/>
  <c r="AS152" i="39"/>
  <c r="AR152" i="39"/>
  <c r="AQ152" i="39"/>
  <c r="AP152" i="39"/>
  <c r="AO152" i="39"/>
  <c r="AN152" i="39"/>
  <c r="AM152" i="39"/>
  <c r="AL152" i="39"/>
  <c r="AK152" i="39"/>
  <c r="AJ152" i="39"/>
  <c r="AI152" i="39"/>
  <c r="AH152" i="39"/>
  <c r="AG152" i="39"/>
  <c r="AF152" i="39"/>
  <c r="AE152" i="39"/>
  <c r="AD152" i="39"/>
  <c r="AC152" i="39"/>
  <c r="AB152" i="39"/>
  <c r="AA152" i="39"/>
  <c r="Z152" i="39"/>
  <c r="Y152" i="39"/>
  <c r="X152" i="39"/>
  <c r="W152" i="39"/>
  <c r="V152" i="39"/>
  <c r="U152" i="39"/>
  <c r="T152" i="39"/>
  <c r="S152" i="39"/>
  <c r="R152" i="39"/>
  <c r="Q152" i="39"/>
  <c r="P152" i="39"/>
  <c r="O152" i="39"/>
  <c r="N152" i="39"/>
  <c r="M152" i="39"/>
  <c r="C147" i="39"/>
  <c r="AU146" i="39"/>
  <c r="AT146" i="39"/>
  <c r="AS146" i="39"/>
  <c r="AR146" i="39"/>
  <c r="AQ146" i="39"/>
  <c r="AP146" i="39"/>
  <c r="AO146" i="39"/>
  <c r="AN146" i="39"/>
  <c r="AM146" i="39"/>
  <c r="AL146" i="39"/>
  <c r="AK146" i="39"/>
  <c r="AJ146" i="39"/>
  <c r="AI146" i="39"/>
  <c r="AH146" i="39"/>
  <c r="AG146" i="39"/>
  <c r="AF146" i="39"/>
  <c r="AE146" i="39"/>
  <c r="AD146" i="39"/>
  <c r="AC146" i="39"/>
  <c r="AB146" i="39"/>
  <c r="AA146" i="39"/>
  <c r="Z146" i="39"/>
  <c r="Y146" i="39"/>
  <c r="X146" i="39"/>
  <c r="W146" i="39"/>
  <c r="V146" i="39"/>
  <c r="U146" i="39"/>
  <c r="T146" i="39"/>
  <c r="S146" i="39"/>
  <c r="R146" i="39"/>
  <c r="Q146" i="39"/>
  <c r="P146" i="39"/>
  <c r="O146" i="39"/>
  <c r="N146" i="39"/>
  <c r="M146" i="39"/>
  <c r="AU134" i="39"/>
  <c r="AT134" i="39"/>
  <c r="AU133" i="39"/>
  <c r="AU135" i="39" s="1"/>
  <c r="AT133" i="39"/>
  <c r="AT135" i="39" s="1"/>
  <c r="B128" i="39"/>
  <c r="B127" i="39"/>
  <c r="B147" i="39" s="1"/>
  <c r="B126" i="39"/>
  <c r="B125" i="39"/>
  <c r="B124" i="39"/>
  <c r="B123" i="39"/>
  <c r="B122" i="39"/>
  <c r="B121" i="39"/>
  <c r="B120" i="39"/>
  <c r="B119" i="39"/>
  <c r="B118" i="39"/>
  <c r="B117" i="39"/>
  <c r="B116" i="39"/>
  <c r="B115" i="39"/>
  <c r="B114" i="39"/>
  <c r="B113" i="39"/>
  <c r="B112" i="39"/>
  <c r="B111" i="39"/>
  <c r="B110" i="39"/>
  <c r="B109" i="39"/>
  <c r="B108" i="39"/>
  <c r="B107" i="39"/>
  <c r="B106" i="39"/>
  <c r="B105" i="39"/>
  <c r="B104" i="39"/>
  <c r="B103" i="39"/>
  <c r="B102" i="39"/>
  <c r="B101" i="39"/>
  <c r="B100" i="39"/>
  <c r="B99" i="39"/>
  <c r="B98" i="39"/>
  <c r="B97" i="39"/>
  <c r="B96" i="39"/>
  <c r="B95" i="39"/>
  <c r="B94" i="39"/>
  <c r="B93" i="39"/>
  <c r="B92" i="39"/>
  <c r="B91" i="39"/>
  <c r="B90" i="39"/>
  <c r="B89" i="39"/>
  <c r="B88" i="39"/>
  <c r="B87" i="39"/>
  <c r="B86" i="39"/>
  <c r="B85" i="39"/>
  <c r="B84" i="39"/>
  <c r="B83" i="39"/>
  <c r="B82" i="39"/>
  <c r="B81" i="39"/>
  <c r="B80" i="39"/>
  <c r="B79" i="39"/>
  <c r="B78" i="39"/>
  <c r="B77" i="39"/>
  <c r="B76" i="39"/>
  <c r="B75" i="39"/>
  <c r="B74" i="39"/>
  <c r="B73" i="39"/>
  <c r="B72" i="39"/>
  <c r="B71" i="39"/>
  <c r="B70" i="39"/>
  <c r="B69" i="39"/>
  <c r="B68" i="39"/>
  <c r="B67" i="39"/>
  <c r="B66" i="39"/>
  <c r="B65" i="39"/>
  <c r="B64" i="39"/>
  <c r="B63" i="39"/>
  <c r="B62" i="39"/>
  <c r="B61" i="39"/>
  <c r="B60" i="39"/>
  <c r="B59" i="39"/>
  <c r="B58" i="39"/>
  <c r="AU57" i="39"/>
  <c r="AT57" i="39"/>
  <c r="AS57" i="39"/>
  <c r="AR57" i="39"/>
  <c r="AQ57" i="39"/>
  <c r="AP57" i="39"/>
  <c r="AO57" i="39"/>
  <c r="AN57" i="39"/>
  <c r="AM57" i="39"/>
  <c r="AL57" i="39"/>
  <c r="AK57" i="39"/>
  <c r="AJ57" i="39"/>
  <c r="AI57" i="39"/>
  <c r="AH57" i="39"/>
  <c r="AG57" i="39"/>
  <c r="AF57" i="39"/>
  <c r="AE57" i="39"/>
  <c r="AD57" i="39"/>
  <c r="AC57" i="39"/>
  <c r="AB57" i="39"/>
  <c r="AA57" i="39"/>
  <c r="Z57" i="39"/>
  <c r="Y57" i="39"/>
  <c r="X57" i="39"/>
  <c r="W57" i="39"/>
  <c r="V57" i="39"/>
  <c r="U57" i="39"/>
  <c r="T57" i="39"/>
  <c r="S57" i="39"/>
  <c r="R57" i="39"/>
  <c r="Q57" i="39"/>
  <c r="P57" i="39"/>
  <c r="O57" i="39"/>
  <c r="N57" i="39"/>
  <c r="M57" i="39"/>
  <c r="L57" i="39"/>
  <c r="K57" i="39"/>
  <c r="B57" i="39"/>
  <c r="AU56" i="39"/>
  <c r="AT56" i="39"/>
  <c r="AS56" i="39"/>
  <c r="AR56" i="39"/>
  <c r="AQ56" i="39"/>
  <c r="AP56" i="39"/>
  <c r="AO56" i="39"/>
  <c r="AN56" i="39"/>
  <c r="AM56" i="39"/>
  <c r="AL56" i="39"/>
  <c r="AK56" i="39"/>
  <c r="AJ56" i="39"/>
  <c r="AI56" i="39"/>
  <c r="AH56" i="39"/>
  <c r="AG56" i="39"/>
  <c r="AF56" i="39"/>
  <c r="AE56" i="39"/>
  <c r="AD56" i="39"/>
  <c r="AC56" i="39"/>
  <c r="AB56" i="39"/>
  <c r="AA56" i="39"/>
  <c r="Z56" i="39"/>
  <c r="Y56" i="39"/>
  <c r="X56" i="39"/>
  <c r="W56" i="39"/>
  <c r="V56" i="39"/>
  <c r="U56" i="39"/>
  <c r="T56" i="39"/>
  <c r="S56" i="39"/>
  <c r="R56" i="39"/>
  <c r="Q56" i="39"/>
  <c r="P56" i="39"/>
  <c r="O56" i="39"/>
  <c r="N56" i="39"/>
  <c r="M56" i="39"/>
  <c r="L56" i="39"/>
  <c r="K56" i="39"/>
  <c r="B56" i="39"/>
  <c r="AU55" i="39"/>
  <c r="AT55" i="39"/>
  <c r="AS55" i="39"/>
  <c r="AR55" i="39"/>
  <c r="AQ55" i="39"/>
  <c r="AP55" i="39"/>
  <c r="AO55" i="39"/>
  <c r="AN55" i="39"/>
  <c r="AN65" i="39" s="1"/>
  <c r="AM55" i="39"/>
  <c r="AM65" i="39" s="1"/>
  <c r="AL55" i="39"/>
  <c r="AL65" i="39" s="1"/>
  <c r="AK55" i="39"/>
  <c r="AK65" i="39" s="1"/>
  <c r="AJ55" i="39"/>
  <c r="AJ65" i="39" s="1"/>
  <c r="AI55" i="39"/>
  <c r="AI65" i="39" s="1"/>
  <c r="AH55" i="39"/>
  <c r="AH65" i="39" s="1"/>
  <c r="AG55" i="39"/>
  <c r="AG65" i="39" s="1"/>
  <c r="AF55" i="39"/>
  <c r="AF65" i="39" s="1"/>
  <c r="AE55" i="39"/>
  <c r="AE65" i="39" s="1"/>
  <c r="AD55" i="39"/>
  <c r="AD65" i="39" s="1"/>
  <c r="AC55" i="39"/>
  <c r="AC65" i="39" s="1"/>
  <c r="AB55" i="39"/>
  <c r="AB65" i="39" s="1"/>
  <c r="AA55" i="39"/>
  <c r="AA65" i="39" s="1"/>
  <c r="Z55" i="39"/>
  <c r="Z65" i="39" s="1"/>
  <c r="Y55" i="39"/>
  <c r="Y65" i="39" s="1"/>
  <c r="X55" i="39"/>
  <c r="X65" i="39" s="1"/>
  <c r="W55" i="39"/>
  <c r="W65" i="39" s="1"/>
  <c r="V55" i="39"/>
  <c r="V65" i="39" s="1"/>
  <c r="U55" i="39"/>
  <c r="U65" i="39" s="1"/>
  <c r="T55" i="39"/>
  <c r="T65" i="39" s="1"/>
  <c r="S55" i="39"/>
  <c r="S65" i="39" s="1"/>
  <c r="R55" i="39"/>
  <c r="R65" i="39" s="1"/>
  <c r="Q55" i="39"/>
  <c r="Q65" i="39" s="1"/>
  <c r="P55" i="39"/>
  <c r="P65" i="39" s="1"/>
  <c r="O55" i="39"/>
  <c r="O65" i="39" s="1"/>
  <c r="N55" i="39"/>
  <c r="N65" i="39" s="1"/>
  <c r="M55" i="39"/>
  <c r="M65" i="39" s="1"/>
  <c r="L55" i="39"/>
  <c r="L65" i="39" s="1"/>
  <c r="K55" i="39"/>
  <c r="K65" i="39" s="1"/>
  <c r="B55" i="39"/>
  <c r="AU54" i="39"/>
  <c r="AU64" i="39" s="1"/>
  <c r="AT54" i="39"/>
  <c r="AS54" i="39"/>
  <c r="AR54" i="39"/>
  <c r="AQ54" i="39"/>
  <c r="AP54" i="39"/>
  <c r="AO54" i="39"/>
  <c r="AN54" i="39"/>
  <c r="AM54" i="39"/>
  <c r="AL54" i="39"/>
  <c r="AK54" i="39"/>
  <c r="AJ54" i="39"/>
  <c r="AI54" i="39"/>
  <c r="AH54" i="39"/>
  <c r="AG54" i="39"/>
  <c r="AF54" i="39"/>
  <c r="AE54" i="39"/>
  <c r="AD54" i="39"/>
  <c r="AC54" i="39"/>
  <c r="AB54" i="39"/>
  <c r="AA54" i="39"/>
  <c r="Z54" i="39"/>
  <c r="Y54" i="39"/>
  <c r="X54" i="39"/>
  <c r="W54" i="39"/>
  <c r="V54" i="39"/>
  <c r="U54" i="39"/>
  <c r="T54" i="39"/>
  <c r="S54" i="39"/>
  <c r="R54" i="39"/>
  <c r="Q54" i="39"/>
  <c r="P54" i="39"/>
  <c r="O54" i="39"/>
  <c r="N54" i="39"/>
  <c r="M54" i="39"/>
  <c r="L54" i="39"/>
  <c r="K54" i="39"/>
  <c r="B54" i="39"/>
  <c r="AU53" i="39"/>
  <c r="AT53" i="39"/>
  <c r="AS53" i="39"/>
  <c r="AR53" i="39"/>
  <c r="AQ53" i="39"/>
  <c r="AP53" i="39"/>
  <c r="AO53" i="39"/>
  <c r="AN53" i="39"/>
  <c r="AM53" i="39"/>
  <c r="AL53" i="39"/>
  <c r="AK53" i="39"/>
  <c r="AJ53" i="39"/>
  <c r="AI53" i="39"/>
  <c r="AH53" i="39"/>
  <c r="AG53" i="39"/>
  <c r="AF53" i="39"/>
  <c r="AE53" i="39"/>
  <c r="AD53" i="39"/>
  <c r="AC53" i="39"/>
  <c r="AB53" i="39"/>
  <c r="AA53" i="39"/>
  <c r="Z53" i="39"/>
  <c r="Y53" i="39"/>
  <c r="X53" i="39"/>
  <c r="W53" i="39"/>
  <c r="V53" i="39"/>
  <c r="U53" i="39"/>
  <c r="T53" i="39"/>
  <c r="S53" i="39"/>
  <c r="R53" i="39"/>
  <c r="Q53" i="39"/>
  <c r="P53" i="39"/>
  <c r="O53" i="39"/>
  <c r="N53" i="39"/>
  <c r="M53" i="39"/>
  <c r="L53" i="39"/>
  <c r="K53" i="39"/>
  <c r="B53" i="39"/>
  <c r="AU52" i="39"/>
  <c r="AT52" i="39"/>
  <c r="AS52" i="39"/>
  <c r="AR52" i="39"/>
  <c r="AQ52" i="39"/>
  <c r="AP52" i="39"/>
  <c r="AO52" i="39"/>
  <c r="AN52" i="39"/>
  <c r="AM52" i="39"/>
  <c r="AL52" i="39"/>
  <c r="AK52" i="39"/>
  <c r="AJ52" i="39"/>
  <c r="AI52" i="39"/>
  <c r="AH52" i="39"/>
  <c r="AG52" i="39"/>
  <c r="AF52" i="39"/>
  <c r="AE52" i="39"/>
  <c r="AD52" i="39"/>
  <c r="AC52" i="39"/>
  <c r="AB52" i="39"/>
  <c r="AA52" i="39"/>
  <c r="Z52" i="39"/>
  <c r="Y52" i="39"/>
  <c r="X52" i="39"/>
  <c r="W52" i="39"/>
  <c r="V52" i="39"/>
  <c r="U52" i="39"/>
  <c r="T52" i="39"/>
  <c r="S52" i="39"/>
  <c r="R52" i="39"/>
  <c r="Q52" i="39"/>
  <c r="P52" i="39"/>
  <c r="O52" i="39"/>
  <c r="N52" i="39"/>
  <c r="M52" i="39"/>
  <c r="L52" i="39"/>
  <c r="K52" i="39"/>
  <c r="B52" i="39"/>
  <c r="AT51" i="39"/>
  <c r="AS51" i="39"/>
  <c r="AR51" i="39"/>
  <c r="AQ51" i="39"/>
  <c r="AP51" i="39"/>
  <c r="AO51" i="39"/>
  <c r="AN51" i="39"/>
  <c r="AM51" i="39"/>
  <c r="AL51" i="39"/>
  <c r="AK51" i="39"/>
  <c r="AJ51" i="39"/>
  <c r="AI51" i="39"/>
  <c r="AH51" i="39"/>
  <c r="AG51" i="39"/>
  <c r="AF51" i="39"/>
  <c r="AE51" i="39"/>
  <c r="AD51" i="39"/>
  <c r="AC51" i="39"/>
  <c r="AB51" i="39"/>
  <c r="AA51" i="39"/>
  <c r="Z51" i="39"/>
  <c r="Y51" i="39"/>
  <c r="X51" i="39"/>
  <c r="W51" i="39"/>
  <c r="V51" i="39"/>
  <c r="U51" i="39"/>
  <c r="T51" i="39"/>
  <c r="S51" i="39"/>
  <c r="R51" i="39"/>
  <c r="Q51" i="39"/>
  <c r="P51" i="39"/>
  <c r="O51" i="39"/>
  <c r="N51" i="39"/>
  <c r="M51" i="39"/>
  <c r="L51" i="39"/>
  <c r="K51" i="39"/>
  <c r="B51" i="39"/>
  <c r="AT50" i="39"/>
  <c r="AS50" i="39"/>
  <c r="AR50" i="39"/>
  <c r="AQ50" i="39"/>
  <c r="AP50" i="39"/>
  <c r="AO50" i="39"/>
  <c r="AN50" i="39"/>
  <c r="AM50" i="39"/>
  <c r="AL50" i="39"/>
  <c r="AK50" i="39"/>
  <c r="AJ50" i="39"/>
  <c r="AI50" i="39"/>
  <c r="AH50" i="39"/>
  <c r="AG50" i="39"/>
  <c r="AF50" i="39"/>
  <c r="AE50" i="39"/>
  <c r="AD50" i="39"/>
  <c r="AC50" i="39"/>
  <c r="AB50" i="39"/>
  <c r="AA50" i="39"/>
  <c r="Z50" i="39"/>
  <c r="Y50" i="39"/>
  <c r="X50" i="39"/>
  <c r="W50" i="39"/>
  <c r="V50" i="39"/>
  <c r="U50" i="39"/>
  <c r="T50" i="39"/>
  <c r="S50" i="39"/>
  <c r="R50" i="39"/>
  <c r="R60" i="39" s="1"/>
  <c r="Q50" i="39"/>
  <c r="Q60" i="39" s="1"/>
  <c r="P50" i="39"/>
  <c r="P60" i="39" s="1"/>
  <c r="O50" i="39"/>
  <c r="O60" i="39" s="1"/>
  <c r="N50" i="39"/>
  <c r="N60" i="39" s="1"/>
  <c r="M50" i="39"/>
  <c r="M60" i="39" s="1"/>
  <c r="L50" i="39"/>
  <c r="L60" i="39" s="1"/>
  <c r="K50" i="39"/>
  <c r="K60" i="39" s="1"/>
  <c r="B50" i="39"/>
  <c r="AU49" i="39"/>
  <c r="AU59" i="39" s="1"/>
  <c r="AT49" i="39"/>
  <c r="AT59" i="39" s="1"/>
  <c r="AS49" i="39"/>
  <c r="AS59" i="39" s="1"/>
  <c r="AR49" i="39"/>
  <c r="AR59" i="39" s="1"/>
  <c r="AQ49" i="39"/>
  <c r="AQ59" i="39" s="1"/>
  <c r="AP49" i="39"/>
  <c r="AP59" i="39" s="1"/>
  <c r="AO49" i="39"/>
  <c r="AO59" i="39" s="1"/>
  <c r="AN49" i="39"/>
  <c r="AN59" i="39" s="1"/>
  <c r="AM49" i="39"/>
  <c r="AM59" i="39" s="1"/>
  <c r="AL49" i="39"/>
  <c r="AL59" i="39" s="1"/>
  <c r="AK49" i="39"/>
  <c r="AK59" i="39" s="1"/>
  <c r="AJ49" i="39"/>
  <c r="AJ59" i="39" s="1"/>
  <c r="AI49" i="39"/>
  <c r="AI59" i="39" s="1"/>
  <c r="AH49" i="39"/>
  <c r="AH59" i="39" s="1"/>
  <c r="AG49" i="39"/>
  <c r="AG59" i="39" s="1"/>
  <c r="AF49" i="39"/>
  <c r="AF59" i="39" s="1"/>
  <c r="AE49" i="39"/>
  <c r="AE59" i="39" s="1"/>
  <c r="AD49" i="39"/>
  <c r="AD59" i="39" s="1"/>
  <c r="AC49" i="39"/>
  <c r="AC59" i="39" s="1"/>
  <c r="AB49" i="39"/>
  <c r="AB59" i="39" s="1"/>
  <c r="AA49" i="39"/>
  <c r="AA59" i="39" s="1"/>
  <c r="Z49" i="39"/>
  <c r="Z59" i="39" s="1"/>
  <c r="Y49" i="39"/>
  <c r="Y59" i="39" s="1"/>
  <c r="X49" i="39"/>
  <c r="X59" i="39" s="1"/>
  <c r="W49" i="39"/>
  <c r="W59" i="39" s="1"/>
  <c r="V49" i="39"/>
  <c r="V59" i="39" s="1"/>
  <c r="U49" i="39"/>
  <c r="U59" i="39" s="1"/>
  <c r="T49" i="39"/>
  <c r="T59" i="39" s="1"/>
  <c r="S49" i="39"/>
  <c r="S59" i="39" s="1"/>
  <c r="R49" i="39"/>
  <c r="R59" i="39" s="1"/>
  <c r="Q49" i="39"/>
  <c r="Q59" i="39" s="1"/>
  <c r="P49" i="39"/>
  <c r="P59" i="39" s="1"/>
  <c r="O49" i="39"/>
  <c r="O59" i="39" s="1"/>
  <c r="N49" i="39"/>
  <c r="N59" i="39" s="1"/>
  <c r="M49" i="39"/>
  <c r="M59" i="39" s="1"/>
  <c r="L49" i="39"/>
  <c r="L59" i="39" s="1"/>
  <c r="K49" i="39"/>
  <c r="K59" i="39" s="1"/>
  <c r="B49" i="39"/>
  <c r="AT48" i="39"/>
  <c r="AT58" i="39" s="1"/>
  <c r="AS48" i="39"/>
  <c r="AS58" i="39" s="1"/>
  <c r="AR48" i="39"/>
  <c r="AR58" i="39" s="1"/>
  <c r="AQ48" i="39"/>
  <c r="AQ58" i="39" s="1"/>
  <c r="AP48" i="39"/>
  <c r="AP58" i="39" s="1"/>
  <c r="AO48" i="39"/>
  <c r="AO58" i="39" s="1"/>
  <c r="AN48" i="39"/>
  <c r="AN58" i="39" s="1"/>
  <c r="AM48" i="39"/>
  <c r="AM58" i="39" s="1"/>
  <c r="AL48" i="39"/>
  <c r="AL58" i="39" s="1"/>
  <c r="AK48" i="39"/>
  <c r="AK58" i="39" s="1"/>
  <c r="AJ48" i="39"/>
  <c r="AJ58" i="39" s="1"/>
  <c r="AI48" i="39"/>
  <c r="AI58" i="39" s="1"/>
  <c r="AH48" i="39"/>
  <c r="AH58" i="39" s="1"/>
  <c r="AG48" i="39"/>
  <c r="AG58" i="39" s="1"/>
  <c r="AF48" i="39"/>
  <c r="AF58" i="39" s="1"/>
  <c r="AE48" i="39"/>
  <c r="AE58" i="39" s="1"/>
  <c r="AD48" i="39"/>
  <c r="AD58" i="39" s="1"/>
  <c r="AC48" i="39"/>
  <c r="AC58" i="39" s="1"/>
  <c r="AB48" i="39"/>
  <c r="AB58" i="39" s="1"/>
  <c r="AA48" i="39"/>
  <c r="AA58" i="39" s="1"/>
  <c r="Z48" i="39"/>
  <c r="Z58" i="39" s="1"/>
  <c r="Y48" i="39"/>
  <c r="Y58" i="39" s="1"/>
  <c r="X48" i="39"/>
  <c r="X58" i="39" s="1"/>
  <c r="W48" i="39"/>
  <c r="W58" i="39" s="1"/>
  <c r="V48" i="39"/>
  <c r="V58" i="39" s="1"/>
  <c r="U48" i="39"/>
  <c r="U58" i="39" s="1"/>
  <c r="T48" i="39"/>
  <c r="T58" i="39" s="1"/>
  <c r="S48" i="39"/>
  <c r="S58" i="39" s="1"/>
  <c r="R48" i="39"/>
  <c r="R58" i="39" s="1"/>
  <c r="Q48" i="39"/>
  <c r="Q58" i="39" s="1"/>
  <c r="P48" i="39"/>
  <c r="P58" i="39" s="1"/>
  <c r="O48" i="39"/>
  <c r="O58" i="39" s="1"/>
  <c r="N48" i="39"/>
  <c r="N58" i="39" s="1"/>
  <c r="M48" i="39"/>
  <c r="M58" i="39" s="1"/>
  <c r="L48" i="39"/>
  <c r="L58" i="39" s="1"/>
  <c r="K48" i="39"/>
  <c r="K58" i="39" s="1"/>
  <c r="B48" i="39"/>
  <c r="B47" i="39"/>
  <c r="B46" i="39"/>
  <c r="B45" i="39"/>
  <c r="B44" i="39"/>
  <c r="B43" i="39"/>
  <c r="B42" i="39"/>
  <c r="AU41" i="39"/>
  <c r="AU51" i="39" s="1"/>
  <c r="B41" i="39"/>
  <c r="AU40" i="39"/>
  <c r="AU50" i="39" s="1"/>
  <c r="B40" i="39"/>
  <c r="B39" i="39"/>
  <c r="AU38" i="39"/>
  <c r="B38" i="39"/>
  <c r="AM37" i="39"/>
  <c r="AO37" i="39" s="1"/>
  <c r="AP37" i="39" s="1"/>
  <c r="AL37" i="39"/>
  <c r="AK37" i="39"/>
  <c r="AJ37" i="39"/>
  <c r="AI37" i="39"/>
  <c r="AH37" i="39"/>
  <c r="AG37" i="39"/>
  <c r="AF37" i="39"/>
  <c r="AE37" i="39"/>
  <c r="AD37" i="39"/>
  <c r="AC37" i="39"/>
  <c r="AB37" i="39"/>
  <c r="AA37" i="39"/>
  <c r="Z37" i="39"/>
  <c r="Y37" i="39"/>
  <c r="X37" i="39"/>
  <c r="W37" i="39"/>
  <c r="V37" i="39"/>
  <c r="U37" i="39"/>
  <c r="T37" i="39"/>
  <c r="S37" i="39"/>
  <c r="R37" i="39"/>
  <c r="Q37" i="39"/>
  <c r="P37" i="39"/>
  <c r="O37" i="39"/>
  <c r="N37" i="39"/>
  <c r="M37" i="39"/>
  <c r="L37" i="39"/>
  <c r="K37" i="39"/>
  <c r="B36" i="39"/>
  <c r="B35" i="39"/>
  <c r="B34" i="39"/>
  <c r="B33" i="39"/>
  <c r="B32" i="39"/>
  <c r="B31" i="39"/>
  <c r="B30" i="39"/>
  <c r="B29" i="39"/>
  <c r="G17" i="39"/>
  <c r="F17" i="39"/>
  <c r="E17" i="39"/>
  <c r="D17" i="39"/>
  <c r="G16" i="39"/>
  <c r="F16" i="39"/>
  <c r="E16" i="39"/>
  <c r="D16" i="39"/>
  <c r="G15" i="39"/>
  <c r="F15" i="39"/>
  <c r="E15" i="39"/>
  <c r="D15" i="39"/>
  <c r="G14" i="39"/>
  <c r="F14" i="39"/>
  <c r="E14" i="39"/>
  <c r="D14" i="39"/>
  <c r="G13" i="39"/>
  <c r="F13" i="39"/>
  <c r="E13" i="39"/>
  <c r="D13" i="39"/>
  <c r="G12" i="39"/>
  <c r="F12" i="39"/>
  <c r="E12" i="39"/>
  <c r="D12" i="39"/>
  <c r="G11" i="39"/>
  <c r="F11" i="39"/>
  <c r="E11" i="39"/>
  <c r="D11" i="39"/>
  <c r="G10" i="39"/>
  <c r="F10" i="39"/>
  <c r="E10" i="39"/>
  <c r="D10" i="39"/>
  <c r="G9" i="39"/>
  <c r="F9" i="39"/>
  <c r="E9" i="39"/>
  <c r="D9" i="39"/>
  <c r="G8" i="39"/>
  <c r="F8" i="39"/>
  <c r="E8" i="39"/>
  <c r="D8" i="39"/>
  <c r="G7" i="39"/>
  <c r="F7" i="39"/>
  <c r="E7" i="39"/>
  <c r="D7" i="39"/>
  <c r="A1" i="39"/>
  <c r="AJ104" i="38"/>
  <c r="AI104" i="38"/>
  <c r="AH104" i="38"/>
  <c r="AG104" i="38"/>
  <c r="AF104" i="38"/>
  <c r="AE104" i="38"/>
  <c r="AD104" i="38"/>
  <c r="AC104" i="38"/>
  <c r="AB104" i="38"/>
  <c r="AA104" i="38"/>
  <c r="Z104" i="38"/>
  <c r="Y104" i="38"/>
  <c r="X104" i="38"/>
  <c r="W104" i="38"/>
  <c r="V104" i="38"/>
  <c r="U104" i="38"/>
  <c r="T104" i="38"/>
  <c r="S104" i="38"/>
  <c r="R104" i="38"/>
  <c r="Q104" i="38"/>
  <c r="P104" i="38"/>
  <c r="O104" i="38"/>
  <c r="N104" i="38"/>
  <c r="M104" i="38"/>
  <c r="L104" i="38"/>
  <c r="K104" i="38"/>
  <c r="J104" i="38"/>
  <c r="I104" i="38"/>
  <c r="H104" i="38"/>
  <c r="G104" i="38"/>
  <c r="F104" i="38"/>
  <c r="E104" i="38"/>
  <c r="D104" i="38"/>
  <c r="C104" i="38"/>
  <c r="AJ87" i="38"/>
  <c r="AI87" i="38"/>
  <c r="AH87" i="38"/>
  <c r="AG87" i="38"/>
  <c r="AF87" i="38"/>
  <c r="AE87" i="38"/>
  <c r="AD87" i="38"/>
  <c r="AC87" i="38"/>
  <c r="AB87" i="38"/>
  <c r="AA87" i="38"/>
  <c r="Z87" i="38"/>
  <c r="Y87" i="38"/>
  <c r="X87" i="38"/>
  <c r="W87" i="38"/>
  <c r="V87" i="38"/>
  <c r="U87" i="38"/>
  <c r="T87" i="38"/>
  <c r="S87" i="38"/>
  <c r="R87" i="38"/>
  <c r="Q87" i="38"/>
  <c r="P87" i="38"/>
  <c r="O87" i="38"/>
  <c r="N87" i="38"/>
  <c r="M87" i="38"/>
  <c r="L87" i="38"/>
  <c r="K87" i="38"/>
  <c r="J87" i="38"/>
  <c r="I87" i="38"/>
  <c r="H87" i="38"/>
  <c r="G87" i="38"/>
  <c r="F87" i="38"/>
  <c r="E87" i="38"/>
  <c r="D87" i="38"/>
  <c r="C87" i="38"/>
  <c r="D86" i="38"/>
  <c r="E86" i="38" s="1"/>
  <c r="AJ85" i="38"/>
  <c r="AI85" i="38"/>
  <c r="AH85" i="38"/>
  <c r="AG85" i="38"/>
  <c r="AF85" i="38"/>
  <c r="AE85" i="38"/>
  <c r="AD85" i="38"/>
  <c r="AC85" i="38"/>
  <c r="AB85" i="38"/>
  <c r="AA85" i="38"/>
  <c r="Z85" i="38"/>
  <c r="Y85" i="38"/>
  <c r="X85" i="38"/>
  <c r="W85" i="38"/>
  <c r="V85" i="38"/>
  <c r="U85" i="38"/>
  <c r="T85" i="38"/>
  <c r="S85" i="38"/>
  <c r="R85" i="38"/>
  <c r="Q85" i="38"/>
  <c r="P85" i="38"/>
  <c r="O85" i="38"/>
  <c r="N85" i="38"/>
  <c r="M85" i="38"/>
  <c r="L85" i="38"/>
  <c r="K85" i="38"/>
  <c r="J85" i="38"/>
  <c r="I85" i="38"/>
  <c r="H85" i="38"/>
  <c r="G85" i="38"/>
  <c r="F85" i="38"/>
  <c r="E85" i="38"/>
  <c r="D85" i="38"/>
  <c r="C85" i="38"/>
  <c r="AJ76" i="38"/>
  <c r="AI76" i="38"/>
  <c r="AH76" i="38"/>
  <c r="AG76" i="38"/>
  <c r="AF76" i="38"/>
  <c r="AE76" i="38"/>
  <c r="AD76" i="38"/>
  <c r="AC76" i="38"/>
  <c r="AB76" i="38"/>
  <c r="AA76" i="38"/>
  <c r="Z76" i="38"/>
  <c r="Y76" i="38"/>
  <c r="X76" i="38"/>
  <c r="W76" i="38"/>
  <c r="V76" i="38"/>
  <c r="U76" i="38"/>
  <c r="T76" i="38"/>
  <c r="S76" i="38"/>
  <c r="R76" i="38"/>
  <c r="Q76" i="38"/>
  <c r="P76" i="38"/>
  <c r="O76" i="38"/>
  <c r="N76" i="38"/>
  <c r="M76" i="38"/>
  <c r="L76" i="38"/>
  <c r="K76" i="38"/>
  <c r="J76" i="38"/>
  <c r="I76" i="38"/>
  <c r="H76" i="38"/>
  <c r="G76" i="38"/>
  <c r="F76" i="38"/>
  <c r="E76" i="38"/>
  <c r="D76" i="38"/>
  <c r="C76" i="38"/>
  <c r="D75" i="38"/>
  <c r="E75" i="38" s="1"/>
  <c r="F75" i="38" s="1"/>
  <c r="G75" i="38" s="1"/>
  <c r="H75" i="38" s="1"/>
  <c r="I75" i="38" s="1"/>
  <c r="J75" i="38" s="1"/>
  <c r="K75" i="38" s="1"/>
  <c r="L75" i="38" s="1"/>
  <c r="AJ74" i="38"/>
  <c r="AI74" i="38"/>
  <c r="AH74" i="38"/>
  <c r="AG74" i="38"/>
  <c r="AF74" i="38"/>
  <c r="AE74" i="38"/>
  <c r="AD74" i="38"/>
  <c r="AC74" i="38"/>
  <c r="AB74" i="38"/>
  <c r="AA74" i="38"/>
  <c r="Z74" i="38"/>
  <c r="Y74" i="38"/>
  <c r="X74" i="38"/>
  <c r="W74" i="38"/>
  <c r="V74" i="38"/>
  <c r="U74" i="38"/>
  <c r="T74" i="38"/>
  <c r="S74" i="38"/>
  <c r="R74" i="38"/>
  <c r="Q74" i="38"/>
  <c r="P74" i="38"/>
  <c r="O74" i="38"/>
  <c r="N74" i="38"/>
  <c r="M74" i="38"/>
  <c r="L74" i="38"/>
  <c r="K74" i="38"/>
  <c r="J74" i="38"/>
  <c r="I74" i="38"/>
  <c r="H74" i="38"/>
  <c r="G74" i="38"/>
  <c r="F74" i="38"/>
  <c r="E74" i="38"/>
  <c r="D74" i="38"/>
  <c r="D79" i="38" s="1"/>
  <c r="D80" i="38" s="1"/>
  <c r="C74" i="38"/>
  <c r="AJ65" i="38"/>
  <c r="AI65" i="38"/>
  <c r="AH65" i="38"/>
  <c r="AG65" i="38"/>
  <c r="AF65" i="38"/>
  <c r="AE65" i="38"/>
  <c r="AD65" i="38"/>
  <c r="AC65" i="38"/>
  <c r="AB65" i="38"/>
  <c r="AA65" i="38"/>
  <c r="Z65" i="38"/>
  <c r="Y65" i="38"/>
  <c r="X65" i="38"/>
  <c r="W65" i="38"/>
  <c r="V65" i="38"/>
  <c r="U65" i="38"/>
  <c r="T65" i="38"/>
  <c r="S65" i="38"/>
  <c r="R65" i="38"/>
  <c r="Q65" i="38"/>
  <c r="P65" i="38"/>
  <c r="O65" i="38"/>
  <c r="N65" i="38"/>
  <c r="M65" i="38"/>
  <c r="L65" i="38"/>
  <c r="K65" i="38"/>
  <c r="J65" i="38"/>
  <c r="I65" i="38"/>
  <c r="H65" i="38"/>
  <c r="G65" i="38"/>
  <c r="F65" i="38"/>
  <c r="E65" i="38"/>
  <c r="D65" i="38"/>
  <c r="C65" i="38"/>
  <c r="D64" i="38"/>
  <c r="E64" i="38" s="1"/>
  <c r="F64" i="38" s="1"/>
  <c r="G64" i="38" s="1"/>
  <c r="AJ63" i="38"/>
  <c r="AI63" i="38"/>
  <c r="AH63" i="38"/>
  <c r="AG63" i="38"/>
  <c r="AF63" i="38"/>
  <c r="AE63" i="38"/>
  <c r="AD63" i="38"/>
  <c r="AC63" i="38"/>
  <c r="AB63" i="38"/>
  <c r="AA63" i="38"/>
  <c r="Z63" i="38"/>
  <c r="Y63" i="38"/>
  <c r="X63" i="38"/>
  <c r="W63" i="38"/>
  <c r="V63" i="38"/>
  <c r="U63" i="38"/>
  <c r="T63" i="38"/>
  <c r="S63" i="38"/>
  <c r="S62" i="38" s="1"/>
  <c r="R63" i="38"/>
  <c r="Q63" i="38"/>
  <c r="P63" i="38"/>
  <c r="O63" i="38"/>
  <c r="N63" i="38"/>
  <c r="M63" i="38"/>
  <c r="L63" i="38"/>
  <c r="K63" i="38"/>
  <c r="J63" i="38"/>
  <c r="I63" i="38"/>
  <c r="H63" i="38"/>
  <c r="G63" i="38"/>
  <c r="F63" i="38"/>
  <c r="E63" i="38"/>
  <c r="D63" i="38"/>
  <c r="C63" i="38"/>
  <c r="C68" i="38" s="1"/>
  <c r="C69" i="38" s="1"/>
  <c r="AJ54" i="38"/>
  <c r="AI54" i="38"/>
  <c r="AH54" i="38"/>
  <c r="AG54" i="38"/>
  <c r="AF54" i="38"/>
  <c r="AE54" i="38"/>
  <c r="AD54" i="38"/>
  <c r="AC54" i="38"/>
  <c r="AB54" i="38"/>
  <c r="AA54" i="38"/>
  <c r="Z54" i="38"/>
  <c r="Y54" i="38"/>
  <c r="X54" i="38"/>
  <c r="W54" i="38"/>
  <c r="V54" i="38"/>
  <c r="U54" i="38"/>
  <c r="T54" i="38"/>
  <c r="S54" i="38"/>
  <c r="R54" i="38"/>
  <c r="Q54" i="38"/>
  <c r="P54" i="38"/>
  <c r="O54" i="38"/>
  <c r="N54" i="38"/>
  <c r="M54" i="38"/>
  <c r="L54" i="38"/>
  <c r="K54" i="38"/>
  <c r="J54" i="38"/>
  <c r="I54" i="38"/>
  <c r="H54" i="38"/>
  <c r="G54" i="38"/>
  <c r="F54" i="38"/>
  <c r="E54" i="38"/>
  <c r="D54" i="38"/>
  <c r="C54" i="38"/>
  <c r="D53" i="38"/>
  <c r="E53" i="38" s="1"/>
  <c r="F53" i="38" s="1"/>
  <c r="AJ52" i="38"/>
  <c r="AI52" i="38"/>
  <c r="AI51" i="38" s="1"/>
  <c r="AH52" i="38"/>
  <c r="AH51" i="38" s="1"/>
  <c r="AG52" i="38"/>
  <c r="AF52" i="38"/>
  <c r="AE52" i="38"/>
  <c r="AD52" i="38"/>
  <c r="AC52" i="38"/>
  <c r="AB52" i="38"/>
  <c r="AA52" i="38"/>
  <c r="Z52" i="38"/>
  <c r="Z51" i="38" s="1"/>
  <c r="Y52" i="38"/>
  <c r="X52" i="38"/>
  <c r="W52" i="38"/>
  <c r="V52" i="38"/>
  <c r="U52" i="38"/>
  <c r="T52" i="38"/>
  <c r="S52" i="38"/>
  <c r="R52" i="38"/>
  <c r="R51" i="38" s="1"/>
  <c r="Q52" i="38"/>
  <c r="P52" i="38"/>
  <c r="O52" i="38"/>
  <c r="N52" i="38"/>
  <c r="M52" i="38"/>
  <c r="L52" i="38"/>
  <c r="K52" i="38"/>
  <c r="K51" i="38" s="1"/>
  <c r="J52" i="38"/>
  <c r="J51" i="38" s="1"/>
  <c r="I52" i="38"/>
  <c r="H52" i="38"/>
  <c r="G52" i="38"/>
  <c r="F52" i="38"/>
  <c r="E52" i="38"/>
  <c r="D52" i="38"/>
  <c r="C52" i="38"/>
  <c r="C57" i="38" s="1"/>
  <c r="C58" i="38" s="1"/>
  <c r="AJ43" i="38"/>
  <c r="AI43" i="38"/>
  <c r="AH43" i="38"/>
  <c r="AG43" i="38"/>
  <c r="AF43" i="38"/>
  <c r="AE43" i="38"/>
  <c r="AD43" i="38"/>
  <c r="AC43" i="38"/>
  <c r="AB43" i="38"/>
  <c r="AA43" i="38"/>
  <c r="Z43" i="38"/>
  <c r="Y43" i="38"/>
  <c r="X43" i="38"/>
  <c r="W43" i="38"/>
  <c r="V43" i="38"/>
  <c r="U43" i="38"/>
  <c r="T43" i="38"/>
  <c r="S43" i="38"/>
  <c r="R43" i="38"/>
  <c r="Q43" i="38"/>
  <c r="P43" i="38"/>
  <c r="O43" i="38"/>
  <c r="N43" i="38"/>
  <c r="M43" i="38"/>
  <c r="L43" i="38"/>
  <c r="K43" i="38"/>
  <c r="J43" i="38"/>
  <c r="I43" i="38"/>
  <c r="H43" i="38"/>
  <c r="G43" i="38"/>
  <c r="F43" i="38"/>
  <c r="E43" i="38"/>
  <c r="D43" i="38"/>
  <c r="C43" i="38"/>
  <c r="D42" i="38"/>
  <c r="E42" i="38" s="1"/>
  <c r="AJ41" i="38"/>
  <c r="AI41" i="38"/>
  <c r="AH41" i="38"/>
  <c r="AG41" i="38"/>
  <c r="AF41" i="38"/>
  <c r="AE41" i="38"/>
  <c r="AD41" i="38"/>
  <c r="AC41" i="38"/>
  <c r="AB41" i="38"/>
  <c r="AA41" i="38"/>
  <c r="Z41" i="38"/>
  <c r="Y41" i="38"/>
  <c r="X41" i="38"/>
  <c r="W41" i="38"/>
  <c r="V41" i="38"/>
  <c r="U41" i="38"/>
  <c r="T41" i="38"/>
  <c r="S41" i="38"/>
  <c r="R41" i="38"/>
  <c r="Q41" i="38"/>
  <c r="P41" i="38"/>
  <c r="O41" i="38"/>
  <c r="N41" i="38"/>
  <c r="M41" i="38"/>
  <c r="L41" i="38"/>
  <c r="K41" i="38"/>
  <c r="J41" i="38"/>
  <c r="I41" i="38"/>
  <c r="H41" i="38"/>
  <c r="G41" i="38"/>
  <c r="F41" i="38"/>
  <c r="E41" i="38"/>
  <c r="D41" i="38"/>
  <c r="C41" i="38"/>
  <c r="S40" i="38"/>
  <c r="D31" i="38"/>
  <c r="E31" i="38" s="1"/>
  <c r="F31" i="38" s="1"/>
  <c r="G31" i="38" s="1"/>
  <c r="H31" i="38" s="1"/>
  <c r="I31" i="38" s="1"/>
  <c r="J31" i="38" s="1"/>
  <c r="K31" i="38" s="1"/>
  <c r="L31" i="38" s="1"/>
  <c r="M31" i="38" s="1"/>
  <c r="N31" i="38" s="1"/>
  <c r="AJ30" i="38"/>
  <c r="AI30" i="38"/>
  <c r="AH30" i="38"/>
  <c r="AG30" i="38"/>
  <c r="AF30" i="38"/>
  <c r="AE30" i="38"/>
  <c r="AD30" i="38"/>
  <c r="AC30" i="38"/>
  <c r="AB30" i="38"/>
  <c r="AA30" i="38"/>
  <c r="Z30" i="38"/>
  <c r="Y30" i="38"/>
  <c r="X30" i="38"/>
  <c r="W30" i="38"/>
  <c r="V30" i="38"/>
  <c r="U30" i="38"/>
  <c r="T30" i="38"/>
  <c r="S30" i="38"/>
  <c r="R30" i="38"/>
  <c r="Q30" i="38"/>
  <c r="P30" i="38"/>
  <c r="O30" i="38"/>
  <c r="N30" i="38"/>
  <c r="M30" i="38"/>
  <c r="L30" i="38"/>
  <c r="K30" i="38"/>
  <c r="J30" i="38"/>
  <c r="I30" i="38"/>
  <c r="H30" i="38"/>
  <c r="G30" i="38"/>
  <c r="F30" i="38"/>
  <c r="E30" i="38"/>
  <c r="E35" i="38" s="1"/>
  <c r="E36" i="38" s="1"/>
  <c r="D30" i="38"/>
  <c r="C30" i="38"/>
  <c r="C35" i="38" s="1"/>
  <c r="C36" i="38" s="1"/>
  <c r="Q29" i="38"/>
  <c r="AJ21" i="38"/>
  <c r="AI21" i="38"/>
  <c r="AH21" i="38"/>
  <c r="AG21" i="38"/>
  <c r="AF21" i="38"/>
  <c r="AE21" i="38"/>
  <c r="AD21" i="38"/>
  <c r="AC21" i="38"/>
  <c r="AB21" i="38"/>
  <c r="AA21" i="38"/>
  <c r="Z21" i="38"/>
  <c r="Y21" i="38"/>
  <c r="X21" i="38"/>
  <c r="W21" i="38"/>
  <c r="V21" i="38"/>
  <c r="U21" i="38"/>
  <c r="T21" i="38"/>
  <c r="S21" i="38"/>
  <c r="R21" i="38"/>
  <c r="Q21" i="38"/>
  <c r="P21" i="38"/>
  <c r="O21" i="38"/>
  <c r="N21" i="38"/>
  <c r="M21" i="38"/>
  <c r="L21" i="38"/>
  <c r="K21" i="38"/>
  <c r="J21" i="38"/>
  <c r="I21" i="38"/>
  <c r="H21" i="38"/>
  <c r="G21" i="38"/>
  <c r="F21" i="38"/>
  <c r="E21" i="38"/>
  <c r="D21" i="38"/>
  <c r="C21" i="38"/>
  <c r="D20" i="38"/>
  <c r="E20" i="38" s="1"/>
  <c r="F20" i="38" s="1"/>
  <c r="AJ19" i="38"/>
  <c r="AI19" i="38"/>
  <c r="AH19" i="38"/>
  <c r="AG19" i="38"/>
  <c r="AG18" i="38" s="1"/>
  <c r="AF19" i="38"/>
  <c r="AE19" i="38"/>
  <c r="AD19" i="38"/>
  <c r="AC19" i="38"/>
  <c r="AB19" i="38"/>
  <c r="AA19" i="38"/>
  <c r="Z19" i="38"/>
  <c r="Y19" i="38"/>
  <c r="X19" i="38"/>
  <c r="W19" i="38"/>
  <c r="V19" i="38"/>
  <c r="U19" i="38"/>
  <c r="T19" i="38"/>
  <c r="S19" i="38"/>
  <c r="R19" i="38"/>
  <c r="Q19" i="38"/>
  <c r="P19" i="38"/>
  <c r="O19" i="38"/>
  <c r="N19" i="38"/>
  <c r="M19" i="38"/>
  <c r="L19" i="38"/>
  <c r="K19" i="38"/>
  <c r="J19" i="38"/>
  <c r="I19" i="38"/>
  <c r="H19" i="38"/>
  <c r="G19" i="38"/>
  <c r="F19" i="38"/>
  <c r="E19" i="38"/>
  <c r="D19" i="38"/>
  <c r="C19" i="38"/>
  <c r="AJ10" i="38"/>
  <c r="AI10" i="38"/>
  <c r="AH10" i="38"/>
  <c r="AG10" i="38"/>
  <c r="AF10" i="38"/>
  <c r="AE10" i="38"/>
  <c r="AD10" i="38"/>
  <c r="AC10" i="38"/>
  <c r="AB10" i="38"/>
  <c r="AA10" i="38"/>
  <c r="Z10" i="38"/>
  <c r="Y10" i="38"/>
  <c r="X10" i="38"/>
  <c r="W10" i="38"/>
  <c r="V10" i="38"/>
  <c r="U10" i="38"/>
  <c r="T10" i="38"/>
  <c r="S10" i="38"/>
  <c r="R10" i="38"/>
  <c r="Q10" i="38"/>
  <c r="P10" i="38"/>
  <c r="O10" i="38"/>
  <c r="N10" i="38"/>
  <c r="M10" i="38"/>
  <c r="L10" i="38"/>
  <c r="K10" i="38"/>
  <c r="J10" i="38"/>
  <c r="I10" i="38"/>
  <c r="H10" i="38"/>
  <c r="G10" i="38"/>
  <c r="F10" i="38"/>
  <c r="E10" i="38"/>
  <c r="D10" i="38"/>
  <c r="C10" i="38"/>
  <c r="D9" i="38"/>
  <c r="E9" i="38" s="1"/>
  <c r="F9" i="38" s="1"/>
  <c r="G9" i="38" s="1"/>
  <c r="H9" i="38" s="1"/>
  <c r="I9" i="38" s="1"/>
  <c r="J9" i="38" s="1"/>
  <c r="K9" i="38" s="1"/>
  <c r="L9" i="38" s="1"/>
  <c r="AJ8" i="38"/>
  <c r="AI8" i="38"/>
  <c r="AH8" i="38"/>
  <c r="AG8" i="38"/>
  <c r="AF8" i="38"/>
  <c r="AE8" i="38"/>
  <c r="AD8" i="38"/>
  <c r="AC8" i="38"/>
  <c r="AB8" i="38"/>
  <c r="AA8" i="38"/>
  <c r="Z8" i="38"/>
  <c r="Y8" i="38"/>
  <c r="X8" i="38"/>
  <c r="W8" i="38"/>
  <c r="V8" i="38"/>
  <c r="U8" i="38"/>
  <c r="T8" i="38"/>
  <c r="S8" i="38"/>
  <c r="R8" i="38"/>
  <c r="Q8" i="38"/>
  <c r="P8" i="38"/>
  <c r="O8" i="38"/>
  <c r="N8" i="38"/>
  <c r="M8" i="38"/>
  <c r="L8" i="38"/>
  <c r="K8" i="38"/>
  <c r="J8" i="38"/>
  <c r="I8" i="38"/>
  <c r="H8" i="38"/>
  <c r="G8" i="38"/>
  <c r="F8" i="38"/>
  <c r="E8" i="38"/>
  <c r="D8" i="38"/>
  <c r="C8" i="38"/>
  <c r="AJ3" i="38"/>
  <c r="AI3" i="38"/>
  <c r="AI7" i="38" s="1"/>
  <c r="AH3" i="38"/>
  <c r="AG3" i="38"/>
  <c r="AG7" i="38" s="1"/>
  <c r="AF3" i="38"/>
  <c r="AE3" i="38"/>
  <c r="AD3" i="38"/>
  <c r="AC3" i="38"/>
  <c r="AC7" i="38" s="1"/>
  <c r="AB3" i="38"/>
  <c r="AA3" i="38"/>
  <c r="AA7" i="38" s="1"/>
  <c r="Z3" i="38"/>
  <c r="Y3" i="38"/>
  <c r="X3" i="38"/>
  <c r="X7" i="38" s="1"/>
  <c r="W3" i="38"/>
  <c r="V3" i="38"/>
  <c r="U3" i="38"/>
  <c r="U7" i="38" s="1"/>
  <c r="T3" i="38"/>
  <c r="S3" i="38"/>
  <c r="S7" i="38" s="1"/>
  <c r="R3" i="38"/>
  <c r="Q3" i="38"/>
  <c r="P3" i="38"/>
  <c r="O3" i="38"/>
  <c r="O18" i="38" s="1"/>
  <c r="N3" i="38"/>
  <c r="M3" i="38"/>
  <c r="L3" i="38"/>
  <c r="K3" i="38"/>
  <c r="K7" i="38" s="1"/>
  <c r="J3" i="38"/>
  <c r="I3" i="38"/>
  <c r="H3" i="38"/>
  <c r="H7" i="38" s="1"/>
  <c r="G3" i="38"/>
  <c r="F3" i="38"/>
  <c r="F18" i="38" s="1"/>
  <c r="E3" i="38"/>
  <c r="D3" i="38"/>
  <c r="C3" i="38"/>
  <c r="C7" i="38" s="1"/>
  <c r="P100" i="37"/>
  <c r="P99" i="37"/>
  <c r="P98" i="37"/>
  <c r="P97" i="37"/>
  <c r="P96" i="37"/>
  <c r="P95" i="37"/>
  <c r="J75" i="37"/>
  <c r="I75" i="37"/>
  <c r="H75" i="37"/>
  <c r="J74" i="37"/>
  <c r="I74" i="37"/>
  <c r="H74" i="37"/>
  <c r="J73" i="37"/>
  <c r="I73" i="37"/>
  <c r="H73" i="37"/>
  <c r="J72" i="37"/>
  <c r="I72" i="37"/>
  <c r="H72" i="37"/>
  <c r="J71" i="37"/>
  <c r="I71" i="37"/>
  <c r="H71" i="37"/>
  <c r="J70" i="37"/>
  <c r="I70" i="37"/>
  <c r="H70" i="37"/>
  <c r="J69" i="37"/>
  <c r="I69" i="37"/>
  <c r="H69" i="37"/>
  <c r="J68" i="37"/>
  <c r="I68" i="37"/>
  <c r="H68" i="37"/>
  <c r="J67" i="37"/>
  <c r="I67" i="37"/>
  <c r="H67" i="37"/>
  <c r="J66" i="37"/>
  <c r="I66" i="37"/>
  <c r="H66" i="37"/>
  <c r="J65" i="37"/>
  <c r="I65" i="37"/>
  <c r="H65" i="37"/>
  <c r="J64" i="37"/>
  <c r="I64" i="37"/>
  <c r="H64" i="37"/>
  <c r="J63" i="37"/>
  <c r="I63" i="37"/>
  <c r="H63" i="37"/>
  <c r="J62" i="37"/>
  <c r="I62" i="37"/>
  <c r="H62" i="37"/>
  <c r="J60" i="37"/>
  <c r="I60" i="37"/>
  <c r="H60" i="37"/>
  <c r="AE131" i="37" s="1"/>
  <c r="J84" i="37"/>
  <c r="I84" i="37"/>
  <c r="H84" i="37"/>
  <c r="J51" i="37"/>
  <c r="I51" i="37"/>
  <c r="H51" i="37"/>
  <c r="J50" i="37"/>
  <c r="I50" i="37"/>
  <c r="H50" i="37"/>
  <c r="J49" i="37"/>
  <c r="I49" i="37"/>
  <c r="H49" i="37"/>
  <c r="J48" i="37"/>
  <c r="I48" i="37"/>
  <c r="H48" i="37"/>
  <c r="J47" i="37"/>
  <c r="I47" i="37"/>
  <c r="H47" i="37"/>
  <c r="J46" i="37"/>
  <c r="I46" i="37"/>
  <c r="H46" i="37"/>
  <c r="J45" i="37"/>
  <c r="I45" i="37"/>
  <c r="H45" i="37"/>
  <c r="J44" i="37"/>
  <c r="I44" i="37"/>
  <c r="H44" i="37"/>
  <c r="J43" i="37"/>
  <c r="I43" i="37"/>
  <c r="H43" i="37"/>
  <c r="J42" i="37"/>
  <c r="I42" i="37"/>
  <c r="H42" i="37"/>
  <c r="J41" i="37"/>
  <c r="I41" i="37"/>
  <c r="H41" i="37"/>
  <c r="J40" i="37"/>
  <c r="I40" i="37"/>
  <c r="H40" i="37"/>
  <c r="J39" i="37"/>
  <c r="I39" i="37"/>
  <c r="H39" i="37"/>
  <c r="J38" i="37"/>
  <c r="I38" i="37"/>
  <c r="H38" i="37"/>
  <c r="J36" i="37"/>
  <c r="I36" i="37"/>
  <c r="H36" i="37"/>
  <c r="I26" i="37"/>
  <c r="I25" i="37"/>
  <c r="I24" i="37"/>
  <c r="I23" i="37"/>
  <c r="I22" i="37"/>
  <c r="I21" i="37"/>
  <c r="I12" i="37"/>
  <c r="I11" i="37"/>
  <c r="I10" i="37"/>
  <c r="I9" i="37"/>
  <c r="I8" i="37"/>
  <c r="I7" i="37"/>
  <c r="J22" i="30" l="1"/>
  <c r="M164" i="41"/>
  <c r="M166" i="41" s="1"/>
  <c r="C164" i="41"/>
  <c r="C166" i="41" s="1"/>
  <c r="AJ24" i="41"/>
  <c r="AJ26" i="41" s="1"/>
  <c r="Z24" i="41"/>
  <c r="Z26" i="41" s="1"/>
  <c r="S24" i="41"/>
  <c r="S26" i="41" s="1"/>
  <c r="T164" i="41"/>
  <c r="T166" i="41" s="1"/>
  <c r="Q164" i="41"/>
  <c r="Q166" i="41" s="1"/>
  <c r="E164" i="41"/>
  <c r="E166" i="41" s="1"/>
  <c r="AH24" i="41"/>
  <c r="AH26" i="41" s="1"/>
  <c r="AF24" i="41"/>
  <c r="AF26" i="41" s="1"/>
  <c r="AC24" i="41"/>
  <c r="AC26" i="41" s="1"/>
  <c r="T24" i="41"/>
  <c r="T26" i="41" s="1"/>
  <c r="U164" i="41"/>
  <c r="U166" i="41" s="1"/>
  <c r="L164" i="41"/>
  <c r="L166" i="41" s="1"/>
  <c r="D164" i="41"/>
  <c r="D166" i="41" s="1"/>
  <c r="X24" i="41"/>
  <c r="X26" i="41" s="1"/>
  <c r="R164" i="41"/>
  <c r="R166" i="41" s="1"/>
  <c r="J164" i="41"/>
  <c r="J166" i="41" s="1"/>
  <c r="AI24" i="41"/>
  <c r="AI26" i="41" s="1"/>
  <c r="AG24" i="41"/>
  <c r="AG26" i="41" s="1"/>
  <c r="Y24" i="41"/>
  <c r="Y26" i="41" s="1"/>
  <c r="U24" i="41"/>
  <c r="U26" i="41" s="1"/>
  <c r="W164" i="41"/>
  <c r="W166" i="41" s="1"/>
  <c r="K164" i="41"/>
  <c r="K166" i="41" s="1"/>
  <c r="AA24" i="41"/>
  <c r="AA26" i="41" s="1"/>
  <c r="V164" i="41"/>
  <c r="V166" i="41" s="1"/>
  <c r="G164" i="41"/>
  <c r="G166" i="41" s="1"/>
  <c r="AK24" i="41"/>
  <c r="AK26" i="41" s="1"/>
  <c r="AE24" i="41"/>
  <c r="AE26" i="41" s="1"/>
  <c r="AB24" i="41"/>
  <c r="AB26" i="41" s="1"/>
  <c r="V24" i="41"/>
  <c r="V26" i="41" s="1"/>
  <c r="S164" i="41"/>
  <c r="S166" i="41" s="1"/>
  <c r="I164" i="41"/>
  <c r="I166" i="41" s="1"/>
  <c r="O164" i="41"/>
  <c r="O166" i="41" s="1"/>
  <c r="H164" i="41"/>
  <c r="H166" i="41" s="1"/>
  <c r="AD24" i="41"/>
  <c r="AD26" i="41" s="1"/>
  <c r="W24" i="41"/>
  <c r="W26" i="41" s="1"/>
  <c r="R24" i="41"/>
  <c r="R26" i="41" s="1"/>
  <c r="P164" i="41"/>
  <c r="P166" i="41" s="1"/>
  <c r="F164" i="41"/>
  <c r="F166" i="41" s="1"/>
  <c r="N164" i="41"/>
  <c r="N166" i="41" s="1"/>
  <c r="E11" i="41"/>
  <c r="D205" i="41"/>
  <c r="AK184" i="41"/>
  <c r="AK186" i="41" s="1"/>
  <c r="AH184" i="41"/>
  <c r="AH186" i="41" s="1"/>
  <c r="AD184" i="41"/>
  <c r="AD186" i="41" s="1"/>
  <c r="AK144" i="41"/>
  <c r="AK146" i="41" s="1"/>
  <c r="AJ144" i="41"/>
  <c r="AJ146" i="41" s="1"/>
  <c r="AI144" i="41"/>
  <c r="AI146" i="41" s="1"/>
  <c r="AH144" i="41"/>
  <c r="AH146" i="41" s="1"/>
  <c r="AG144" i="41"/>
  <c r="AG146" i="41" s="1"/>
  <c r="AF144" i="41"/>
  <c r="AF146" i="41" s="1"/>
  <c r="AE144" i="41"/>
  <c r="AE146" i="41" s="1"/>
  <c r="AD144" i="41"/>
  <c r="AD146" i="41" s="1"/>
  <c r="AC144" i="41"/>
  <c r="AC146" i="41" s="1"/>
  <c r="AB144" i="41"/>
  <c r="AB146" i="41" s="1"/>
  <c r="AA144" i="41"/>
  <c r="AA146" i="41" s="1"/>
  <c r="Z144" i="41"/>
  <c r="Z146" i="41" s="1"/>
  <c r="Y144" i="41"/>
  <c r="Y146" i="41" s="1"/>
  <c r="X144" i="41"/>
  <c r="X146" i="41" s="1"/>
  <c r="W144" i="41"/>
  <c r="W146" i="41" s="1"/>
  <c r="V144" i="41"/>
  <c r="V146" i="41" s="1"/>
  <c r="U144" i="41"/>
  <c r="U146" i="41" s="1"/>
  <c r="T144" i="41"/>
  <c r="T146" i="41" s="1"/>
  <c r="S144" i="41"/>
  <c r="S146" i="41" s="1"/>
  <c r="R144" i="41"/>
  <c r="R146" i="41" s="1"/>
  <c r="Q144" i="41"/>
  <c r="Q146" i="41" s="1"/>
  <c r="P144" i="41"/>
  <c r="P146" i="41" s="1"/>
  <c r="O144" i="41"/>
  <c r="O146" i="41" s="1"/>
  <c r="N144" i="41"/>
  <c r="N146" i="41" s="1"/>
  <c r="M144" i="41"/>
  <c r="M146" i="41" s="1"/>
  <c r="L144" i="41"/>
  <c r="L146" i="41" s="1"/>
  <c r="K144" i="41"/>
  <c r="K146" i="41" s="1"/>
  <c r="J144" i="41"/>
  <c r="J146" i="41" s="1"/>
  <c r="I144" i="41"/>
  <c r="I146" i="41" s="1"/>
  <c r="H144" i="41"/>
  <c r="H146" i="41" s="1"/>
  <c r="G144" i="41"/>
  <c r="G146" i="41" s="1"/>
  <c r="F144" i="41"/>
  <c r="F146" i="41" s="1"/>
  <c r="E144" i="41"/>
  <c r="E146" i="41" s="1"/>
  <c r="D144" i="41"/>
  <c r="D146" i="41" s="1"/>
  <c r="C144" i="41"/>
  <c r="C146" i="41" s="1"/>
  <c r="AK124" i="41"/>
  <c r="AK126" i="41" s="1"/>
  <c r="AJ124" i="41"/>
  <c r="AJ126" i="41" s="1"/>
  <c r="AI124" i="41"/>
  <c r="AI126" i="41" s="1"/>
  <c r="AH124" i="41"/>
  <c r="AH126" i="41" s="1"/>
  <c r="AG124" i="41"/>
  <c r="AG126" i="41" s="1"/>
  <c r="AF124" i="41"/>
  <c r="AF126" i="41" s="1"/>
  <c r="AE124" i="41"/>
  <c r="AE126" i="41" s="1"/>
  <c r="AD124" i="41"/>
  <c r="AD126" i="41" s="1"/>
  <c r="AC124" i="41"/>
  <c r="AC126" i="41" s="1"/>
  <c r="AB124" i="41"/>
  <c r="AB126" i="41" s="1"/>
  <c r="AA124" i="41"/>
  <c r="AA126" i="41" s="1"/>
  <c r="Z124" i="41"/>
  <c r="Z126" i="41" s="1"/>
  <c r="Y124" i="41"/>
  <c r="Y126" i="41" s="1"/>
  <c r="X124" i="41"/>
  <c r="X126" i="41" s="1"/>
  <c r="W124" i="41"/>
  <c r="W126" i="41" s="1"/>
  <c r="V124" i="41"/>
  <c r="V126" i="41" s="1"/>
  <c r="U124" i="41"/>
  <c r="U126" i="41" s="1"/>
  <c r="T124" i="41"/>
  <c r="T126" i="41" s="1"/>
  <c r="S124" i="41"/>
  <c r="S126" i="41" s="1"/>
  <c r="R124" i="41"/>
  <c r="R126" i="41" s="1"/>
  <c r="Q124" i="41"/>
  <c r="Q126" i="41" s="1"/>
  <c r="P124" i="41"/>
  <c r="P126" i="41" s="1"/>
  <c r="O124" i="41"/>
  <c r="O126" i="41" s="1"/>
  <c r="N124" i="41"/>
  <c r="N126" i="41" s="1"/>
  <c r="M124" i="41"/>
  <c r="M126" i="41" s="1"/>
  <c r="L124" i="41"/>
  <c r="L126" i="41" s="1"/>
  <c r="K124" i="41"/>
  <c r="K126" i="41" s="1"/>
  <c r="J124" i="41"/>
  <c r="J126" i="41" s="1"/>
  <c r="I124" i="41"/>
  <c r="I126" i="41" s="1"/>
  <c r="H124" i="41"/>
  <c r="H126" i="41" s="1"/>
  <c r="G124" i="41"/>
  <c r="G126" i="41" s="1"/>
  <c r="F124" i="41"/>
  <c r="F126" i="41" s="1"/>
  <c r="E124" i="41"/>
  <c r="E126" i="41" s="1"/>
  <c r="D124" i="41"/>
  <c r="D126" i="41" s="1"/>
  <c r="C124" i="41"/>
  <c r="C126" i="41" s="1"/>
  <c r="AK104" i="41"/>
  <c r="AK106" i="41" s="1"/>
  <c r="AJ104" i="41"/>
  <c r="AJ106" i="41" s="1"/>
  <c r="AI104" i="41"/>
  <c r="AI106" i="41" s="1"/>
  <c r="AH104" i="41"/>
  <c r="AH106" i="41" s="1"/>
  <c r="AG104" i="41"/>
  <c r="AG106" i="41" s="1"/>
  <c r="AF104" i="41"/>
  <c r="AF106" i="41" s="1"/>
  <c r="AE104" i="41"/>
  <c r="AE106" i="41" s="1"/>
  <c r="AD104" i="41"/>
  <c r="AD106" i="41" s="1"/>
  <c r="AC104" i="41"/>
  <c r="AC106" i="41" s="1"/>
  <c r="AB104" i="41"/>
  <c r="AB106" i="41" s="1"/>
  <c r="AA104" i="41"/>
  <c r="AA106" i="41" s="1"/>
  <c r="Z104" i="41"/>
  <c r="Z106" i="41" s="1"/>
  <c r="Y104" i="41"/>
  <c r="Y106" i="41" s="1"/>
  <c r="X104" i="41"/>
  <c r="X106" i="41" s="1"/>
  <c r="W104" i="41"/>
  <c r="W106" i="41" s="1"/>
  <c r="V104" i="41"/>
  <c r="V106" i="41" s="1"/>
  <c r="U104" i="41"/>
  <c r="U106" i="41" s="1"/>
  <c r="T104" i="41"/>
  <c r="T106" i="41" s="1"/>
  <c r="S104" i="41"/>
  <c r="S106" i="41" s="1"/>
  <c r="R104" i="41"/>
  <c r="R106" i="41" s="1"/>
  <c r="Q104" i="41"/>
  <c r="Q106" i="41" s="1"/>
  <c r="P104" i="41"/>
  <c r="P106" i="41" s="1"/>
  <c r="O104" i="41"/>
  <c r="O106" i="41" s="1"/>
  <c r="N104" i="41"/>
  <c r="N106" i="41" s="1"/>
  <c r="M104" i="41"/>
  <c r="M106" i="41" s="1"/>
  <c r="L104" i="41"/>
  <c r="L106" i="41" s="1"/>
  <c r="K104" i="41"/>
  <c r="K106" i="41" s="1"/>
  <c r="J104" i="41"/>
  <c r="J106" i="41" s="1"/>
  <c r="I104" i="41"/>
  <c r="I106" i="41" s="1"/>
  <c r="H104" i="41"/>
  <c r="H106" i="41" s="1"/>
  <c r="G104" i="41"/>
  <c r="G106" i="41" s="1"/>
  <c r="F104" i="41"/>
  <c r="F106" i="41" s="1"/>
  <c r="E104" i="41"/>
  <c r="E106" i="41" s="1"/>
  <c r="D104" i="41"/>
  <c r="D106" i="41" s="1"/>
  <c r="C104" i="41"/>
  <c r="C106" i="41" s="1"/>
  <c r="AK84" i="41"/>
  <c r="AK86" i="41" s="1"/>
  <c r="AJ84" i="41"/>
  <c r="AJ86" i="41" s="1"/>
  <c r="AI84" i="41"/>
  <c r="AI86" i="41" s="1"/>
  <c r="AH84" i="41"/>
  <c r="AH86" i="41" s="1"/>
  <c r="AG84" i="41"/>
  <c r="AG86" i="41" s="1"/>
  <c r="AF84" i="41"/>
  <c r="AF86" i="41" s="1"/>
  <c r="AE84" i="41"/>
  <c r="AE86" i="41" s="1"/>
  <c r="AD84" i="41"/>
  <c r="AD86" i="41" s="1"/>
  <c r="AC84" i="41"/>
  <c r="AC86" i="41" s="1"/>
  <c r="AB84" i="41"/>
  <c r="AB86" i="41" s="1"/>
  <c r="AA84" i="41"/>
  <c r="AA86" i="41" s="1"/>
  <c r="Z84" i="41"/>
  <c r="Z86" i="41" s="1"/>
  <c r="Y84" i="41"/>
  <c r="Y86" i="41" s="1"/>
  <c r="X84" i="41"/>
  <c r="X86" i="41" s="1"/>
  <c r="W84" i="41"/>
  <c r="W86" i="41" s="1"/>
  <c r="W89" i="41" s="1"/>
  <c r="W255" i="41" s="1"/>
  <c r="V84" i="41"/>
  <c r="V86" i="41" s="1"/>
  <c r="V89" i="41" s="1"/>
  <c r="V255" i="41" s="1"/>
  <c r="U84" i="41"/>
  <c r="U86" i="41" s="1"/>
  <c r="U89" i="41" s="1"/>
  <c r="U255" i="41" s="1"/>
  <c r="T84" i="41"/>
  <c r="T86" i="41" s="1"/>
  <c r="T89" i="41" s="1"/>
  <c r="T255" i="41" s="1"/>
  <c r="S84" i="41"/>
  <c r="S86" i="41" s="1"/>
  <c r="S89" i="41" s="1"/>
  <c r="S255" i="41" s="1"/>
  <c r="R84" i="41"/>
  <c r="R86" i="41" s="1"/>
  <c r="R89" i="41" s="1"/>
  <c r="R255" i="41" s="1"/>
  <c r="Q84" i="41"/>
  <c r="Q86" i="41" s="1"/>
  <c r="Q89" i="41" s="1"/>
  <c r="Q255" i="41" s="1"/>
  <c r="P84" i="41"/>
  <c r="P86" i="41" s="1"/>
  <c r="P89" i="41" s="1"/>
  <c r="P255" i="41" s="1"/>
  <c r="O84" i="41"/>
  <c r="O86" i="41" s="1"/>
  <c r="O89" i="41" s="1"/>
  <c r="O255" i="41" s="1"/>
  <c r="N84" i="41"/>
  <c r="N86" i="41" s="1"/>
  <c r="N89" i="41" s="1"/>
  <c r="N255" i="41" s="1"/>
  <c r="M84" i="41"/>
  <c r="M86" i="41" s="1"/>
  <c r="M89" i="41" s="1"/>
  <c r="M255" i="41" s="1"/>
  <c r="L84" i="41"/>
  <c r="L86" i="41" s="1"/>
  <c r="L89" i="41" s="1"/>
  <c r="L255" i="41" s="1"/>
  <c r="K84" i="41"/>
  <c r="K86" i="41" s="1"/>
  <c r="K89" i="41" s="1"/>
  <c r="K255" i="41" s="1"/>
  <c r="J84" i="41"/>
  <c r="J86" i="41" s="1"/>
  <c r="J89" i="41" s="1"/>
  <c r="J255" i="41" s="1"/>
  <c r="I84" i="41"/>
  <c r="I86" i="41" s="1"/>
  <c r="I89" i="41" s="1"/>
  <c r="I255" i="41" s="1"/>
  <c r="H84" i="41"/>
  <c r="H86" i="41" s="1"/>
  <c r="H89" i="41" s="1"/>
  <c r="H255" i="41" s="1"/>
  <c r="G84" i="41"/>
  <c r="G86" i="41" s="1"/>
  <c r="G89" i="41" s="1"/>
  <c r="G255" i="41" s="1"/>
  <c r="F84" i="41"/>
  <c r="F86" i="41" s="1"/>
  <c r="F89" i="41" s="1"/>
  <c r="F255" i="41" s="1"/>
  <c r="E84" i="41"/>
  <c r="E86" i="41" s="1"/>
  <c r="E89" i="41" s="1"/>
  <c r="E255" i="41" s="1"/>
  <c r="D84" i="41"/>
  <c r="D86" i="41" s="1"/>
  <c r="C84" i="41"/>
  <c r="C86" i="41" s="1"/>
  <c r="AK64" i="41"/>
  <c r="AK66" i="41" s="1"/>
  <c r="AK69" i="41" s="1"/>
  <c r="AK243" i="41" s="1"/>
  <c r="AJ64" i="41"/>
  <c r="AJ66" i="41" s="1"/>
  <c r="AJ69" i="41" s="1"/>
  <c r="AJ243" i="41" s="1"/>
  <c r="AI64" i="41"/>
  <c r="AI66" i="41" s="1"/>
  <c r="AI69" i="41" s="1"/>
  <c r="AI243" i="41" s="1"/>
  <c r="AH64" i="41"/>
  <c r="AH66" i="41" s="1"/>
  <c r="AG64" i="41"/>
  <c r="AG66" i="41" s="1"/>
  <c r="AF64" i="41"/>
  <c r="AF66" i="41" s="1"/>
  <c r="AE64" i="41"/>
  <c r="AE66" i="41" s="1"/>
  <c r="AD64" i="41"/>
  <c r="AD66" i="41" s="1"/>
  <c r="AC64" i="41"/>
  <c r="AC66" i="41" s="1"/>
  <c r="AB64" i="41"/>
  <c r="AB66" i="41" s="1"/>
  <c r="AA64" i="41"/>
  <c r="AA66" i="41" s="1"/>
  <c r="Z64" i="41"/>
  <c r="Z66" i="41" s="1"/>
  <c r="Y64" i="41"/>
  <c r="Y66" i="41" s="1"/>
  <c r="X64" i="41"/>
  <c r="X66" i="41" s="1"/>
  <c r="W64" i="41"/>
  <c r="W66" i="41" s="1"/>
  <c r="V64" i="41"/>
  <c r="V66" i="41" s="1"/>
  <c r="U64" i="41"/>
  <c r="U66" i="41" s="1"/>
  <c r="T64" i="41"/>
  <c r="T66" i="41" s="1"/>
  <c r="S64" i="41"/>
  <c r="S66" i="41" s="1"/>
  <c r="R64" i="41"/>
  <c r="R66" i="41" s="1"/>
  <c r="Q64" i="41"/>
  <c r="Q66" i="41" s="1"/>
  <c r="P64" i="41"/>
  <c r="P66" i="41" s="1"/>
  <c r="O64" i="41"/>
  <c r="O66" i="41" s="1"/>
  <c r="N64" i="41"/>
  <c r="N66" i="41" s="1"/>
  <c r="M64" i="41"/>
  <c r="M66" i="41" s="1"/>
  <c r="L64" i="41"/>
  <c r="L66" i="41" s="1"/>
  <c r="K64" i="41"/>
  <c r="K66" i="41" s="1"/>
  <c r="J64" i="41"/>
  <c r="J66" i="41" s="1"/>
  <c r="I64" i="41"/>
  <c r="I66" i="41" s="1"/>
  <c r="H64" i="41"/>
  <c r="H66" i="41" s="1"/>
  <c r="G64" i="41"/>
  <c r="G66" i="41" s="1"/>
  <c r="F64" i="41"/>
  <c r="F66" i="41" s="1"/>
  <c r="E64" i="41"/>
  <c r="E66" i="41" s="1"/>
  <c r="D64" i="41"/>
  <c r="D66" i="41" s="1"/>
  <c r="C64" i="41"/>
  <c r="C66" i="41" s="1"/>
  <c r="AK44" i="41"/>
  <c r="AK46" i="41" s="1"/>
  <c r="AJ44" i="41"/>
  <c r="AJ46" i="41" s="1"/>
  <c r="AI44" i="41"/>
  <c r="AI46" i="41" s="1"/>
  <c r="AH44" i="41"/>
  <c r="AH46" i="41" s="1"/>
  <c r="AG44" i="41"/>
  <c r="AG46" i="41" s="1"/>
  <c r="AF44" i="41"/>
  <c r="AF46" i="41" s="1"/>
  <c r="AE44" i="41"/>
  <c r="AE46" i="41" s="1"/>
  <c r="AD44" i="41"/>
  <c r="AD46" i="41" s="1"/>
  <c r="AC44" i="41"/>
  <c r="AC46" i="41" s="1"/>
  <c r="AB44" i="41"/>
  <c r="AB46" i="41" s="1"/>
  <c r="AA44" i="41"/>
  <c r="AA46" i="41" s="1"/>
  <c r="Z44" i="41"/>
  <c r="Z46" i="41" s="1"/>
  <c r="Y44" i="41"/>
  <c r="Y46" i="41" s="1"/>
  <c r="X44" i="41"/>
  <c r="X46" i="41" s="1"/>
  <c r="W44" i="41"/>
  <c r="W46" i="41" s="1"/>
  <c r="V44" i="41"/>
  <c r="V46" i="41" s="1"/>
  <c r="U44" i="41"/>
  <c r="U46" i="41" s="1"/>
  <c r="T44" i="41"/>
  <c r="T46" i="41" s="1"/>
  <c r="S44" i="41"/>
  <c r="S46" i="41" s="1"/>
  <c r="R44" i="41"/>
  <c r="R46" i="41" s="1"/>
  <c r="Q44" i="41"/>
  <c r="Q46" i="41" s="1"/>
  <c r="P44" i="41"/>
  <c r="P46" i="41" s="1"/>
  <c r="O44" i="41"/>
  <c r="O46" i="41" s="1"/>
  <c r="N44" i="41"/>
  <c r="N46" i="41" s="1"/>
  <c r="M44" i="41"/>
  <c r="M46" i="41" s="1"/>
  <c r="L44" i="41"/>
  <c r="L46" i="41" s="1"/>
  <c r="K44" i="41"/>
  <c r="K46" i="41" s="1"/>
  <c r="J44" i="41"/>
  <c r="J46" i="41" s="1"/>
  <c r="I44" i="41"/>
  <c r="I46" i="41" s="1"/>
  <c r="H44" i="41"/>
  <c r="H46" i="41" s="1"/>
  <c r="G44" i="41"/>
  <c r="G46" i="41" s="1"/>
  <c r="F44" i="41"/>
  <c r="F46" i="41" s="1"/>
  <c r="E44" i="41"/>
  <c r="E46" i="41" s="1"/>
  <c r="D44" i="41"/>
  <c r="D46" i="41" s="1"/>
  <c r="C44" i="41"/>
  <c r="C46" i="41" s="1"/>
  <c r="Q24" i="41"/>
  <c r="Q26" i="41" s="1"/>
  <c r="P24" i="41"/>
  <c r="P26" i="41" s="1"/>
  <c r="O24" i="41"/>
  <c r="O26" i="41" s="1"/>
  <c r="N24" i="41"/>
  <c r="N26" i="41" s="1"/>
  <c r="M24" i="41"/>
  <c r="M26" i="41" s="1"/>
  <c r="L24" i="41"/>
  <c r="L26" i="41" s="1"/>
  <c r="K24" i="41"/>
  <c r="K26" i="41" s="1"/>
  <c r="J24" i="41"/>
  <c r="J26" i="41" s="1"/>
  <c r="I24" i="41"/>
  <c r="I26" i="41" s="1"/>
  <c r="H24" i="41"/>
  <c r="H26" i="41" s="1"/>
  <c r="G24" i="41"/>
  <c r="G26" i="41" s="1"/>
  <c r="F24" i="41"/>
  <c r="F26" i="41" s="1"/>
  <c r="E24" i="41"/>
  <c r="E26" i="41" s="1"/>
  <c r="D24" i="41"/>
  <c r="D26" i="41" s="1"/>
  <c r="C24" i="41"/>
  <c r="C26" i="41" s="1"/>
  <c r="AK4" i="41"/>
  <c r="AK6" i="41" s="1"/>
  <c r="AJ4" i="41"/>
  <c r="AJ6" i="41" s="1"/>
  <c r="AI4" i="41"/>
  <c r="AI6" i="41" s="1"/>
  <c r="AH4" i="41"/>
  <c r="AH6" i="41" s="1"/>
  <c r="AG4" i="41"/>
  <c r="AG6" i="41" s="1"/>
  <c r="AF4" i="41"/>
  <c r="AF6" i="41" s="1"/>
  <c r="AE4" i="41"/>
  <c r="AE6" i="41" s="1"/>
  <c r="AD4" i="41"/>
  <c r="AD6" i="41" s="1"/>
  <c r="AC4" i="41"/>
  <c r="AC6" i="41" s="1"/>
  <c r="AB4" i="41"/>
  <c r="AB6" i="41" s="1"/>
  <c r="AA4" i="41"/>
  <c r="AA6" i="41" s="1"/>
  <c r="Z4" i="41"/>
  <c r="Z6" i="41" s="1"/>
  <c r="Y4" i="41"/>
  <c r="Y6" i="41" s="1"/>
  <c r="X4" i="41"/>
  <c r="X6" i="41" s="1"/>
  <c r="W4" i="41"/>
  <c r="W6" i="41" s="1"/>
  <c r="V4" i="41"/>
  <c r="V6" i="41" s="1"/>
  <c r="U4" i="41"/>
  <c r="U6" i="41" s="1"/>
  <c r="T4" i="41"/>
  <c r="T6" i="41" s="1"/>
  <c r="S4" i="41"/>
  <c r="S6" i="41" s="1"/>
  <c r="R4" i="41"/>
  <c r="R6" i="41" s="1"/>
  <c r="Q4" i="41"/>
  <c r="Q6" i="41" s="1"/>
  <c r="P4" i="41"/>
  <c r="P6" i="41" s="1"/>
  <c r="O4" i="41"/>
  <c r="O6" i="41" s="1"/>
  <c r="O9" i="41" s="1"/>
  <c r="N4" i="41"/>
  <c r="N6" i="41" s="1"/>
  <c r="N9" i="41" s="1"/>
  <c r="M4" i="41"/>
  <c r="M6" i="41" s="1"/>
  <c r="M9" i="41" s="1"/>
  <c r="S184" i="41"/>
  <c r="S186" i="41" s="1"/>
  <c r="G184" i="41"/>
  <c r="G186" i="41" s="1"/>
  <c r="Z184" i="41"/>
  <c r="Z186" i="41" s="1"/>
  <c r="K184" i="41"/>
  <c r="K186" i="41" s="1"/>
  <c r="AK164" i="41"/>
  <c r="AK166" i="41" s="1"/>
  <c r="AH164" i="41"/>
  <c r="AH166" i="41" s="1"/>
  <c r="AE164" i="41"/>
  <c r="AE166" i="41" s="1"/>
  <c r="AB164" i="41"/>
  <c r="AB166" i="41" s="1"/>
  <c r="W184" i="41"/>
  <c r="W186" i="41" s="1"/>
  <c r="I184" i="41"/>
  <c r="I186" i="41" s="1"/>
  <c r="AI164" i="41"/>
  <c r="AI166" i="41" s="1"/>
  <c r="AF164" i="41"/>
  <c r="AF166" i="41" s="1"/>
  <c r="AC164" i="41"/>
  <c r="AC166" i="41" s="1"/>
  <c r="Y164" i="41"/>
  <c r="Y166" i="41" s="1"/>
  <c r="AE184" i="41"/>
  <c r="AE186" i="41" s="1"/>
  <c r="AA184" i="41"/>
  <c r="AA186" i="41" s="1"/>
  <c r="V184" i="41"/>
  <c r="V186" i="41" s="1"/>
  <c r="P184" i="41"/>
  <c r="P186" i="41" s="1"/>
  <c r="L184" i="41"/>
  <c r="L186" i="41" s="1"/>
  <c r="F184" i="41"/>
  <c r="F186" i="41" s="1"/>
  <c r="X164" i="41"/>
  <c r="X166" i="41" s="1"/>
  <c r="AF184" i="41"/>
  <c r="AF186" i="41" s="1"/>
  <c r="AC184" i="41"/>
  <c r="AC186" i="41" s="1"/>
  <c r="Y184" i="41"/>
  <c r="Y186" i="41" s="1"/>
  <c r="T184" i="41"/>
  <c r="T186" i="41" s="1"/>
  <c r="R184" i="41"/>
  <c r="R186" i="41" s="1"/>
  <c r="M184" i="41"/>
  <c r="M186" i="41" s="1"/>
  <c r="E184" i="41"/>
  <c r="E186" i="41" s="1"/>
  <c r="AI184" i="41"/>
  <c r="AI186" i="41" s="1"/>
  <c r="X184" i="41"/>
  <c r="X186" i="41" s="1"/>
  <c r="U184" i="41"/>
  <c r="U186" i="41" s="1"/>
  <c r="Q184" i="41"/>
  <c r="Q186" i="41" s="1"/>
  <c r="N184" i="41"/>
  <c r="N186" i="41" s="1"/>
  <c r="H184" i="41"/>
  <c r="H186" i="41" s="1"/>
  <c r="C184" i="41"/>
  <c r="C186" i="41" s="1"/>
  <c r="Z164" i="41"/>
  <c r="Z166" i="41" s="1"/>
  <c r="AJ184" i="41"/>
  <c r="AJ186" i="41" s="1"/>
  <c r="AG184" i="41"/>
  <c r="AG186" i="41" s="1"/>
  <c r="AB184" i="41"/>
  <c r="AB186" i="41" s="1"/>
  <c r="D184" i="41"/>
  <c r="D186" i="41" s="1"/>
  <c r="J184" i="41"/>
  <c r="J186" i="41" s="1"/>
  <c r="AJ164" i="41"/>
  <c r="AJ166" i="41" s="1"/>
  <c r="AG164" i="41"/>
  <c r="AG166" i="41" s="1"/>
  <c r="AD164" i="41"/>
  <c r="AD166" i="41" s="1"/>
  <c r="AA164" i="41"/>
  <c r="AA166" i="41" s="1"/>
  <c r="O184" i="41"/>
  <c r="O186" i="41" s="1"/>
  <c r="E191" i="41"/>
  <c r="D313" i="41"/>
  <c r="D314" i="41" s="1"/>
  <c r="E131" i="41"/>
  <c r="D277" i="41"/>
  <c r="E51" i="41"/>
  <c r="D229" i="41"/>
  <c r="E31" i="41"/>
  <c r="D217" i="41"/>
  <c r="C314" i="41"/>
  <c r="C302" i="41"/>
  <c r="C290" i="41"/>
  <c r="D278" i="41"/>
  <c r="C278" i="41"/>
  <c r="C266" i="41"/>
  <c r="C273" i="41" s="1"/>
  <c r="C274" i="41" s="1"/>
  <c r="C254" i="41"/>
  <c r="C261" i="41" s="1"/>
  <c r="C262" i="41" s="1"/>
  <c r="D242" i="41"/>
  <c r="C242" i="41"/>
  <c r="D230" i="41"/>
  <c r="D237" i="41" s="1"/>
  <c r="D238" i="41" s="1"/>
  <c r="C230" i="41"/>
  <c r="C237" i="41" s="1"/>
  <c r="C238" i="41" s="1"/>
  <c r="D218" i="41"/>
  <c r="D225" i="41" s="1"/>
  <c r="D226" i="41" s="1"/>
  <c r="C218" i="41"/>
  <c r="C225" i="41" s="1"/>
  <c r="C226" i="41" s="1"/>
  <c r="D206" i="41"/>
  <c r="D213" i="41" s="1"/>
  <c r="D214" i="41" s="1"/>
  <c r="C206" i="41"/>
  <c r="C213" i="41" s="1"/>
  <c r="C214" i="41" s="1"/>
  <c r="F191" i="41"/>
  <c r="E313" i="41"/>
  <c r="AK189" i="41"/>
  <c r="AJ189" i="41"/>
  <c r="AI189" i="41"/>
  <c r="AH189" i="41"/>
  <c r="AG189" i="41"/>
  <c r="AF189" i="41"/>
  <c r="AE189" i="41"/>
  <c r="AD189" i="41"/>
  <c r="AC189" i="41"/>
  <c r="AB189" i="41"/>
  <c r="AA189" i="41"/>
  <c r="Z189" i="41"/>
  <c r="Y189" i="41"/>
  <c r="X189" i="41"/>
  <c r="W189" i="41"/>
  <c r="V189" i="41"/>
  <c r="U189" i="41"/>
  <c r="T189" i="41"/>
  <c r="S189" i="41"/>
  <c r="R189" i="41"/>
  <c r="Q189" i="41"/>
  <c r="P189" i="41"/>
  <c r="O189" i="41"/>
  <c r="N189" i="41"/>
  <c r="M189" i="41"/>
  <c r="L189" i="41"/>
  <c r="K189" i="41"/>
  <c r="J189" i="41"/>
  <c r="I189" i="41"/>
  <c r="H189" i="41"/>
  <c r="G189" i="41"/>
  <c r="F189" i="41"/>
  <c r="E189" i="41"/>
  <c r="D189" i="41"/>
  <c r="C189" i="41"/>
  <c r="D301" i="41"/>
  <c r="E171" i="41"/>
  <c r="AE169" i="41"/>
  <c r="AD169" i="41"/>
  <c r="AC169" i="41"/>
  <c r="AB169" i="41"/>
  <c r="AA169" i="41"/>
  <c r="Z169" i="41"/>
  <c r="Y169" i="41"/>
  <c r="X169" i="41"/>
  <c r="W169" i="41"/>
  <c r="V169" i="41"/>
  <c r="U169" i="41"/>
  <c r="T169" i="41"/>
  <c r="S169" i="41"/>
  <c r="R169" i="41"/>
  <c r="Q169" i="41"/>
  <c r="P169" i="41"/>
  <c r="D169" i="41"/>
  <c r="C169" i="41"/>
  <c r="D289" i="41"/>
  <c r="E151" i="41"/>
  <c r="AK149" i="41"/>
  <c r="AJ149" i="41"/>
  <c r="AI149" i="41"/>
  <c r="AH149" i="41"/>
  <c r="AG149" i="41"/>
  <c r="AF149" i="41"/>
  <c r="AE149" i="41"/>
  <c r="AD149" i="41"/>
  <c r="AC149" i="41"/>
  <c r="AB149" i="41"/>
  <c r="AA149" i="41"/>
  <c r="Z149" i="41"/>
  <c r="Y149" i="41"/>
  <c r="X149" i="41"/>
  <c r="W149" i="41"/>
  <c r="V149" i="41"/>
  <c r="U149" i="41"/>
  <c r="T149" i="41"/>
  <c r="S149" i="41"/>
  <c r="R149" i="41"/>
  <c r="Q149" i="41"/>
  <c r="P149" i="41"/>
  <c r="O149" i="41"/>
  <c r="N149" i="41"/>
  <c r="M149" i="41"/>
  <c r="L149" i="41"/>
  <c r="K149" i="41"/>
  <c r="J149" i="41"/>
  <c r="I149" i="41"/>
  <c r="H149" i="41"/>
  <c r="G149" i="41"/>
  <c r="F149" i="41"/>
  <c r="E149" i="41"/>
  <c r="D149" i="41"/>
  <c r="C149" i="41"/>
  <c r="F131" i="41"/>
  <c r="E277" i="41"/>
  <c r="AF129" i="41"/>
  <c r="AE129" i="41"/>
  <c r="AD129" i="41"/>
  <c r="AC129" i="41"/>
  <c r="AB129" i="41"/>
  <c r="AA129" i="41"/>
  <c r="Z129" i="41"/>
  <c r="Y129" i="41"/>
  <c r="X129" i="41"/>
  <c r="W129" i="41"/>
  <c r="V129" i="41"/>
  <c r="U129" i="41"/>
  <c r="T129" i="41"/>
  <c r="S129" i="41"/>
  <c r="R129" i="41"/>
  <c r="Q129" i="41"/>
  <c r="P129" i="41"/>
  <c r="O129" i="41"/>
  <c r="N129" i="41"/>
  <c r="M129" i="41"/>
  <c r="L129" i="41"/>
  <c r="K129" i="41"/>
  <c r="J129" i="41"/>
  <c r="I129" i="41"/>
  <c r="H129" i="41"/>
  <c r="G129" i="41"/>
  <c r="F129" i="41"/>
  <c r="E129" i="41"/>
  <c r="D129" i="41"/>
  <c r="C129" i="41"/>
  <c r="E111" i="41"/>
  <c r="D265" i="41"/>
  <c r="AK109" i="41"/>
  <c r="AK267" i="41" s="1"/>
  <c r="AJ109" i="41"/>
  <c r="AJ267" i="41" s="1"/>
  <c r="AI109" i="41"/>
  <c r="AI267" i="41" s="1"/>
  <c r="AH109" i="41"/>
  <c r="AH267" i="41" s="1"/>
  <c r="AG109" i="41"/>
  <c r="AG267" i="41" s="1"/>
  <c r="AF109" i="41"/>
  <c r="AF267" i="41" s="1"/>
  <c r="AE109" i="41"/>
  <c r="AE267" i="41" s="1"/>
  <c r="AD109" i="41"/>
  <c r="AD267" i="41" s="1"/>
  <c r="AC109" i="41"/>
  <c r="AC267" i="41" s="1"/>
  <c r="AB109" i="41"/>
  <c r="AB267" i="41" s="1"/>
  <c r="AA109" i="41"/>
  <c r="AA267" i="41" s="1"/>
  <c r="Z109" i="41"/>
  <c r="Z267" i="41" s="1"/>
  <c r="Y109" i="41"/>
  <c r="Y267" i="41" s="1"/>
  <c r="X109" i="41"/>
  <c r="X267" i="41" s="1"/>
  <c r="W109" i="41"/>
  <c r="W267" i="41" s="1"/>
  <c r="V109" i="41"/>
  <c r="V267" i="41" s="1"/>
  <c r="U109" i="41"/>
  <c r="U267" i="41" s="1"/>
  <c r="T109" i="41"/>
  <c r="T267" i="41" s="1"/>
  <c r="S109" i="41"/>
  <c r="S267" i="41" s="1"/>
  <c r="R109" i="41"/>
  <c r="R267" i="41" s="1"/>
  <c r="Q109" i="41"/>
  <c r="Q267" i="41" s="1"/>
  <c r="P109" i="41"/>
  <c r="P267" i="41" s="1"/>
  <c r="O109" i="41"/>
  <c r="O267" i="41" s="1"/>
  <c r="N109" i="41"/>
  <c r="N267" i="41" s="1"/>
  <c r="M109" i="41"/>
  <c r="M267" i="41" s="1"/>
  <c r="L109" i="41"/>
  <c r="L267" i="41" s="1"/>
  <c r="K109" i="41"/>
  <c r="K267" i="41" s="1"/>
  <c r="J109" i="41"/>
  <c r="J267" i="41" s="1"/>
  <c r="I109" i="41"/>
  <c r="I267" i="41" s="1"/>
  <c r="H109" i="41"/>
  <c r="H267" i="41" s="1"/>
  <c r="G109" i="41"/>
  <c r="G267" i="41" s="1"/>
  <c r="F109" i="41"/>
  <c r="F267" i="41" s="1"/>
  <c r="E109" i="41"/>
  <c r="E267" i="41" s="1"/>
  <c r="E116" i="41"/>
  <c r="E118" i="41" s="1"/>
  <c r="D109" i="41"/>
  <c r="D267" i="41" s="1"/>
  <c r="D116" i="41"/>
  <c r="D118" i="41" s="1"/>
  <c r="C109" i="41"/>
  <c r="C267" i="41" s="1"/>
  <c r="C268" i="41" s="1"/>
  <c r="C116" i="41"/>
  <c r="C118" i="41" s="1"/>
  <c r="D253" i="41"/>
  <c r="E91" i="41"/>
  <c r="E96" i="41" s="1"/>
  <c r="E98" i="41" s="1"/>
  <c r="AK89" i="41"/>
  <c r="AK255" i="41" s="1"/>
  <c r="AJ89" i="41"/>
  <c r="AJ255" i="41" s="1"/>
  <c r="AI89" i="41"/>
  <c r="AI255" i="41" s="1"/>
  <c r="AH89" i="41"/>
  <c r="AH255" i="41" s="1"/>
  <c r="AG89" i="41"/>
  <c r="AG255" i="41" s="1"/>
  <c r="AF89" i="41"/>
  <c r="AF255" i="41" s="1"/>
  <c r="AE89" i="41"/>
  <c r="AE255" i="41" s="1"/>
  <c r="AD89" i="41"/>
  <c r="AD255" i="41" s="1"/>
  <c r="AC89" i="41"/>
  <c r="AC255" i="41" s="1"/>
  <c r="AB89" i="41"/>
  <c r="AB255" i="41" s="1"/>
  <c r="AA89" i="41"/>
  <c r="AA255" i="41" s="1"/>
  <c r="Z89" i="41"/>
  <c r="Z255" i="41" s="1"/>
  <c r="Y89" i="41"/>
  <c r="Y255" i="41" s="1"/>
  <c r="X89" i="41"/>
  <c r="X255" i="41" s="1"/>
  <c r="F71" i="41"/>
  <c r="E241" i="41"/>
  <c r="AH69" i="41"/>
  <c r="AH243" i="41" s="1"/>
  <c r="AG69" i="41"/>
  <c r="AG243" i="41" s="1"/>
  <c r="AF69" i="41"/>
  <c r="AF243" i="41" s="1"/>
  <c r="AE69" i="41"/>
  <c r="AE243" i="41" s="1"/>
  <c r="AD69" i="41"/>
  <c r="AD243" i="41" s="1"/>
  <c r="AC69" i="41"/>
  <c r="AC243" i="41" s="1"/>
  <c r="AB69" i="41"/>
  <c r="AB243" i="41" s="1"/>
  <c r="AA69" i="41"/>
  <c r="AA243" i="41" s="1"/>
  <c r="Z69" i="41"/>
  <c r="Z243" i="41" s="1"/>
  <c r="Y69" i="41"/>
  <c r="Y243" i="41" s="1"/>
  <c r="X69" i="41"/>
  <c r="X243" i="41" s="1"/>
  <c r="W69" i="41"/>
  <c r="W243" i="41" s="1"/>
  <c r="V69" i="41"/>
  <c r="V243" i="41" s="1"/>
  <c r="U69" i="41"/>
  <c r="U243" i="41" s="1"/>
  <c r="T69" i="41"/>
  <c r="T243" i="41" s="1"/>
  <c r="S69" i="41"/>
  <c r="S243" i="41" s="1"/>
  <c r="R69" i="41"/>
  <c r="R243" i="41" s="1"/>
  <c r="Q69" i="41"/>
  <c r="Q243" i="41" s="1"/>
  <c r="P69" i="41"/>
  <c r="P243" i="41" s="1"/>
  <c r="O69" i="41"/>
  <c r="O243" i="41" s="1"/>
  <c r="N69" i="41"/>
  <c r="N243" i="41" s="1"/>
  <c r="M69" i="41"/>
  <c r="M243" i="41" s="1"/>
  <c r="L69" i="41"/>
  <c r="L243" i="41" s="1"/>
  <c r="K69" i="41"/>
  <c r="K243" i="41" s="1"/>
  <c r="J69" i="41"/>
  <c r="J243" i="41" s="1"/>
  <c r="I69" i="41"/>
  <c r="I243" i="41" s="1"/>
  <c r="H69" i="41"/>
  <c r="H243" i="41" s="1"/>
  <c r="G69" i="41"/>
  <c r="G243" i="41" s="1"/>
  <c r="F69" i="41"/>
  <c r="F243" i="41" s="1"/>
  <c r="F76" i="41"/>
  <c r="F78" i="41" s="1"/>
  <c r="E69" i="41"/>
  <c r="E243" i="41" s="1"/>
  <c r="E76" i="41"/>
  <c r="E78" i="41" s="1"/>
  <c r="D69" i="41"/>
  <c r="D243" i="41" s="1"/>
  <c r="D244" i="41" s="1"/>
  <c r="D76" i="41"/>
  <c r="D78" i="41" s="1"/>
  <c r="C69" i="41"/>
  <c r="C243" i="41" s="1"/>
  <c r="C244" i="41" s="1"/>
  <c r="C249" i="41" s="1"/>
  <c r="C76" i="41"/>
  <c r="C78" i="41" s="1"/>
  <c r="F51" i="41"/>
  <c r="E229" i="41"/>
  <c r="AG49" i="41"/>
  <c r="AF49" i="41"/>
  <c r="AE49" i="41"/>
  <c r="AD49" i="41"/>
  <c r="AC49" i="41"/>
  <c r="AB49" i="41"/>
  <c r="AA49" i="41"/>
  <c r="Z49" i="41"/>
  <c r="Y49" i="41"/>
  <c r="X49" i="41"/>
  <c r="W49" i="41"/>
  <c r="V49" i="41"/>
  <c r="U49" i="41"/>
  <c r="T49" i="41"/>
  <c r="S49" i="41"/>
  <c r="R49" i="41"/>
  <c r="Q49" i="41"/>
  <c r="P49" i="41"/>
  <c r="O49" i="41"/>
  <c r="N49" i="41"/>
  <c r="M49" i="41"/>
  <c r="L49" i="41"/>
  <c r="K49" i="41"/>
  <c r="J49" i="41"/>
  <c r="I49" i="41"/>
  <c r="H49" i="41"/>
  <c r="G49" i="41"/>
  <c r="F49" i="41"/>
  <c r="E49" i="41"/>
  <c r="D49" i="41"/>
  <c r="C49" i="41"/>
  <c r="C231" i="41" s="1"/>
  <c r="C232" i="41" s="1"/>
  <c r="C56" i="41"/>
  <c r="C58" i="41" s="1"/>
  <c r="F31" i="41"/>
  <c r="E217" i="41"/>
  <c r="AK29" i="41"/>
  <c r="AJ29" i="41"/>
  <c r="AI29" i="41"/>
  <c r="AH29" i="41"/>
  <c r="AG29" i="41"/>
  <c r="AF29" i="41"/>
  <c r="AE29" i="41"/>
  <c r="AD29" i="41"/>
  <c r="AC29" i="41"/>
  <c r="AB29" i="41"/>
  <c r="AA29" i="41"/>
  <c r="Z29" i="41"/>
  <c r="Y29" i="41"/>
  <c r="X29" i="41"/>
  <c r="W29" i="41"/>
  <c r="V29" i="41"/>
  <c r="U29" i="41"/>
  <c r="T29" i="41"/>
  <c r="S29" i="41"/>
  <c r="R29" i="41"/>
  <c r="Q29" i="41"/>
  <c r="P29" i="41"/>
  <c r="O29" i="41"/>
  <c r="N29" i="41"/>
  <c r="M29" i="41"/>
  <c r="L29" i="41"/>
  <c r="K29" i="41"/>
  <c r="J29" i="41"/>
  <c r="I29" i="41"/>
  <c r="H29" i="41"/>
  <c r="G29" i="41"/>
  <c r="F29" i="41"/>
  <c r="E29" i="41"/>
  <c r="D29" i="41"/>
  <c r="C29" i="41"/>
  <c r="F11" i="41"/>
  <c r="E205" i="41"/>
  <c r="L9" i="41"/>
  <c r="K9" i="41"/>
  <c r="I9" i="41"/>
  <c r="H9" i="41"/>
  <c r="G9" i="41"/>
  <c r="F9" i="41"/>
  <c r="E9" i="41"/>
  <c r="D9" i="41"/>
  <c r="C9" i="41"/>
  <c r="AK9" i="41"/>
  <c r="AJ9" i="41"/>
  <c r="AI9" i="41"/>
  <c r="AH9" i="41"/>
  <c r="AG9" i="41"/>
  <c r="AF9" i="41"/>
  <c r="AE9" i="41"/>
  <c r="AD9" i="41"/>
  <c r="AC9" i="41"/>
  <c r="AB9" i="41"/>
  <c r="AA9" i="41"/>
  <c r="Z9" i="41"/>
  <c r="Y9" i="41"/>
  <c r="X9" i="41"/>
  <c r="W9" i="41"/>
  <c r="V9" i="41"/>
  <c r="U9" i="41"/>
  <c r="T9" i="41"/>
  <c r="S9" i="41"/>
  <c r="R9" i="41"/>
  <c r="Q9" i="41"/>
  <c r="P9" i="41"/>
  <c r="J9" i="41"/>
  <c r="L125" i="40"/>
  <c r="K126" i="40"/>
  <c r="AU86" i="39"/>
  <c r="K117" i="39"/>
  <c r="L117" i="39"/>
  <c r="L107" i="39"/>
  <c r="L87" i="39"/>
  <c r="K107" i="39"/>
  <c r="K87" i="39"/>
  <c r="AT86" i="39"/>
  <c r="AT66" i="39"/>
  <c r="AS66" i="39"/>
  <c r="AS86" i="39"/>
  <c r="AR86" i="39"/>
  <c r="AR66" i="39"/>
  <c r="AQ66" i="39"/>
  <c r="AQ86" i="39"/>
  <c r="AP86" i="39"/>
  <c r="AP66" i="39"/>
  <c r="AO86" i="39"/>
  <c r="AO66" i="39"/>
  <c r="AN66" i="39"/>
  <c r="AN86" i="39"/>
  <c r="AM66" i="39"/>
  <c r="AM86" i="39"/>
  <c r="AL86" i="39"/>
  <c r="AL66" i="39"/>
  <c r="AK66" i="39"/>
  <c r="AK86" i="39"/>
  <c r="AJ86" i="39"/>
  <c r="AJ66" i="39"/>
  <c r="AI86" i="39"/>
  <c r="AI66" i="39"/>
  <c r="AH86" i="39"/>
  <c r="AH66" i="39"/>
  <c r="AG66" i="39"/>
  <c r="AG86" i="39"/>
  <c r="AF66" i="39"/>
  <c r="AF86" i="39"/>
  <c r="AE66" i="39"/>
  <c r="AE86" i="39"/>
  <c r="AD86" i="39"/>
  <c r="AD66" i="39"/>
  <c r="AC86" i="39"/>
  <c r="AC66" i="39"/>
  <c r="AB86" i="39"/>
  <c r="AB66" i="39"/>
  <c r="AA86" i="39"/>
  <c r="AA66" i="39"/>
  <c r="Z86" i="39"/>
  <c r="Z66" i="39"/>
  <c r="Y86" i="39"/>
  <c r="Y66" i="39"/>
  <c r="X66" i="39"/>
  <c r="X86" i="39"/>
  <c r="W66" i="39"/>
  <c r="W86" i="39"/>
  <c r="V66" i="39"/>
  <c r="V86" i="39"/>
  <c r="U66" i="39"/>
  <c r="U86" i="39"/>
  <c r="T86" i="39"/>
  <c r="T66" i="39"/>
  <c r="S86" i="39"/>
  <c r="S66" i="39"/>
  <c r="R86" i="39"/>
  <c r="R66" i="39"/>
  <c r="Q66" i="39"/>
  <c r="Q86" i="39"/>
  <c r="P66" i="39"/>
  <c r="P86" i="39"/>
  <c r="O66" i="39"/>
  <c r="O86" i="39"/>
  <c r="N86" i="39"/>
  <c r="N66" i="39"/>
  <c r="M86" i="39"/>
  <c r="M66" i="39"/>
  <c r="L66" i="39"/>
  <c r="L86" i="39"/>
  <c r="K66" i="39"/>
  <c r="K86" i="39"/>
  <c r="AU85" i="39"/>
  <c r="AU65" i="39"/>
  <c r="AT85" i="39"/>
  <c r="AT65" i="39"/>
  <c r="AS65" i="39"/>
  <c r="AS85" i="39"/>
  <c r="AR85" i="39"/>
  <c r="AR65" i="39"/>
  <c r="AQ85" i="39"/>
  <c r="AQ65" i="39"/>
  <c r="AP65" i="39"/>
  <c r="AP85" i="39"/>
  <c r="AO65" i="39"/>
  <c r="AO85" i="39"/>
  <c r="AU48" i="39"/>
  <c r="AU58" i="39" s="1"/>
  <c r="AT156" i="39"/>
  <c r="AU87" i="39"/>
  <c r="AU107" i="39"/>
  <c r="AU117" i="39"/>
  <c r="AT87" i="39"/>
  <c r="AT117" i="39"/>
  <c r="AT107" i="39"/>
  <c r="AS117" i="39"/>
  <c r="AS107" i="39"/>
  <c r="AS87" i="39"/>
  <c r="AR107" i="39"/>
  <c r="AR87" i="39"/>
  <c r="AR117" i="39"/>
  <c r="AQ117" i="39"/>
  <c r="AQ107" i="39"/>
  <c r="AQ87" i="39"/>
  <c r="AP107" i="39"/>
  <c r="AP117" i="39"/>
  <c r="AP87" i="39"/>
  <c r="AO117" i="39"/>
  <c r="AO107" i="39"/>
  <c r="AO87" i="39"/>
  <c r="AN87" i="39"/>
  <c r="AN117" i="39"/>
  <c r="AN107" i="39"/>
  <c r="AM87" i="39"/>
  <c r="AM107" i="39"/>
  <c r="AM117" i="39"/>
  <c r="AL87" i="39"/>
  <c r="AL107" i="39"/>
  <c r="AL117" i="39"/>
  <c r="AK117" i="39"/>
  <c r="AK107" i="39"/>
  <c r="AK87" i="39"/>
  <c r="AJ87" i="39"/>
  <c r="AJ107" i="39"/>
  <c r="AJ117" i="39"/>
  <c r="AI87" i="39"/>
  <c r="AI117" i="39"/>
  <c r="AI107" i="39"/>
  <c r="AH107" i="39"/>
  <c r="AH87" i="39"/>
  <c r="AH117" i="39"/>
  <c r="AG87" i="39"/>
  <c r="AG107" i="39"/>
  <c r="AG117" i="39"/>
  <c r="AF117" i="39"/>
  <c r="AF107" i="39"/>
  <c r="AF87" i="39"/>
  <c r="AE117" i="39"/>
  <c r="AE107" i="39"/>
  <c r="AE87" i="39"/>
  <c r="AD117" i="39"/>
  <c r="AD87" i="39"/>
  <c r="AD107" i="39"/>
  <c r="AC117" i="39"/>
  <c r="AC107" i="39"/>
  <c r="AC87" i="39"/>
  <c r="AB117" i="39"/>
  <c r="AB87" i="39"/>
  <c r="AB107" i="39"/>
  <c r="AA117" i="39"/>
  <c r="AA87" i="39"/>
  <c r="AA107" i="39"/>
  <c r="Z107" i="39"/>
  <c r="Z117" i="39"/>
  <c r="Z87" i="39"/>
  <c r="Y117" i="39"/>
  <c r="Y107" i="39"/>
  <c r="Y87" i="39"/>
  <c r="X117" i="39"/>
  <c r="X87" i="39"/>
  <c r="X107" i="39"/>
  <c r="W107" i="39"/>
  <c r="W87" i="39"/>
  <c r="W117" i="39"/>
  <c r="V107" i="39"/>
  <c r="V117" i="39"/>
  <c r="V87" i="39"/>
  <c r="U87" i="39"/>
  <c r="U117" i="39"/>
  <c r="U107" i="39"/>
  <c r="T117" i="39"/>
  <c r="T87" i="39"/>
  <c r="T107" i="39"/>
  <c r="S107" i="39"/>
  <c r="S117" i="39"/>
  <c r="S87" i="39"/>
  <c r="R87" i="39"/>
  <c r="R107" i="39"/>
  <c r="R117" i="39"/>
  <c r="Q87" i="39"/>
  <c r="Q117" i="39"/>
  <c r="Q107" i="39"/>
  <c r="P117" i="39"/>
  <c r="P87" i="39"/>
  <c r="P107" i="39"/>
  <c r="O117" i="39"/>
  <c r="O107" i="39"/>
  <c r="O87" i="39"/>
  <c r="N107" i="39"/>
  <c r="N117" i="39"/>
  <c r="N87" i="39"/>
  <c r="M87" i="39"/>
  <c r="M107" i="39"/>
  <c r="M117" i="39"/>
  <c r="AU116" i="39"/>
  <c r="AU106" i="39"/>
  <c r="AT116" i="39"/>
  <c r="AT106" i="39"/>
  <c r="AS116" i="39"/>
  <c r="AS106" i="39"/>
  <c r="AR116" i="39"/>
  <c r="AR106" i="39"/>
  <c r="AQ116" i="39"/>
  <c r="AQ106" i="39"/>
  <c r="AP106" i="39"/>
  <c r="AP116" i="39"/>
  <c r="AO116" i="39"/>
  <c r="AO106" i="39"/>
  <c r="AN116" i="39"/>
  <c r="AN106" i="39"/>
  <c r="AM116" i="39"/>
  <c r="AM106" i="39"/>
  <c r="AL116" i="39"/>
  <c r="AL106" i="39"/>
  <c r="AK116" i="39"/>
  <c r="AK106" i="39"/>
  <c r="AJ106" i="39"/>
  <c r="AJ116" i="39"/>
  <c r="AI116" i="39"/>
  <c r="AI106" i="39"/>
  <c r="AH116" i="39"/>
  <c r="AH106" i="39"/>
  <c r="AG116" i="39"/>
  <c r="AG106" i="39"/>
  <c r="AF116" i="39"/>
  <c r="AF106" i="39"/>
  <c r="AE106" i="39"/>
  <c r="AE116" i="39"/>
  <c r="AD116" i="39"/>
  <c r="AD106" i="39"/>
  <c r="AC116" i="39"/>
  <c r="AC106" i="39"/>
  <c r="AB116" i="39"/>
  <c r="AB106" i="39"/>
  <c r="AA116" i="39"/>
  <c r="AA106" i="39"/>
  <c r="Z106" i="39"/>
  <c r="Z116" i="39"/>
  <c r="Y106" i="39"/>
  <c r="Y116" i="39"/>
  <c r="X116" i="39"/>
  <c r="X106" i="39"/>
  <c r="W106" i="39"/>
  <c r="W116" i="39"/>
  <c r="V116" i="39"/>
  <c r="V106" i="39"/>
  <c r="U106" i="39"/>
  <c r="U116" i="39"/>
  <c r="T106" i="39"/>
  <c r="T116" i="39"/>
  <c r="S106" i="39"/>
  <c r="S116" i="39"/>
  <c r="R106" i="39"/>
  <c r="R116" i="39"/>
  <c r="Q106" i="39"/>
  <c r="Q116" i="39"/>
  <c r="P116" i="39"/>
  <c r="P106" i="39"/>
  <c r="O106" i="39"/>
  <c r="O116" i="39"/>
  <c r="N116" i="39"/>
  <c r="N106" i="39"/>
  <c r="M106" i="39"/>
  <c r="M116" i="39"/>
  <c r="L116" i="39"/>
  <c r="L106" i="39"/>
  <c r="K106" i="39"/>
  <c r="K116" i="39"/>
  <c r="AU115" i="39"/>
  <c r="AU105" i="39"/>
  <c r="AT105" i="39"/>
  <c r="AT115" i="39"/>
  <c r="AS105" i="39"/>
  <c r="AS115" i="39"/>
  <c r="AR105" i="39"/>
  <c r="AR115" i="39"/>
  <c r="AQ105" i="39"/>
  <c r="AQ115" i="39"/>
  <c r="AP105" i="39"/>
  <c r="AP115" i="39"/>
  <c r="AO105" i="39"/>
  <c r="AO115" i="39"/>
  <c r="AN105" i="39"/>
  <c r="AN115" i="39"/>
  <c r="AN85" i="39"/>
  <c r="AM105" i="39"/>
  <c r="AM115" i="39"/>
  <c r="AM85" i="39"/>
  <c r="AL115" i="39"/>
  <c r="AL105" i="39"/>
  <c r="AL85" i="39"/>
  <c r="AK105" i="39"/>
  <c r="AK115" i="39"/>
  <c r="AK85" i="39"/>
  <c r="AJ105" i="39"/>
  <c r="AJ85" i="39"/>
  <c r="AJ115" i="39"/>
  <c r="AI105" i="39"/>
  <c r="AI115" i="39"/>
  <c r="AI85" i="39"/>
  <c r="AH85" i="39"/>
  <c r="AH115" i="39"/>
  <c r="AH105" i="39"/>
  <c r="AG85" i="39"/>
  <c r="AG115" i="39"/>
  <c r="AG105" i="39"/>
  <c r="AF115" i="39"/>
  <c r="AF85" i="39"/>
  <c r="AF105" i="39"/>
  <c r="AE85" i="39"/>
  <c r="AE105" i="39"/>
  <c r="AE115" i="39"/>
  <c r="AD105" i="39"/>
  <c r="AD85" i="39"/>
  <c r="AD115" i="39"/>
  <c r="AC105" i="39"/>
  <c r="AC115" i="39"/>
  <c r="AC85" i="39"/>
  <c r="AB85" i="39"/>
  <c r="AB105" i="39"/>
  <c r="AB115" i="39"/>
  <c r="AA115" i="39"/>
  <c r="AA85" i="39"/>
  <c r="AA105" i="39"/>
  <c r="Z105" i="39"/>
  <c r="Z85" i="39"/>
  <c r="Z115" i="39"/>
  <c r="Y115" i="39"/>
  <c r="Y85" i="39"/>
  <c r="Y105" i="39"/>
  <c r="X105" i="39"/>
  <c r="X115" i="39"/>
  <c r="X85" i="39"/>
  <c r="W105" i="39"/>
  <c r="W115" i="39"/>
  <c r="W85" i="39"/>
  <c r="V115" i="39"/>
  <c r="V85" i="39"/>
  <c r="V105" i="39"/>
  <c r="U85" i="39"/>
  <c r="U105" i="39"/>
  <c r="U115" i="39"/>
  <c r="T85" i="39"/>
  <c r="T105" i="39"/>
  <c r="T115" i="39"/>
  <c r="S85" i="39"/>
  <c r="S115" i="39"/>
  <c r="S105" i="39"/>
  <c r="R85" i="39"/>
  <c r="R105" i="39"/>
  <c r="R115" i="39"/>
  <c r="Q105" i="39"/>
  <c r="Q85" i="39"/>
  <c r="Q115" i="39"/>
  <c r="P105" i="39"/>
  <c r="P115" i="39"/>
  <c r="P85" i="39"/>
  <c r="O85" i="39"/>
  <c r="O115" i="39"/>
  <c r="O105" i="39"/>
  <c r="N105" i="39"/>
  <c r="N115" i="39"/>
  <c r="N85" i="39"/>
  <c r="M75" i="39"/>
  <c r="M95" i="39"/>
  <c r="M105" i="39"/>
  <c r="M115" i="39"/>
  <c r="M85" i="39"/>
  <c r="L75" i="39"/>
  <c r="L95" i="39"/>
  <c r="L85" i="39"/>
  <c r="L105" i="39"/>
  <c r="L115" i="39"/>
  <c r="K75" i="39"/>
  <c r="K115" i="39"/>
  <c r="K105" i="39"/>
  <c r="K95" i="39"/>
  <c r="K85" i="39"/>
  <c r="AU74" i="39"/>
  <c r="AU84" i="39"/>
  <c r="AU104" i="39"/>
  <c r="AU94" i="39"/>
  <c r="AU114" i="39"/>
  <c r="AT84" i="39"/>
  <c r="AT114" i="39"/>
  <c r="AT104" i="39"/>
  <c r="AT64" i="39"/>
  <c r="AT94" i="39"/>
  <c r="AS74" i="39"/>
  <c r="AS84" i="39"/>
  <c r="AS114" i="39"/>
  <c r="AS64" i="39"/>
  <c r="AS126" i="39" s="1"/>
  <c r="AS94" i="39"/>
  <c r="AS104" i="39"/>
  <c r="AR74" i="39"/>
  <c r="AR84" i="39"/>
  <c r="AR114" i="39"/>
  <c r="AR64" i="39"/>
  <c r="AR104" i="39"/>
  <c r="AR94" i="39"/>
  <c r="AQ64" i="39"/>
  <c r="AQ84" i="39"/>
  <c r="AQ104" i="39"/>
  <c r="AQ114" i="39"/>
  <c r="AQ94" i="39"/>
  <c r="AP74" i="39"/>
  <c r="AP94" i="39"/>
  <c r="AP114" i="39"/>
  <c r="AP84" i="39"/>
  <c r="AP64" i="39"/>
  <c r="AP104" i="39"/>
  <c r="AO74" i="39"/>
  <c r="AO84" i="39"/>
  <c r="AO104" i="39"/>
  <c r="AO114" i="39"/>
  <c r="AO94" i="39"/>
  <c r="AO64" i="39"/>
  <c r="AO126" i="39" s="1"/>
  <c r="AN74" i="39"/>
  <c r="AN104" i="39"/>
  <c r="AN114" i="39"/>
  <c r="AN84" i="39"/>
  <c r="AN94" i="39"/>
  <c r="AN64" i="39"/>
  <c r="AN126" i="39" s="1"/>
  <c r="AM74" i="39"/>
  <c r="AM84" i="39"/>
  <c r="AM104" i="39"/>
  <c r="AM114" i="39"/>
  <c r="AM64" i="39"/>
  <c r="AM126" i="39" s="1"/>
  <c r="AM94" i="39"/>
  <c r="AL74" i="39"/>
  <c r="AL84" i="39"/>
  <c r="AL64" i="39"/>
  <c r="AL126" i="39" s="1"/>
  <c r="AL114" i="39"/>
  <c r="AL104" i="39"/>
  <c r="AL94" i="39"/>
  <c r="AK74" i="39"/>
  <c r="AK84" i="39"/>
  <c r="AK64" i="39"/>
  <c r="AK126" i="39" s="1"/>
  <c r="AK114" i="39"/>
  <c r="AK104" i="39"/>
  <c r="AK94" i="39"/>
  <c r="AJ74" i="39"/>
  <c r="AJ114" i="39"/>
  <c r="AJ104" i="39"/>
  <c r="AJ94" i="39"/>
  <c r="AJ84" i="39"/>
  <c r="AJ64" i="39"/>
  <c r="AJ126" i="39" s="1"/>
  <c r="AI74" i="39"/>
  <c r="AI114" i="39"/>
  <c r="AI104" i="39"/>
  <c r="AI64" i="39"/>
  <c r="AI126" i="39" s="1"/>
  <c r="AI84" i="39"/>
  <c r="AI94" i="39"/>
  <c r="AH74" i="39"/>
  <c r="AH114" i="39"/>
  <c r="AH84" i="39"/>
  <c r="AH64" i="39"/>
  <c r="AH126" i="39" s="1"/>
  <c r="AH104" i="39"/>
  <c r="AH94" i="39"/>
  <c r="AG74" i="39"/>
  <c r="AG94" i="39"/>
  <c r="AG104" i="39"/>
  <c r="AG64" i="39"/>
  <c r="AG126" i="39" s="1"/>
  <c r="AG114" i="39"/>
  <c r="AG84" i="39"/>
  <c r="AF74" i="39"/>
  <c r="AF84" i="39"/>
  <c r="AF94" i="39"/>
  <c r="AF64" i="39"/>
  <c r="AF126" i="39" s="1"/>
  <c r="AF114" i="39"/>
  <c r="AF104" i="39"/>
  <c r="AE74" i="39"/>
  <c r="AE104" i="39"/>
  <c r="AE84" i="39"/>
  <c r="AE94" i="39"/>
  <c r="AE114" i="39"/>
  <c r="AE64" i="39"/>
  <c r="AE126" i="39" s="1"/>
  <c r="AD74" i="39"/>
  <c r="AD64" i="39"/>
  <c r="AD126" i="39" s="1"/>
  <c r="AD114" i="39"/>
  <c r="AD84" i="39"/>
  <c r="AD94" i="39"/>
  <c r="AD104" i="39"/>
  <c r="AC74" i="39"/>
  <c r="AC94" i="39"/>
  <c r="AC114" i="39"/>
  <c r="AC104" i="39"/>
  <c r="AC84" i="39"/>
  <c r="AC64" i="39"/>
  <c r="AC126" i="39" s="1"/>
  <c r="AB74" i="39"/>
  <c r="AB114" i="39"/>
  <c r="AB104" i="39"/>
  <c r="AB64" i="39"/>
  <c r="AB84" i="39"/>
  <c r="AB94" i="39"/>
  <c r="AA64" i="39"/>
  <c r="AA104" i="39"/>
  <c r="AA84" i="39"/>
  <c r="AA94" i="39"/>
  <c r="Z64" i="39"/>
  <c r="Z84" i="39"/>
  <c r="Z104" i="39"/>
  <c r="Z94" i="39"/>
  <c r="Y64" i="39"/>
  <c r="Y94" i="39"/>
  <c r="Y104" i="39"/>
  <c r="Y84" i="39"/>
  <c r="X64" i="39"/>
  <c r="X94" i="39"/>
  <c r="X104" i="39"/>
  <c r="X84" i="39"/>
  <c r="W64" i="39"/>
  <c r="W104" i="39"/>
  <c r="W94" i="39"/>
  <c r="W84" i="39"/>
  <c r="V64" i="39"/>
  <c r="V104" i="39"/>
  <c r="V94" i="39"/>
  <c r="V84" i="39"/>
  <c r="U84" i="39"/>
  <c r="U104" i="39"/>
  <c r="U94" i="39"/>
  <c r="U64" i="39"/>
  <c r="T104" i="39"/>
  <c r="T64" i="39"/>
  <c r="T94" i="39"/>
  <c r="T84" i="39"/>
  <c r="S84" i="39"/>
  <c r="S94" i="39"/>
  <c r="S64" i="39"/>
  <c r="S104" i="39"/>
  <c r="R84" i="39"/>
  <c r="R94" i="39"/>
  <c r="R104" i="39"/>
  <c r="R64" i="39"/>
  <c r="Q94" i="39"/>
  <c r="Q104" i="39"/>
  <c r="Q84" i="39"/>
  <c r="Q64" i="39"/>
  <c r="P64" i="39"/>
  <c r="P104" i="39"/>
  <c r="P94" i="39"/>
  <c r="P84" i="39"/>
  <c r="O84" i="39"/>
  <c r="O64" i="39"/>
  <c r="O104" i="39"/>
  <c r="O94" i="39"/>
  <c r="N84" i="39"/>
  <c r="N104" i="39"/>
  <c r="N94" i="39"/>
  <c r="N64" i="39"/>
  <c r="M64" i="39"/>
  <c r="M84" i="39"/>
  <c r="M94" i="39"/>
  <c r="M104" i="39"/>
  <c r="L64" i="39"/>
  <c r="L84" i="39"/>
  <c r="L104" i="39"/>
  <c r="L94" i="39"/>
  <c r="K64" i="39"/>
  <c r="K104" i="39"/>
  <c r="K84" i="39"/>
  <c r="K94" i="39"/>
  <c r="AU103" i="39"/>
  <c r="AU63" i="39"/>
  <c r="AU93" i="39"/>
  <c r="AU83" i="39"/>
  <c r="AT83" i="39"/>
  <c r="AT103" i="39"/>
  <c r="AT93" i="39"/>
  <c r="AT63" i="39"/>
  <c r="AS83" i="39"/>
  <c r="AS93" i="39"/>
  <c r="AS103" i="39"/>
  <c r="AS63" i="39"/>
  <c r="AR93" i="39"/>
  <c r="AR63" i="39"/>
  <c r="AR103" i="39"/>
  <c r="AR83" i="39"/>
  <c r="AQ63" i="39"/>
  <c r="AQ93" i="39"/>
  <c r="AQ103" i="39"/>
  <c r="AQ83" i="39"/>
  <c r="AP93" i="39"/>
  <c r="AP63" i="39"/>
  <c r="AP103" i="39"/>
  <c r="AP83" i="39"/>
  <c r="AO83" i="39"/>
  <c r="AO103" i="39"/>
  <c r="AO63" i="39"/>
  <c r="AO93" i="39"/>
  <c r="AN83" i="39"/>
  <c r="AN93" i="39"/>
  <c r="AN103" i="39"/>
  <c r="AN63" i="39"/>
  <c r="AM103" i="39"/>
  <c r="AM63" i="39"/>
  <c r="AM83" i="39"/>
  <c r="AM93" i="39"/>
  <c r="AL103" i="39"/>
  <c r="AL63" i="39"/>
  <c r="AL83" i="39"/>
  <c r="AL93" i="39"/>
  <c r="AK103" i="39"/>
  <c r="AK63" i="39"/>
  <c r="AK93" i="39"/>
  <c r="AK83" i="39"/>
  <c r="AJ93" i="39"/>
  <c r="AJ103" i="39"/>
  <c r="AJ63" i="39"/>
  <c r="AJ83" i="39"/>
  <c r="AI83" i="39"/>
  <c r="AI93" i="39"/>
  <c r="AI63" i="39"/>
  <c r="AI103" i="39"/>
  <c r="AH93" i="39"/>
  <c r="AH83" i="39"/>
  <c r="AH63" i="39"/>
  <c r="AH103" i="39"/>
  <c r="AG83" i="39"/>
  <c r="AG93" i="39"/>
  <c r="AG103" i="39"/>
  <c r="AG63" i="39"/>
  <c r="AF83" i="39"/>
  <c r="AF103" i="39"/>
  <c r="AF93" i="39"/>
  <c r="AF63" i="39"/>
  <c r="AE83" i="39"/>
  <c r="AE103" i="39"/>
  <c r="AE93" i="39"/>
  <c r="AE63" i="39"/>
  <c r="AD83" i="39"/>
  <c r="AD103" i="39"/>
  <c r="AD63" i="39"/>
  <c r="AD93" i="39"/>
  <c r="AC103" i="39"/>
  <c r="AC83" i="39"/>
  <c r="AC63" i="39"/>
  <c r="AC93" i="39"/>
  <c r="AB63" i="39"/>
  <c r="AB83" i="39"/>
  <c r="AB93" i="39"/>
  <c r="AB103" i="39"/>
  <c r="AA103" i="39"/>
  <c r="AA93" i="39"/>
  <c r="AA83" i="39"/>
  <c r="AA63" i="39"/>
  <c r="Z63" i="39"/>
  <c r="Z93" i="39"/>
  <c r="Z83" i="39"/>
  <c r="Z103" i="39"/>
  <c r="Y63" i="39"/>
  <c r="Y93" i="39"/>
  <c r="Y103" i="39"/>
  <c r="Y83" i="39"/>
  <c r="X63" i="39"/>
  <c r="X103" i="39"/>
  <c r="X93" i="39"/>
  <c r="X83" i="39"/>
  <c r="W63" i="39"/>
  <c r="W103" i="39"/>
  <c r="W93" i="39"/>
  <c r="W83" i="39"/>
  <c r="V63" i="39"/>
  <c r="V93" i="39"/>
  <c r="V103" i="39"/>
  <c r="V83" i="39"/>
  <c r="U103" i="39"/>
  <c r="U63" i="39"/>
  <c r="U93" i="39"/>
  <c r="U83" i="39"/>
  <c r="T103" i="39"/>
  <c r="T93" i="39"/>
  <c r="T63" i="39"/>
  <c r="T83" i="39"/>
  <c r="S83" i="39"/>
  <c r="S63" i="39"/>
  <c r="S103" i="39"/>
  <c r="S93" i="39"/>
  <c r="R83" i="39"/>
  <c r="R63" i="39"/>
  <c r="R103" i="39"/>
  <c r="R93" i="39"/>
  <c r="Q83" i="39"/>
  <c r="Q103" i="39"/>
  <c r="Q93" i="39"/>
  <c r="Q63" i="39"/>
  <c r="P83" i="39"/>
  <c r="P63" i="39"/>
  <c r="P93" i="39"/>
  <c r="P103" i="39"/>
  <c r="O83" i="39"/>
  <c r="O63" i="39"/>
  <c r="O103" i="39"/>
  <c r="O93" i="39"/>
  <c r="N93" i="39"/>
  <c r="N83" i="39"/>
  <c r="N103" i="39"/>
  <c r="N63" i="39"/>
  <c r="M93" i="39"/>
  <c r="M63" i="39"/>
  <c r="M83" i="39"/>
  <c r="M103" i="39"/>
  <c r="L93" i="39"/>
  <c r="L83" i="39"/>
  <c r="L63" i="39"/>
  <c r="L103" i="39"/>
  <c r="K93" i="39"/>
  <c r="K63" i="39"/>
  <c r="K103" i="39"/>
  <c r="K83" i="39"/>
  <c r="AU92" i="39"/>
  <c r="AU62" i="39"/>
  <c r="AU82" i="39"/>
  <c r="AT92" i="39"/>
  <c r="AT62" i="39"/>
  <c r="AT82" i="39"/>
  <c r="AS82" i="39"/>
  <c r="AS62" i="39"/>
  <c r="AS92" i="39"/>
  <c r="AR82" i="39"/>
  <c r="AR92" i="39"/>
  <c r="AR62" i="39"/>
  <c r="AQ82" i="39"/>
  <c r="AQ62" i="39"/>
  <c r="AQ92" i="39"/>
  <c r="AP82" i="39"/>
  <c r="AP92" i="39"/>
  <c r="AP62" i="39"/>
  <c r="AO82" i="39"/>
  <c r="AO62" i="39"/>
  <c r="AO92" i="39"/>
  <c r="AN92" i="39"/>
  <c r="AN62" i="39"/>
  <c r="AN82" i="39"/>
  <c r="AM92" i="39"/>
  <c r="AM82" i="39"/>
  <c r="AM62" i="39"/>
  <c r="AL92" i="39"/>
  <c r="AL62" i="39"/>
  <c r="AL82" i="39"/>
  <c r="AK82" i="39"/>
  <c r="AK62" i="39"/>
  <c r="AK92" i="39"/>
  <c r="AJ82" i="39"/>
  <c r="AJ62" i="39"/>
  <c r="AJ92" i="39"/>
  <c r="AI92" i="39"/>
  <c r="AI82" i="39"/>
  <c r="AI62" i="39"/>
  <c r="AH62" i="39"/>
  <c r="AH82" i="39"/>
  <c r="AH92" i="39"/>
  <c r="AG92" i="39"/>
  <c r="AG62" i="39"/>
  <c r="AG82" i="39"/>
  <c r="AF92" i="39"/>
  <c r="AF82" i="39"/>
  <c r="AF62" i="39"/>
  <c r="AE92" i="39"/>
  <c r="AE62" i="39"/>
  <c r="AE82" i="39"/>
  <c r="AD62" i="39"/>
  <c r="AD92" i="39"/>
  <c r="AD82" i="39"/>
  <c r="AC82" i="39"/>
  <c r="AC92" i="39"/>
  <c r="AC62" i="39"/>
  <c r="AB92" i="39"/>
  <c r="AB62" i="39"/>
  <c r="AB82" i="39"/>
  <c r="AA62" i="39"/>
  <c r="AA92" i="39"/>
  <c r="AA82" i="39"/>
  <c r="Z92" i="39"/>
  <c r="Z62" i="39"/>
  <c r="Z82" i="39"/>
  <c r="Y92" i="39"/>
  <c r="Y62" i="39"/>
  <c r="Y82" i="39"/>
  <c r="X92" i="39"/>
  <c r="X62" i="39"/>
  <c r="X82" i="39"/>
  <c r="W92" i="39"/>
  <c r="W62" i="39"/>
  <c r="W82" i="39"/>
  <c r="V92" i="39"/>
  <c r="V62" i="39"/>
  <c r="V82" i="39"/>
  <c r="U62" i="39"/>
  <c r="U92" i="39"/>
  <c r="U82" i="39"/>
  <c r="T62" i="39"/>
  <c r="T82" i="39"/>
  <c r="T92" i="39"/>
  <c r="S82" i="39"/>
  <c r="S92" i="39"/>
  <c r="S62" i="39"/>
  <c r="R92" i="39"/>
  <c r="R62" i="39"/>
  <c r="R82" i="39"/>
  <c r="Q92" i="39"/>
  <c r="Q62" i="39"/>
  <c r="Q82" i="39"/>
  <c r="P92" i="39"/>
  <c r="P62" i="39"/>
  <c r="P82" i="39"/>
  <c r="O92" i="39"/>
  <c r="O62" i="39"/>
  <c r="O82" i="39"/>
  <c r="N82" i="39"/>
  <c r="N92" i="39"/>
  <c r="N62" i="39"/>
  <c r="M82" i="39"/>
  <c r="M62" i="39"/>
  <c r="M92" i="39"/>
  <c r="L92" i="39"/>
  <c r="L82" i="39"/>
  <c r="L62" i="39"/>
  <c r="K82" i="39"/>
  <c r="K92" i="39"/>
  <c r="K62" i="39"/>
  <c r="AU91" i="39"/>
  <c r="AU81" i="39"/>
  <c r="AU61" i="39"/>
  <c r="AT91" i="39"/>
  <c r="AT81" i="39"/>
  <c r="AT61" i="39"/>
  <c r="AS91" i="39"/>
  <c r="AS81" i="39"/>
  <c r="AS61" i="39"/>
  <c r="AR91" i="39"/>
  <c r="AR81" i="39"/>
  <c r="AR61" i="39"/>
  <c r="AQ91" i="39"/>
  <c r="AQ81" i="39"/>
  <c r="AQ61" i="39"/>
  <c r="AP81" i="39"/>
  <c r="AP61" i="39"/>
  <c r="AP91" i="39"/>
  <c r="AO81" i="39"/>
  <c r="AO61" i="39"/>
  <c r="AO91" i="39"/>
  <c r="AN61" i="39"/>
  <c r="AN91" i="39"/>
  <c r="AN81" i="39"/>
  <c r="AM61" i="39"/>
  <c r="AM91" i="39"/>
  <c r="AM81" i="39"/>
  <c r="AL91" i="39"/>
  <c r="AL61" i="39"/>
  <c r="AL81" i="39"/>
  <c r="AK61" i="39"/>
  <c r="AK91" i="39"/>
  <c r="AK81" i="39"/>
  <c r="AJ61" i="39"/>
  <c r="AJ81" i="39"/>
  <c r="AI61" i="39"/>
  <c r="AI81" i="39"/>
  <c r="AH61" i="39"/>
  <c r="AH81" i="39"/>
  <c r="AG61" i="39"/>
  <c r="AG81" i="39"/>
  <c r="AF61" i="39"/>
  <c r="AF81" i="39"/>
  <c r="AE61" i="39"/>
  <c r="AE81" i="39"/>
  <c r="AD61" i="39"/>
  <c r="AD81" i="39"/>
  <c r="AC61" i="39"/>
  <c r="AC81" i="39"/>
  <c r="AB81" i="39"/>
  <c r="AB61" i="39"/>
  <c r="AA61" i="39"/>
  <c r="AA81" i="39"/>
  <c r="Z61" i="39"/>
  <c r="Z81" i="39"/>
  <c r="Y81" i="39"/>
  <c r="Y61" i="39"/>
  <c r="X61" i="39"/>
  <c r="X81" i="39"/>
  <c r="W61" i="39"/>
  <c r="W81" i="39"/>
  <c r="V61" i="39"/>
  <c r="V81" i="39"/>
  <c r="U81" i="39"/>
  <c r="U61" i="39"/>
  <c r="T81" i="39"/>
  <c r="T61" i="39"/>
  <c r="S61" i="39"/>
  <c r="S81" i="39"/>
  <c r="R61" i="39"/>
  <c r="R81" i="39"/>
  <c r="Q61" i="39"/>
  <c r="Q81" i="39"/>
  <c r="P81" i="39"/>
  <c r="P61" i="39"/>
  <c r="O81" i="39"/>
  <c r="O61" i="39"/>
  <c r="N81" i="39"/>
  <c r="N61" i="39"/>
  <c r="M61" i="39"/>
  <c r="M81" i="39"/>
  <c r="L61" i="39"/>
  <c r="L81" i="39"/>
  <c r="K61" i="39"/>
  <c r="K81" i="39"/>
  <c r="AU80" i="39"/>
  <c r="AU60" i="39"/>
  <c r="AT60" i="39"/>
  <c r="AT80" i="39"/>
  <c r="AS80" i="39"/>
  <c r="AS60" i="39"/>
  <c r="AR80" i="39"/>
  <c r="AR60" i="39"/>
  <c r="AQ80" i="39"/>
  <c r="AQ60" i="39"/>
  <c r="AP80" i="39"/>
  <c r="AP60" i="39"/>
  <c r="AO60" i="39"/>
  <c r="AO80" i="39"/>
  <c r="AN60" i="39"/>
  <c r="AN80" i="39"/>
  <c r="AM60" i="39"/>
  <c r="AM80" i="39"/>
  <c r="AL80" i="39"/>
  <c r="AL60" i="39"/>
  <c r="AK60" i="39"/>
  <c r="AK80" i="39"/>
  <c r="AJ80" i="39"/>
  <c r="AJ60" i="39"/>
  <c r="AI80" i="39"/>
  <c r="AI60" i="39"/>
  <c r="AH80" i="39"/>
  <c r="AH60" i="39"/>
  <c r="AG80" i="39"/>
  <c r="AG60" i="39"/>
  <c r="AF80" i="39"/>
  <c r="AF60" i="39"/>
  <c r="AE80" i="39"/>
  <c r="AE60" i="39"/>
  <c r="AD60" i="39"/>
  <c r="AD80" i="39"/>
  <c r="AC60" i="39"/>
  <c r="AC80" i="39"/>
  <c r="AB80" i="39"/>
  <c r="AB60" i="39"/>
  <c r="AA80" i="39"/>
  <c r="AA60" i="39"/>
  <c r="Z80" i="39"/>
  <c r="Z60" i="39"/>
  <c r="Y80" i="39"/>
  <c r="Y60" i="39"/>
  <c r="X80" i="39"/>
  <c r="X60" i="39"/>
  <c r="W80" i="39"/>
  <c r="W60" i="39"/>
  <c r="V80" i="39"/>
  <c r="V60" i="39"/>
  <c r="U60" i="39"/>
  <c r="U80" i="39"/>
  <c r="T60" i="39"/>
  <c r="T80" i="39"/>
  <c r="S80" i="39"/>
  <c r="S60" i="39"/>
  <c r="AU67" i="39"/>
  <c r="AU77" i="39"/>
  <c r="AU97" i="39"/>
  <c r="AT67" i="39"/>
  <c r="AT77" i="39"/>
  <c r="AT97" i="39"/>
  <c r="AS67" i="39"/>
  <c r="AS97" i="39"/>
  <c r="AS77" i="39"/>
  <c r="AR67" i="39"/>
  <c r="AR77" i="39"/>
  <c r="AR97" i="39"/>
  <c r="AQ67" i="39"/>
  <c r="AQ97" i="39"/>
  <c r="AQ77" i="39"/>
  <c r="AP97" i="39"/>
  <c r="AP67" i="39"/>
  <c r="AP77" i="39"/>
  <c r="AO67" i="39"/>
  <c r="AO77" i="39"/>
  <c r="AO97" i="39"/>
  <c r="AN67" i="39"/>
  <c r="AN77" i="39"/>
  <c r="AN97" i="39"/>
  <c r="AM97" i="39"/>
  <c r="AM77" i="39"/>
  <c r="AM67" i="39"/>
  <c r="AL77" i="39"/>
  <c r="AL67" i="39"/>
  <c r="AL97" i="39"/>
  <c r="AK67" i="39"/>
  <c r="AK77" i="39"/>
  <c r="AK97" i="39"/>
  <c r="AJ67" i="39"/>
  <c r="AJ77" i="39"/>
  <c r="AJ97" i="39"/>
  <c r="AI77" i="39"/>
  <c r="AI97" i="39"/>
  <c r="AI67" i="39"/>
  <c r="AH67" i="39"/>
  <c r="AH77" i="39"/>
  <c r="AH97" i="39"/>
  <c r="AG97" i="39"/>
  <c r="AG67" i="39"/>
  <c r="AG77" i="39"/>
  <c r="AF97" i="39"/>
  <c r="AF77" i="39"/>
  <c r="AF67" i="39"/>
  <c r="AE97" i="39"/>
  <c r="AE77" i="39"/>
  <c r="AE67" i="39"/>
  <c r="AD97" i="39"/>
  <c r="AD77" i="39"/>
  <c r="AD67" i="39"/>
  <c r="AC97" i="39"/>
  <c r="AC77" i="39"/>
  <c r="AC67" i="39"/>
  <c r="AB77" i="39"/>
  <c r="AB67" i="39"/>
  <c r="AB97" i="39"/>
  <c r="AA77" i="39"/>
  <c r="AA97" i="39"/>
  <c r="AA67" i="39"/>
  <c r="Z77" i="39"/>
  <c r="Z97" i="39"/>
  <c r="Z67" i="39"/>
  <c r="Y77" i="39"/>
  <c r="Y97" i="39"/>
  <c r="Y67" i="39"/>
  <c r="X77" i="39"/>
  <c r="X97" i="39"/>
  <c r="X67" i="39"/>
  <c r="W77" i="39"/>
  <c r="W67" i="39"/>
  <c r="W97" i="39"/>
  <c r="V77" i="39"/>
  <c r="V67" i="39"/>
  <c r="V97" i="39"/>
  <c r="U77" i="39"/>
  <c r="U67" i="39"/>
  <c r="U97" i="39"/>
  <c r="T77" i="39"/>
  <c r="T67" i="39"/>
  <c r="T97" i="39"/>
  <c r="S67" i="39"/>
  <c r="S97" i="39"/>
  <c r="S77" i="39"/>
  <c r="R67" i="39"/>
  <c r="R97" i="39"/>
  <c r="R77" i="39"/>
  <c r="Q67" i="39"/>
  <c r="Q97" i="39"/>
  <c r="Q77" i="39"/>
  <c r="P67" i="39"/>
  <c r="P77" i="39"/>
  <c r="P97" i="39"/>
  <c r="O67" i="39"/>
  <c r="O97" i="39"/>
  <c r="O77" i="39"/>
  <c r="N97" i="39"/>
  <c r="N67" i="39"/>
  <c r="N77" i="39"/>
  <c r="M67" i="39"/>
  <c r="M97" i="39"/>
  <c r="M77" i="39"/>
  <c r="L67" i="39"/>
  <c r="L127" i="39" s="1"/>
  <c r="L97" i="39"/>
  <c r="L77" i="39"/>
  <c r="K77" i="39"/>
  <c r="K97" i="39"/>
  <c r="K67" i="39"/>
  <c r="K127" i="39" s="1"/>
  <c r="AU76" i="39"/>
  <c r="AU66" i="39"/>
  <c r="AU96" i="39"/>
  <c r="AT76" i="39"/>
  <c r="AT125" i="39" s="1"/>
  <c r="AT96" i="39"/>
  <c r="AS76" i="39"/>
  <c r="AS125" i="39" s="1"/>
  <c r="AS96" i="39"/>
  <c r="AR76" i="39"/>
  <c r="AR125" i="39" s="1"/>
  <c r="AR96" i="39"/>
  <c r="AQ76" i="39"/>
  <c r="AQ125" i="39" s="1"/>
  <c r="AQ96" i="39"/>
  <c r="AP96" i="39"/>
  <c r="AP76" i="39"/>
  <c r="AP125" i="39" s="1"/>
  <c r="AO96" i="39"/>
  <c r="AO76" i="39"/>
  <c r="AN76" i="39"/>
  <c r="AN125" i="39" s="1"/>
  <c r="AN96" i="39"/>
  <c r="AM76" i="39"/>
  <c r="AM125" i="39" s="1"/>
  <c r="AM96" i="39"/>
  <c r="AL96" i="39"/>
  <c r="AL76" i="39"/>
  <c r="AL125" i="39" s="1"/>
  <c r="AK96" i="39"/>
  <c r="AK76" i="39"/>
  <c r="AK125" i="39" s="1"/>
  <c r="AJ76" i="39"/>
  <c r="AJ125" i="39" s="1"/>
  <c r="AJ96" i="39"/>
  <c r="AI96" i="39"/>
  <c r="AI76" i="39"/>
  <c r="AH96" i="39"/>
  <c r="AH76" i="39"/>
  <c r="AG96" i="39"/>
  <c r="AG76" i="39"/>
  <c r="AF96" i="39"/>
  <c r="AF76" i="39"/>
  <c r="AE96" i="39"/>
  <c r="AE76" i="39"/>
  <c r="AD96" i="39"/>
  <c r="AD76" i="39"/>
  <c r="AC76" i="39"/>
  <c r="AC96" i="39"/>
  <c r="AB76" i="39"/>
  <c r="AB96" i="39"/>
  <c r="AA76" i="39"/>
  <c r="AA96" i="39"/>
  <c r="Z76" i="39"/>
  <c r="Z96" i="39"/>
  <c r="Y76" i="39"/>
  <c r="Y96" i="39"/>
  <c r="X76" i="39"/>
  <c r="X96" i="39"/>
  <c r="W76" i="39"/>
  <c r="W96" i="39"/>
  <c r="V76" i="39"/>
  <c r="V96" i="39"/>
  <c r="U76" i="39"/>
  <c r="U96" i="39"/>
  <c r="T76" i="39"/>
  <c r="T96" i="39"/>
  <c r="S76" i="39"/>
  <c r="S96" i="39"/>
  <c r="R76" i="39"/>
  <c r="R96" i="39"/>
  <c r="Q96" i="39"/>
  <c r="Q76" i="39"/>
  <c r="Q125" i="39" s="1"/>
  <c r="P76" i="39"/>
  <c r="P96" i="39"/>
  <c r="O76" i="39"/>
  <c r="O96" i="39"/>
  <c r="N96" i="39"/>
  <c r="N76" i="39"/>
  <c r="M96" i="39"/>
  <c r="M76" i="39"/>
  <c r="L96" i="39"/>
  <c r="L76" i="39"/>
  <c r="K76" i="39"/>
  <c r="K96" i="39"/>
  <c r="AU95" i="39"/>
  <c r="AU75" i="39"/>
  <c r="AU124" i="39" s="1"/>
  <c r="AT95" i="39"/>
  <c r="AT75" i="39"/>
  <c r="AT124" i="39" s="1"/>
  <c r="AS95" i="39"/>
  <c r="AS75" i="39"/>
  <c r="AS124" i="39" s="1"/>
  <c r="AR95" i="39"/>
  <c r="AR75" i="39"/>
  <c r="AR124" i="39" s="1"/>
  <c r="AQ95" i="39"/>
  <c r="AQ75" i="39"/>
  <c r="AQ124" i="39" s="1"/>
  <c r="AP95" i="39"/>
  <c r="AP75" i="39"/>
  <c r="AP124" i="39" s="1"/>
  <c r="AO95" i="39"/>
  <c r="AO75" i="39"/>
  <c r="AO124" i="39" s="1"/>
  <c r="AN95" i="39"/>
  <c r="AN75" i="39"/>
  <c r="AN124" i="39" s="1"/>
  <c r="AM95" i="39"/>
  <c r="AM75" i="39"/>
  <c r="AM124" i="39" s="1"/>
  <c r="AL95" i="39"/>
  <c r="AL75" i="39"/>
  <c r="AL124" i="39" s="1"/>
  <c r="AK95" i="39"/>
  <c r="AK75" i="39"/>
  <c r="AK124" i="39" s="1"/>
  <c r="AJ95" i="39"/>
  <c r="AJ75" i="39"/>
  <c r="AJ124" i="39" s="1"/>
  <c r="AI95" i="39"/>
  <c r="AI75" i="39"/>
  <c r="AI124" i="39" s="1"/>
  <c r="AH95" i="39"/>
  <c r="AH75" i="39"/>
  <c r="AH124" i="39" s="1"/>
  <c r="AG95" i="39"/>
  <c r="AG75" i="39"/>
  <c r="AG124" i="39" s="1"/>
  <c r="AF95" i="39"/>
  <c r="AF75" i="39"/>
  <c r="AF124" i="39" s="1"/>
  <c r="AE75" i="39"/>
  <c r="AE95" i="39"/>
  <c r="AD95" i="39"/>
  <c r="AD75" i="39"/>
  <c r="AD124" i="39" s="1"/>
  <c r="AC95" i="39"/>
  <c r="AC75" i="39"/>
  <c r="AB95" i="39"/>
  <c r="AB75" i="39"/>
  <c r="AA95" i="39"/>
  <c r="AA75" i="39"/>
  <c r="Z95" i="39"/>
  <c r="Z75" i="39"/>
  <c r="Y95" i="39"/>
  <c r="Y75" i="39"/>
  <c r="X95" i="39"/>
  <c r="X75" i="39"/>
  <c r="X124" i="39" s="1"/>
  <c r="W95" i="39"/>
  <c r="W75" i="39"/>
  <c r="W124" i="39" s="1"/>
  <c r="V95" i="39"/>
  <c r="V75" i="39"/>
  <c r="V124" i="39" s="1"/>
  <c r="U75" i="39"/>
  <c r="U95" i="39"/>
  <c r="T95" i="39"/>
  <c r="T75" i="39"/>
  <c r="T124" i="39" s="1"/>
  <c r="S95" i="39"/>
  <c r="S75" i="39"/>
  <c r="S124" i="39" s="1"/>
  <c r="R95" i="39"/>
  <c r="R75" i="39"/>
  <c r="R124" i="39" s="1"/>
  <c r="Q75" i="39"/>
  <c r="Q95" i="39"/>
  <c r="P75" i="39"/>
  <c r="P95" i="39"/>
  <c r="O75" i="39"/>
  <c r="O95" i="39"/>
  <c r="N75" i="39"/>
  <c r="N95" i="39"/>
  <c r="AT74" i="39"/>
  <c r="AT126" i="39" s="1"/>
  <c r="AQ74" i="39"/>
  <c r="AQ126" i="39" s="1"/>
  <c r="AA114" i="39"/>
  <c r="AA74" i="39"/>
  <c r="AA126" i="39" s="1"/>
  <c r="Z114" i="39"/>
  <c r="Z74" i="39"/>
  <c r="Z126" i="39" s="1"/>
  <c r="Y114" i="39"/>
  <c r="Y74" i="39"/>
  <c r="Y126" i="39" s="1"/>
  <c r="X114" i="39"/>
  <c r="X74" i="39"/>
  <c r="X126" i="39" s="1"/>
  <c r="W114" i="39"/>
  <c r="W74" i="39"/>
  <c r="W126" i="39" s="1"/>
  <c r="V114" i="39"/>
  <c r="V74" i="39"/>
  <c r="V126" i="39" s="1"/>
  <c r="U114" i="39"/>
  <c r="U74" i="39"/>
  <c r="U126" i="39" s="1"/>
  <c r="T114" i="39"/>
  <c r="T74" i="39"/>
  <c r="T126" i="39" s="1"/>
  <c r="S114" i="39"/>
  <c r="S74" i="39"/>
  <c r="S126" i="39" s="1"/>
  <c r="R114" i="39"/>
  <c r="R74" i="39"/>
  <c r="R126" i="39" s="1"/>
  <c r="Q114" i="39"/>
  <c r="Q74" i="39"/>
  <c r="Q126" i="39" s="1"/>
  <c r="P114" i="39"/>
  <c r="P74" i="39"/>
  <c r="P126" i="39" s="1"/>
  <c r="O114" i="39"/>
  <c r="O74" i="39"/>
  <c r="O126" i="39" s="1"/>
  <c r="N114" i="39"/>
  <c r="N74" i="39"/>
  <c r="N126" i="39" s="1"/>
  <c r="M114" i="39"/>
  <c r="M74" i="39"/>
  <c r="M126" i="39" s="1"/>
  <c r="L114" i="39"/>
  <c r="L74" i="39"/>
  <c r="L126" i="39" s="1"/>
  <c r="K114" i="39"/>
  <c r="K74" i="39"/>
  <c r="K126" i="39" s="1"/>
  <c r="AU113" i="39"/>
  <c r="AU73" i="39"/>
  <c r="AU123" i="39" s="1"/>
  <c r="AT113" i="39"/>
  <c r="AT73" i="39"/>
  <c r="AT123" i="39" s="1"/>
  <c r="AS73" i="39"/>
  <c r="AS123" i="39" s="1"/>
  <c r="AS113" i="39"/>
  <c r="AR113" i="39"/>
  <c r="AR73" i="39"/>
  <c r="AR123" i="39" s="1"/>
  <c r="AQ73" i="39"/>
  <c r="AQ123" i="39" s="1"/>
  <c r="AQ113" i="39"/>
  <c r="AP73" i="39"/>
  <c r="AP123" i="39" s="1"/>
  <c r="AP113" i="39"/>
  <c r="AO73" i="39"/>
  <c r="AO123" i="39" s="1"/>
  <c r="AO113" i="39"/>
  <c r="AN73" i="39"/>
  <c r="AN123" i="39" s="1"/>
  <c r="AN113" i="39"/>
  <c r="AM73" i="39"/>
  <c r="AM123" i="39" s="1"/>
  <c r="AM113" i="39"/>
  <c r="AL113" i="39"/>
  <c r="AL73" i="39"/>
  <c r="AL123" i="39" s="1"/>
  <c r="AK113" i="39"/>
  <c r="AK73" i="39"/>
  <c r="AK123" i="39" s="1"/>
  <c r="AJ113" i="39"/>
  <c r="AJ73" i="39"/>
  <c r="AJ123" i="39" s="1"/>
  <c r="AI113" i="39"/>
  <c r="AI73" i="39"/>
  <c r="AI123" i="39" s="1"/>
  <c r="AH113" i="39"/>
  <c r="AH73" i="39"/>
  <c r="AH123" i="39" s="1"/>
  <c r="AG73" i="39"/>
  <c r="AG123" i="39" s="1"/>
  <c r="AG113" i="39"/>
  <c r="AF73" i="39"/>
  <c r="AF123" i="39" s="1"/>
  <c r="AF113" i="39"/>
  <c r="AE73" i="39"/>
  <c r="AE123" i="39" s="1"/>
  <c r="AE113" i="39"/>
  <c r="AD73" i="39"/>
  <c r="AD123" i="39" s="1"/>
  <c r="AD113" i="39"/>
  <c r="AC73" i="39"/>
  <c r="AC123" i="39" s="1"/>
  <c r="AC113" i="39"/>
  <c r="AB73" i="39"/>
  <c r="AB123" i="39" s="1"/>
  <c r="AB113" i="39"/>
  <c r="AA113" i="39"/>
  <c r="AA73" i="39"/>
  <c r="AA123" i="39" s="1"/>
  <c r="Z113" i="39"/>
  <c r="Z73" i="39"/>
  <c r="Z123" i="39" s="1"/>
  <c r="Y73" i="39"/>
  <c r="Y123" i="39" s="1"/>
  <c r="Y113" i="39"/>
  <c r="X73" i="39"/>
  <c r="X123" i="39" s="1"/>
  <c r="X113" i="39"/>
  <c r="W113" i="39"/>
  <c r="W73" i="39"/>
  <c r="W123" i="39" s="1"/>
  <c r="V113" i="39"/>
  <c r="V73" i="39"/>
  <c r="U113" i="39"/>
  <c r="U73" i="39"/>
  <c r="T113" i="39"/>
  <c r="T73" i="39"/>
  <c r="S73" i="39"/>
  <c r="S113" i="39"/>
  <c r="R73" i="39"/>
  <c r="R113" i="39"/>
  <c r="Q73" i="39"/>
  <c r="Q113" i="39"/>
  <c r="P73" i="39"/>
  <c r="P113" i="39"/>
  <c r="O73" i="39"/>
  <c r="O113" i="39"/>
  <c r="N73" i="39"/>
  <c r="N113" i="39"/>
  <c r="M73" i="39"/>
  <c r="M113" i="39"/>
  <c r="L113" i="39"/>
  <c r="L73" i="39"/>
  <c r="K73" i="39"/>
  <c r="K113" i="39"/>
  <c r="AU72" i="39"/>
  <c r="AU112" i="39"/>
  <c r="AU102" i="39"/>
  <c r="AT72" i="39"/>
  <c r="AT102" i="39"/>
  <c r="AT112" i="39"/>
  <c r="AS72" i="39"/>
  <c r="AS102" i="39"/>
  <c r="AS112" i="39"/>
  <c r="AR72" i="39"/>
  <c r="AR112" i="39"/>
  <c r="AR102" i="39"/>
  <c r="AQ112" i="39"/>
  <c r="AQ72" i="39"/>
  <c r="AQ102" i="39"/>
  <c r="AP72" i="39"/>
  <c r="AP112" i="39"/>
  <c r="AP102" i="39"/>
  <c r="AO72" i="39"/>
  <c r="AO112" i="39"/>
  <c r="AO102" i="39"/>
  <c r="AN112" i="39"/>
  <c r="AN72" i="39"/>
  <c r="AN102" i="39"/>
  <c r="AM72" i="39"/>
  <c r="AM102" i="39"/>
  <c r="AM112" i="39"/>
  <c r="AL72" i="39"/>
  <c r="AL112" i="39"/>
  <c r="AL102" i="39"/>
  <c r="AK72" i="39"/>
  <c r="AK112" i="39"/>
  <c r="AK102" i="39"/>
  <c r="AJ112" i="39"/>
  <c r="AJ72" i="39"/>
  <c r="AJ102" i="39"/>
  <c r="AI102" i="39"/>
  <c r="AI72" i="39"/>
  <c r="AI112" i="39"/>
  <c r="AH102" i="39"/>
  <c r="AH72" i="39"/>
  <c r="AH112" i="39"/>
  <c r="AG72" i="39"/>
  <c r="AG112" i="39"/>
  <c r="AG102" i="39"/>
  <c r="AF72" i="39"/>
  <c r="AF102" i="39"/>
  <c r="AF112" i="39"/>
  <c r="AE102" i="39"/>
  <c r="AE72" i="39"/>
  <c r="AE112" i="39"/>
  <c r="AD102" i="39"/>
  <c r="AD112" i="39"/>
  <c r="AD72" i="39"/>
  <c r="AD122" i="39" s="1"/>
  <c r="AC102" i="39"/>
  <c r="AC112" i="39"/>
  <c r="AC72" i="39"/>
  <c r="AB102" i="39"/>
  <c r="AB112" i="39"/>
  <c r="AB72" i="39"/>
  <c r="AA72" i="39"/>
  <c r="AA102" i="39"/>
  <c r="AA112" i="39"/>
  <c r="Z72" i="39"/>
  <c r="Z102" i="39"/>
  <c r="Z112" i="39"/>
  <c r="Y112" i="39"/>
  <c r="Y72" i="39"/>
  <c r="Y102" i="39"/>
  <c r="X102" i="39"/>
  <c r="X112" i="39"/>
  <c r="X72" i="39"/>
  <c r="W102" i="39"/>
  <c r="W112" i="39"/>
  <c r="W72" i="39"/>
  <c r="V112" i="39"/>
  <c r="V102" i="39"/>
  <c r="V72" i="39"/>
  <c r="U72" i="39"/>
  <c r="U102" i="39"/>
  <c r="U112" i="39"/>
  <c r="T112" i="39"/>
  <c r="T72" i="39"/>
  <c r="T102" i="39"/>
  <c r="S72" i="39"/>
  <c r="S112" i="39"/>
  <c r="S102" i="39"/>
  <c r="R112" i="39"/>
  <c r="R102" i="39"/>
  <c r="R72" i="39"/>
  <c r="Q72" i="39"/>
  <c r="Q112" i="39"/>
  <c r="Q102" i="39"/>
  <c r="P72" i="39"/>
  <c r="P112" i="39"/>
  <c r="P102" i="39"/>
  <c r="O102" i="39"/>
  <c r="O112" i="39"/>
  <c r="O72" i="39"/>
  <c r="N102" i="39"/>
  <c r="N72" i="39"/>
  <c r="N112" i="39"/>
  <c r="M102" i="39"/>
  <c r="M72" i="39"/>
  <c r="M112" i="39"/>
  <c r="L72" i="39"/>
  <c r="L112" i="39"/>
  <c r="L102" i="39"/>
  <c r="K112" i="39"/>
  <c r="K102" i="39"/>
  <c r="K72" i="39"/>
  <c r="AU111" i="39"/>
  <c r="AU101" i="39"/>
  <c r="AU71" i="39"/>
  <c r="AT111" i="39"/>
  <c r="AT101" i="39"/>
  <c r="AT71" i="39"/>
  <c r="AS111" i="39"/>
  <c r="AS101" i="39"/>
  <c r="AS71" i="39"/>
  <c r="AR101" i="39"/>
  <c r="AR71" i="39"/>
  <c r="AR111" i="39"/>
  <c r="AQ111" i="39"/>
  <c r="AQ101" i="39"/>
  <c r="AQ71" i="39"/>
  <c r="AQ121" i="39" s="1"/>
  <c r="AP101" i="39"/>
  <c r="AP71" i="39"/>
  <c r="AP111" i="39"/>
  <c r="AO101" i="39"/>
  <c r="AO71" i="39"/>
  <c r="AO111" i="39"/>
  <c r="AN71" i="39"/>
  <c r="AN101" i="39"/>
  <c r="AN111" i="39"/>
  <c r="AM101" i="39"/>
  <c r="AM71" i="39"/>
  <c r="AM111" i="39"/>
  <c r="AL71" i="39"/>
  <c r="AL101" i="39"/>
  <c r="AL111" i="39"/>
  <c r="AK101" i="39"/>
  <c r="AK71" i="39"/>
  <c r="AK111" i="39"/>
  <c r="AJ101" i="39"/>
  <c r="AJ91" i="39"/>
  <c r="AJ71" i="39"/>
  <c r="AJ111" i="39"/>
  <c r="AI71" i="39"/>
  <c r="AI101" i="39"/>
  <c r="AI91" i="39"/>
  <c r="AI111" i="39"/>
  <c r="AH101" i="39"/>
  <c r="AH91" i="39"/>
  <c r="AH111" i="39"/>
  <c r="AH71" i="39"/>
  <c r="AH121" i="39" s="1"/>
  <c r="AG91" i="39"/>
  <c r="AG101" i="39"/>
  <c r="AG111" i="39"/>
  <c r="AG71" i="39"/>
  <c r="AG121" i="39" s="1"/>
  <c r="AF91" i="39"/>
  <c r="AF101" i="39"/>
  <c r="AF111" i="39"/>
  <c r="AF71" i="39"/>
  <c r="AF121" i="39" s="1"/>
  <c r="AE91" i="39"/>
  <c r="AE101" i="39"/>
  <c r="AE111" i="39"/>
  <c r="AE71" i="39"/>
  <c r="AE121" i="39" s="1"/>
  <c r="AD91" i="39"/>
  <c r="AD101" i="39"/>
  <c r="AD111" i="39"/>
  <c r="AD71" i="39"/>
  <c r="AD121" i="39" s="1"/>
  <c r="AC101" i="39"/>
  <c r="AC111" i="39"/>
  <c r="AC71" i="39"/>
  <c r="AC91" i="39"/>
  <c r="AB111" i="39"/>
  <c r="AB101" i="39"/>
  <c r="AB91" i="39"/>
  <c r="AB71" i="39"/>
  <c r="AB121" i="39" s="1"/>
  <c r="AA111" i="39"/>
  <c r="AA101" i="39"/>
  <c r="AA91" i="39"/>
  <c r="AA71" i="39"/>
  <c r="AA121" i="39" s="1"/>
  <c r="Z101" i="39"/>
  <c r="Z91" i="39"/>
  <c r="Z71" i="39"/>
  <c r="Z111" i="39"/>
  <c r="Y111" i="39"/>
  <c r="Y91" i="39"/>
  <c r="Y101" i="39"/>
  <c r="Y71" i="39"/>
  <c r="Y121" i="39" s="1"/>
  <c r="X91" i="39"/>
  <c r="X111" i="39"/>
  <c r="X101" i="39"/>
  <c r="X71" i="39"/>
  <c r="W71" i="39"/>
  <c r="W111" i="39"/>
  <c r="W101" i="39"/>
  <c r="W91" i="39"/>
  <c r="V111" i="39"/>
  <c r="V71" i="39"/>
  <c r="V101" i="39"/>
  <c r="V91" i="39"/>
  <c r="U111" i="39"/>
  <c r="U71" i="39"/>
  <c r="U101" i="39"/>
  <c r="U91" i="39"/>
  <c r="T101" i="39"/>
  <c r="T111" i="39"/>
  <c r="T91" i="39"/>
  <c r="T71" i="39"/>
  <c r="S111" i="39"/>
  <c r="S71" i="39"/>
  <c r="S101" i="39"/>
  <c r="S91" i="39"/>
  <c r="R111" i="39"/>
  <c r="R71" i="39"/>
  <c r="R101" i="39"/>
  <c r="R91" i="39"/>
  <c r="Q111" i="39"/>
  <c r="Q101" i="39"/>
  <c r="Q91" i="39"/>
  <c r="Q71" i="39"/>
  <c r="P111" i="39"/>
  <c r="P91" i="39"/>
  <c r="P101" i="39"/>
  <c r="P71" i="39"/>
  <c r="O91" i="39"/>
  <c r="O111" i="39"/>
  <c r="O71" i="39"/>
  <c r="O101" i="39"/>
  <c r="N111" i="39"/>
  <c r="N91" i="39"/>
  <c r="N71" i="39"/>
  <c r="N101" i="39"/>
  <c r="M91" i="39"/>
  <c r="M101" i="39"/>
  <c r="M71" i="39"/>
  <c r="M111" i="39"/>
  <c r="L91" i="39"/>
  <c r="L101" i="39"/>
  <c r="L71" i="39"/>
  <c r="L111" i="39"/>
  <c r="K101" i="39"/>
  <c r="K111" i="39"/>
  <c r="K91" i="39"/>
  <c r="K71" i="39"/>
  <c r="AU110" i="39"/>
  <c r="AU100" i="39"/>
  <c r="AU70" i="39"/>
  <c r="AU90" i="39"/>
  <c r="AT100" i="39"/>
  <c r="AT110" i="39"/>
  <c r="AT70" i="39"/>
  <c r="AT90" i="39"/>
  <c r="AS90" i="39"/>
  <c r="AS100" i="39"/>
  <c r="AS110" i="39"/>
  <c r="AS70" i="39"/>
  <c r="AR110" i="39"/>
  <c r="AR100" i="39"/>
  <c r="AR70" i="39"/>
  <c r="AR90" i="39"/>
  <c r="AQ110" i="39"/>
  <c r="AQ100" i="39"/>
  <c r="AQ70" i="39"/>
  <c r="AQ90" i="39"/>
  <c r="AP100" i="39"/>
  <c r="AP110" i="39"/>
  <c r="AP70" i="39"/>
  <c r="AP90" i="39"/>
  <c r="AO90" i="39"/>
  <c r="AO110" i="39"/>
  <c r="AO100" i="39"/>
  <c r="AO70" i="39"/>
  <c r="AN90" i="39"/>
  <c r="AN110" i="39"/>
  <c r="AN70" i="39"/>
  <c r="AN100" i="39"/>
  <c r="AM100" i="39"/>
  <c r="AM110" i="39"/>
  <c r="AM90" i="39"/>
  <c r="AM70" i="39"/>
  <c r="AL100" i="39"/>
  <c r="AL110" i="39"/>
  <c r="AL90" i="39"/>
  <c r="AL70" i="39"/>
  <c r="AK100" i="39"/>
  <c r="AK110" i="39"/>
  <c r="AK90" i="39"/>
  <c r="AK70" i="39"/>
  <c r="AJ100" i="39"/>
  <c r="AJ110" i="39"/>
  <c r="AJ70" i="39"/>
  <c r="AJ90" i="39"/>
  <c r="AI100" i="39"/>
  <c r="AI110" i="39"/>
  <c r="AI70" i="39"/>
  <c r="AI90" i="39"/>
  <c r="AH100" i="39"/>
  <c r="AH70" i="39"/>
  <c r="AH90" i="39"/>
  <c r="AH110" i="39"/>
  <c r="AG100" i="39"/>
  <c r="AG90" i="39"/>
  <c r="AG70" i="39"/>
  <c r="AG110" i="39"/>
  <c r="AF100" i="39"/>
  <c r="AF70" i="39"/>
  <c r="AF90" i="39"/>
  <c r="AF110" i="39"/>
  <c r="AE110" i="39"/>
  <c r="AE70" i="39"/>
  <c r="AE100" i="39"/>
  <c r="AE90" i="39"/>
  <c r="AD90" i="39"/>
  <c r="AD100" i="39"/>
  <c r="AD70" i="39"/>
  <c r="AD110" i="39"/>
  <c r="AC90" i="39"/>
  <c r="AC70" i="39"/>
  <c r="AC100" i="39"/>
  <c r="AC110" i="39"/>
  <c r="AB70" i="39"/>
  <c r="AB100" i="39"/>
  <c r="AB90" i="39"/>
  <c r="AB110" i="39"/>
  <c r="AA90" i="39"/>
  <c r="AA70" i="39"/>
  <c r="AA100" i="39"/>
  <c r="AA110" i="39"/>
  <c r="Z70" i="39"/>
  <c r="Z100" i="39"/>
  <c r="Z90" i="39"/>
  <c r="Z110" i="39"/>
  <c r="Y100" i="39"/>
  <c r="Y70" i="39"/>
  <c r="Y110" i="39"/>
  <c r="Y90" i="39"/>
  <c r="X90" i="39"/>
  <c r="X100" i="39"/>
  <c r="X110" i="39"/>
  <c r="X70" i="39"/>
  <c r="W90" i="39"/>
  <c r="W110" i="39"/>
  <c r="W70" i="39"/>
  <c r="W100" i="39"/>
  <c r="V90" i="39"/>
  <c r="V70" i="39"/>
  <c r="V110" i="39"/>
  <c r="V100" i="39"/>
  <c r="U90" i="39"/>
  <c r="U110" i="39"/>
  <c r="U100" i="39"/>
  <c r="U70" i="39"/>
  <c r="T90" i="39"/>
  <c r="T100" i="39"/>
  <c r="T70" i="39"/>
  <c r="T110" i="39"/>
  <c r="S70" i="39"/>
  <c r="S100" i="39"/>
  <c r="S90" i="39"/>
  <c r="S110" i="39"/>
  <c r="R100" i="39"/>
  <c r="R90" i="39"/>
  <c r="R80" i="39"/>
  <c r="R70" i="39"/>
  <c r="R110" i="39"/>
  <c r="Q100" i="39"/>
  <c r="Q90" i="39"/>
  <c r="Q80" i="39"/>
  <c r="Q110" i="39"/>
  <c r="Q70" i="39"/>
  <c r="Q120" i="39" s="1"/>
  <c r="P110" i="39"/>
  <c r="P90" i="39"/>
  <c r="P80" i="39"/>
  <c r="P70" i="39"/>
  <c r="P100" i="39"/>
  <c r="O90" i="39"/>
  <c r="O80" i="39"/>
  <c r="O70" i="39"/>
  <c r="O100" i="39"/>
  <c r="O110" i="39"/>
  <c r="N90" i="39"/>
  <c r="N80" i="39"/>
  <c r="N70" i="39"/>
  <c r="N110" i="39"/>
  <c r="N100" i="39"/>
  <c r="M80" i="39"/>
  <c r="M100" i="39"/>
  <c r="M70" i="39"/>
  <c r="M110" i="39"/>
  <c r="M90" i="39"/>
  <c r="L80" i="39"/>
  <c r="L90" i="39"/>
  <c r="L70" i="39"/>
  <c r="L100" i="39"/>
  <c r="L110" i="39"/>
  <c r="K100" i="39"/>
  <c r="K80" i="39"/>
  <c r="K90" i="39"/>
  <c r="K70" i="39"/>
  <c r="K110" i="39"/>
  <c r="AU69" i="39"/>
  <c r="AU99" i="39"/>
  <c r="AU109" i="39"/>
  <c r="AU79" i="39"/>
  <c r="AU89" i="39"/>
  <c r="AT99" i="39"/>
  <c r="AT109" i="39"/>
  <c r="AT89" i="39"/>
  <c r="AT79" i="39"/>
  <c r="AT69" i="39"/>
  <c r="AT119" i="39" s="1"/>
  <c r="AS89" i="39"/>
  <c r="AS99" i="39"/>
  <c r="AS109" i="39"/>
  <c r="AS69" i="39"/>
  <c r="AS79" i="39"/>
  <c r="AR99" i="39"/>
  <c r="AR109" i="39"/>
  <c r="AR89" i="39"/>
  <c r="AR69" i="39"/>
  <c r="AR79" i="39"/>
  <c r="AQ109" i="39"/>
  <c r="AQ99" i="39"/>
  <c r="AQ89" i="39"/>
  <c r="AQ69" i="39"/>
  <c r="AQ79" i="39"/>
  <c r="AP89" i="39"/>
  <c r="AP99" i="39"/>
  <c r="AP69" i="39"/>
  <c r="AP109" i="39"/>
  <c r="AP79" i="39"/>
  <c r="AO69" i="39"/>
  <c r="AO89" i="39"/>
  <c r="AO79" i="39"/>
  <c r="AO109" i="39"/>
  <c r="AO99" i="39"/>
  <c r="AN69" i="39"/>
  <c r="AN79" i="39"/>
  <c r="AN89" i="39"/>
  <c r="AN109" i="39"/>
  <c r="AN99" i="39"/>
  <c r="AM69" i="39"/>
  <c r="AM79" i="39"/>
  <c r="AM89" i="39"/>
  <c r="AM99" i="39"/>
  <c r="AM109" i="39"/>
  <c r="AL109" i="39"/>
  <c r="AL79" i="39"/>
  <c r="AL69" i="39"/>
  <c r="AL89" i="39"/>
  <c r="AL99" i="39"/>
  <c r="AK79" i="39"/>
  <c r="AK109" i="39"/>
  <c r="AK89" i="39"/>
  <c r="AK69" i="39"/>
  <c r="AK99" i="39"/>
  <c r="AJ89" i="39"/>
  <c r="AJ69" i="39"/>
  <c r="AJ109" i="39"/>
  <c r="AJ79" i="39"/>
  <c r="AJ99" i="39"/>
  <c r="AI99" i="39"/>
  <c r="AI109" i="39"/>
  <c r="AI89" i="39"/>
  <c r="AI69" i="39"/>
  <c r="AI79" i="39"/>
  <c r="AH99" i="39"/>
  <c r="AH109" i="39"/>
  <c r="AH89" i="39"/>
  <c r="AH69" i="39"/>
  <c r="AH79" i="39"/>
  <c r="AG69" i="39"/>
  <c r="AG99" i="39"/>
  <c r="AG109" i="39"/>
  <c r="AG89" i="39"/>
  <c r="AG79" i="39"/>
  <c r="AF89" i="39"/>
  <c r="AF109" i="39"/>
  <c r="AF69" i="39"/>
  <c r="AF99" i="39"/>
  <c r="AF79" i="39"/>
  <c r="AE89" i="39"/>
  <c r="AE109" i="39"/>
  <c r="AE99" i="39"/>
  <c r="AE69" i="39"/>
  <c r="AE79" i="39"/>
  <c r="AD89" i="39"/>
  <c r="AD69" i="39"/>
  <c r="AD109" i="39"/>
  <c r="AD99" i="39"/>
  <c r="AD79" i="39"/>
  <c r="AC69" i="39"/>
  <c r="AC109" i="39"/>
  <c r="AC79" i="39"/>
  <c r="AC89" i="39"/>
  <c r="AC99" i="39"/>
  <c r="AB109" i="39"/>
  <c r="AB79" i="39"/>
  <c r="AB99" i="39"/>
  <c r="AB89" i="39"/>
  <c r="AB69" i="39"/>
  <c r="AB119" i="39" s="1"/>
  <c r="AA89" i="39"/>
  <c r="AA109" i="39"/>
  <c r="AA79" i="39"/>
  <c r="AA99" i="39"/>
  <c r="AA69" i="39"/>
  <c r="AA119" i="39" s="1"/>
  <c r="Z109" i="39"/>
  <c r="Z69" i="39"/>
  <c r="Z79" i="39"/>
  <c r="Z99" i="39"/>
  <c r="Z89" i="39"/>
  <c r="Y99" i="39"/>
  <c r="Y79" i="39"/>
  <c r="Y89" i="39"/>
  <c r="Y109" i="39"/>
  <c r="Y69" i="39"/>
  <c r="Y119" i="39" s="1"/>
  <c r="X99" i="39"/>
  <c r="X89" i="39"/>
  <c r="X79" i="39"/>
  <c r="X109" i="39"/>
  <c r="X69" i="39"/>
  <c r="X119" i="39" s="1"/>
  <c r="W109" i="39"/>
  <c r="W89" i="39"/>
  <c r="W79" i="39"/>
  <c r="W69" i="39"/>
  <c r="W99" i="39"/>
  <c r="V89" i="39"/>
  <c r="V69" i="39"/>
  <c r="V79" i="39"/>
  <c r="V99" i="39"/>
  <c r="V109" i="39"/>
  <c r="U69" i="39"/>
  <c r="U89" i="39"/>
  <c r="U109" i="39"/>
  <c r="U99" i="39"/>
  <c r="U79" i="39"/>
  <c r="T69" i="39"/>
  <c r="T109" i="39"/>
  <c r="T79" i="39"/>
  <c r="T99" i="39"/>
  <c r="T89" i="39"/>
  <c r="S79" i="39"/>
  <c r="S99" i="39"/>
  <c r="S89" i="39"/>
  <c r="S109" i="39"/>
  <c r="S69" i="39"/>
  <c r="S119" i="39" s="1"/>
  <c r="R109" i="39"/>
  <c r="R79" i="39"/>
  <c r="R99" i="39"/>
  <c r="R89" i="39"/>
  <c r="R69" i="39"/>
  <c r="R119" i="39" s="1"/>
  <c r="Q99" i="39"/>
  <c r="Q79" i="39"/>
  <c r="Q69" i="39"/>
  <c r="Q89" i="39"/>
  <c r="Q109" i="39"/>
  <c r="P99" i="39"/>
  <c r="P79" i="39"/>
  <c r="P109" i="39"/>
  <c r="P69" i="39"/>
  <c r="P89" i="39"/>
  <c r="O69" i="39"/>
  <c r="O99" i="39"/>
  <c r="O89" i="39"/>
  <c r="O79" i="39"/>
  <c r="O109" i="39"/>
  <c r="N99" i="39"/>
  <c r="N79" i="39"/>
  <c r="N109" i="39"/>
  <c r="N89" i="39"/>
  <c r="N69" i="39"/>
  <c r="N119" i="39" s="1"/>
  <c r="M79" i="39"/>
  <c r="M69" i="39"/>
  <c r="M89" i="39"/>
  <c r="M109" i="39"/>
  <c r="M99" i="39"/>
  <c r="L99" i="39"/>
  <c r="L69" i="39"/>
  <c r="L89" i="39"/>
  <c r="L109" i="39"/>
  <c r="L79" i="39"/>
  <c r="K89" i="39"/>
  <c r="K69" i="39"/>
  <c r="K109" i="39"/>
  <c r="K99" i="39"/>
  <c r="K79" i="39"/>
  <c r="AU78" i="39"/>
  <c r="AU88" i="39"/>
  <c r="AU140" i="39"/>
  <c r="AU108" i="39"/>
  <c r="AU68" i="39"/>
  <c r="AU98" i="39"/>
  <c r="AU145" i="39"/>
  <c r="AU147" i="39" s="1"/>
  <c r="AT145" i="39"/>
  <c r="AT147" i="39" s="1"/>
  <c r="AT88" i="39"/>
  <c r="AT68" i="39"/>
  <c r="AT108" i="39"/>
  <c r="AT140" i="39"/>
  <c r="AT98" i="39"/>
  <c r="AT78" i="39"/>
  <c r="AS78" i="39"/>
  <c r="AS108" i="39"/>
  <c r="AS68" i="39"/>
  <c r="AS88" i="39"/>
  <c r="AS140" i="39"/>
  <c r="AS98" i="39"/>
  <c r="AS145" i="39"/>
  <c r="AS147" i="39" s="1"/>
  <c r="AR140" i="39"/>
  <c r="AR98" i="39"/>
  <c r="AR108" i="39"/>
  <c r="AR68" i="39"/>
  <c r="AR145" i="39"/>
  <c r="AR147" i="39" s="1"/>
  <c r="AR78" i="39"/>
  <c r="AR88" i="39"/>
  <c r="AQ145" i="39"/>
  <c r="AQ147" i="39" s="1"/>
  <c r="AQ98" i="39"/>
  <c r="AQ108" i="39"/>
  <c r="AQ140" i="39"/>
  <c r="AQ68" i="39"/>
  <c r="AQ88" i="39"/>
  <c r="AQ78" i="39"/>
  <c r="AP98" i="39"/>
  <c r="AP145" i="39"/>
  <c r="AP147" i="39" s="1"/>
  <c r="AP108" i="39"/>
  <c r="AP140" i="39"/>
  <c r="AP88" i="39"/>
  <c r="AP78" i="39"/>
  <c r="AP68" i="39"/>
  <c r="AP118" i="39" s="1"/>
  <c r="AO88" i="39"/>
  <c r="AO108" i="39"/>
  <c r="AO140" i="39"/>
  <c r="AO98" i="39"/>
  <c r="AO68" i="39"/>
  <c r="AO145" i="39"/>
  <c r="AO147" i="39" s="1"/>
  <c r="AO78" i="39"/>
  <c r="AN108" i="39"/>
  <c r="AN88" i="39"/>
  <c r="AN145" i="39"/>
  <c r="AN147" i="39" s="1"/>
  <c r="AN140" i="39"/>
  <c r="AN68" i="39"/>
  <c r="AN78" i="39"/>
  <c r="AN98" i="39"/>
  <c r="AM145" i="39"/>
  <c r="AM147" i="39" s="1"/>
  <c r="AM98" i="39"/>
  <c r="AM78" i="39"/>
  <c r="AM88" i="39"/>
  <c r="AM140" i="39"/>
  <c r="AM68" i="39"/>
  <c r="AM108" i="39"/>
  <c r="AL108" i="39"/>
  <c r="AL98" i="39"/>
  <c r="AL145" i="39"/>
  <c r="AL147" i="39" s="1"/>
  <c r="AL68" i="39"/>
  <c r="AL140" i="39"/>
  <c r="AL88" i="39"/>
  <c r="AL78" i="39"/>
  <c r="AK108" i="39"/>
  <c r="AK145" i="39"/>
  <c r="AK147" i="39" s="1"/>
  <c r="AK68" i="39"/>
  <c r="AK88" i="39"/>
  <c r="AK140" i="39"/>
  <c r="AK78" i="39"/>
  <c r="AK98" i="39"/>
  <c r="AJ98" i="39"/>
  <c r="AJ68" i="39"/>
  <c r="AJ140" i="39"/>
  <c r="AJ145" i="39"/>
  <c r="AJ147" i="39" s="1"/>
  <c r="AJ108" i="39"/>
  <c r="AJ88" i="39"/>
  <c r="AJ78" i="39"/>
  <c r="AI68" i="39"/>
  <c r="AI98" i="39"/>
  <c r="AI145" i="39"/>
  <c r="AI147" i="39" s="1"/>
  <c r="AI88" i="39"/>
  <c r="AI78" i="39"/>
  <c r="AI140" i="39"/>
  <c r="AI108" i="39"/>
  <c r="AH88" i="39"/>
  <c r="AH140" i="39"/>
  <c r="AH108" i="39"/>
  <c r="AH98" i="39"/>
  <c r="AH78" i="39"/>
  <c r="AH145" i="39"/>
  <c r="AH147" i="39" s="1"/>
  <c r="AH68" i="39"/>
  <c r="AH118" i="39" s="1"/>
  <c r="AG108" i="39"/>
  <c r="AG78" i="39"/>
  <c r="AG98" i="39"/>
  <c r="AG140" i="39"/>
  <c r="AG88" i="39"/>
  <c r="AG68" i="39"/>
  <c r="AG118" i="39" s="1"/>
  <c r="AG145" i="39"/>
  <c r="AG147" i="39" s="1"/>
  <c r="AF98" i="39"/>
  <c r="AF88" i="39"/>
  <c r="AF68" i="39"/>
  <c r="AF108" i="39"/>
  <c r="AF145" i="39"/>
  <c r="AF147" i="39" s="1"/>
  <c r="AF140" i="39"/>
  <c r="AF78" i="39"/>
  <c r="AE88" i="39"/>
  <c r="AE145" i="39"/>
  <c r="AE147" i="39" s="1"/>
  <c r="AE98" i="39"/>
  <c r="AE108" i="39"/>
  <c r="AE140" i="39"/>
  <c r="AE68" i="39"/>
  <c r="AE78" i="39"/>
  <c r="AD68" i="39"/>
  <c r="AD88" i="39"/>
  <c r="AD78" i="39"/>
  <c r="AD140" i="39"/>
  <c r="AD108" i="39"/>
  <c r="AD98" i="39"/>
  <c r="AD145" i="39"/>
  <c r="AD147" i="39" s="1"/>
  <c r="AC98" i="39"/>
  <c r="AC68" i="39"/>
  <c r="AC145" i="39"/>
  <c r="AC147" i="39" s="1"/>
  <c r="AC108" i="39"/>
  <c r="AC140" i="39"/>
  <c r="AC88" i="39"/>
  <c r="AC78" i="39"/>
  <c r="AB140" i="39"/>
  <c r="AB88" i="39"/>
  <c r="AB68" i="39"/>
  <c r="AB78" i="39"/>
  <c r="AB98" i="39"/>
  <c r="AB108" i="39"/>
  <c r="AB145" i="39"/>
  <c r="AB147" i="39" s="1"/>
  <c r="AA68" i="39"/>
  <c r="AA145" i="39"/>
  <c r="AA147" i="39" s="1"/>
  <c r="AA98" i="39"/>
  <c r="AA108" i="39"/>
  <c r="AA88" i="39"/>
  <c r="AA78" i="39"/>
  <c r="AA140" i="39"/>
  <c r="Z68" i="39"/>
  <c r="Z145" i="39"/>
  <c r="Z147" i="39" s="1"/>
  <c r="Z108" i="39"/>
  <c r="Z98" i="39"/>
  <c r="Z140" i="39"/>
  <c r="Z78" i="39"/>
  <c r="Z88" i="39"/>
  <c r="Y68" i="39"/>
  <c r="Y98" i="39"/>
  <c r="Y140" i="39"/>
  <c r="Y88" i="39"/>
  <c r="Y108" i="39"/>
  <c r="Y145" i="39"/>
  <c r="Y147" i="39" s="1"/>
  <c r="Y78" i="39"/>
  <c r="X140" i="39"/>
  <c r="X68" i="39"/>
  <c r="X145" i="39"/>
  <c r="X147" i="39" s="1"/>
  <c r="X78" i="39"/>
  <c r="X98" i="39"/>
  <c r="X108" i="39"/>
  <c r="X88" i="39"/>
  <c r="W145" i="39"/>
  <c r="W147" i="39" s="1"/>
  <c r="W108" i="39"/>
  <c r="W78" i="39"/>
  <c r="W68" i="39"/>
  <c r="W88" i="39"/>
  <c r="W140" i="39"/>
  <c r="W98" i="39"/>
  <c r="V88" i="39"/>
  <c r="V145" i="39"/>
  <c r="V147" i="39" s="1"/>
  <c r="V140" i="39"/>
  <c r="V68" i="39"/>
  <c r="V78" i="39"/>
  <c r="V108" i="39"/>
  <c r="V98" i="39"/>
  <c r="U98" i="39"/>
  <c r="U78" i="39"/>
  <c r="U108" i="39"/>
  <c r="U140" i="39"/>
  <c r="U145" i="39"/>
  <c r="U147" i="39" s="1"/>
  <c r="U88" i="39"/>
  <c r="U68" i="39"/>
  <c r="U118" i="39" s="1"/>
  <c r="T88" i="39"/>
  <c r="T98" i="39"/>
  <c r="T108" i="39"/>
  <c r="T78" i="39"/>
  <c r="T145" i="39"/>
  <c r="T147" i="39" s="1"/>
  <c r="T140" i="39"/>
  <c r="T68" i="39"/>
  <c r="T118" i="39" s="1"/>
  <c r="S88" i="39"/>
  <c r="S98" i="39"/>
  <c r="S140" i="39"/>
  <c r="S78" i="39"/>
  <c r="S68" i="39"/>
  <c r="S108" i="39"/>
  <c r="S145" i="39"/>
  <c r="S147" i="39" s="1"/>
  <c r="R108" i="39"/>
  <c r="R88" i="39"/>
  <c r="R145" i="39"/>
  <c r="R147" i="39" s="1"/>
  <c r="R98" i="39"/>
  <c r="R68" i="39"/>
  <c r="R140" i="39"/>
  <c r="R78" i="39"/>
  <c r="Q145" i="39"/>
  <c r="Q147" i="39" s="1"/>
  <c r="Q108" i="39"/>
  <c r="Q88" i="39"/>
  <c r="Q98" i="39"/>
  <c r="Q140" i="39"/>
  <c r="Q78" i="39"/>
  <c r="Q68" i="39"/>
  <c r="Q118" i="39" s="1"/>
  <c r="P68" i="39"/>
  <c r="P88" i="39"/>
  <c r="P145" i="39"/>
  <c r="P147" i="39" s="1"/>
  <c r="P108" i="39"/>
  <c r="P140" i="39"/>
  <c r="P78" i="39"/>
  <c r="P98" i="39"/>
  <c r="O98" i="39"/>
  <c r="O140" i="39"/>
  <c r="O88" i="39"/>
  <c r="O108" i="39"/>
  <c r="O145" i="39"/>
  <c r="O147" i="39" s="1"/>
  <c r="O68" i="39"/>
  <c r="O78" i="39"/>
  <c r="N98" i="39"/>
  <c r="N108" i="39"/>
  <c r="N78" i="39"/>
  <c r="N68" i="39"/>
  <c r="N145" i="39"/>
  <c r="N147" i="39" s="1"/>
  <c r="N140" i="39"/>
  <c r="N88" i="39"/>
  <c r="M88" i="39"/>
  <c r="M140" i="39"/>
  <c r="M145" i="39"/>
  <c r="M147" i="39" s="1"/>
  <c r="M78" i="39"/>
  <c r="M98" i="39"/>
  <c r="M68" i="39"/>
  <c r="M108" i="39"/>
  <c r="L68" i="39"/>
  <c r="L88" i="39"/>
  <c r="L78" i="39"/>
  <c r="L98" i="39"/>
  <c r="L108" i="39"/>
  <c r="K88" i="39"/>
  <c r="K68" i="39"/>
  <c r="K98" i="39"/>
  <c r="K78" i="39"/>
  <c r="K108" i="39"/>
  <c r="M124" i="39"/>
  <c r="L124" i="39"/>
  <c r="K124" i="39"/>
  <c r="AU126" i="39"/>
  <c r="D24" i="38"/>
  <c r="D25" i="38" s="1"/>
  <c r="C24" i="38"/>
  <c r="C25" i="38" s="1"/>
  <c r="Q7" i="38"/>
  <c r="AF18" i="38"/>
  <c r="AE18" i="38"/>
  <c r="AD51" i="38"/>
  <c r="V40" i="38"/>
  <c r="P40" i="38"/>
  <c r="Z136" i="37"/>
  <c r="N18" i="38"/>
  <c r="N7" i="38"/>
  <c r="I7" i="38"/>
  <c r="Q40" i="38"/>
  <c r="Y7" i="38"/>
  <c r="AG51" i="38"/>
  <c r="C46" i="38"/>
  <c r="C47" i="38" s="1"/>
  <c r="K40" i="38"/>
  <c r="AA40" i="38"/>
  <c r="AI40" i="38"/>
  <c r="D57" i="38"/>
  <c r="D58" i="38" s="1"/>
  <c r="F68" i="38"/>
  <c r="F69" i="38" s="1"/>
  <c r="I79" i="38"/>
  <c r="I80" i="38" s="1"/>
  <c r="C90" i="38"/>
  <c r="C91" i="38" s="1"/>
  <c r="R29" i="38"/>
  <c r="Z7" i="38"/>
  <c r="AH7" i="38"/>
  <c r="D13" i="38"/>
  <c r="D14" i="38" s="1"/>
  <c r="D46" i="38"/>
  <c r="D47" i="38" s="1"/>
  <c r="E57" i="38"/>
  <c r="E58" i="38" s="1"/>
  <c r="D90" i="38"/>
  <c r="D91" i="38" s="1"/>
  <c r="M93" i="38"/>
  <c r="G7" i="38"/>
  <c r="O7" i="38"/>
  <c r="W7" i="38"/>
  <c r="AE7" i="38"/>
  <c r="E68" i="38"/>
  <c r="E69" i="38" s="1"/>
  <c r="AD73" i="38"/>
  <c r="P18" i="38"/>
  <c r="Q18" i="38"/>
  <c r="C40" i="38"/>
  <c r="Y40" i="38"/>
  <c r="Q51" i="38"/>
  <c r="Z62" i="38"/>
  <c r="J7" i="38"/>
  <c r="R7" i="38"/>
  <c r="P7" i="38"/>
  <c r="AF7" i="38"/>
  <c r="V18" i="38"/>
  <c r="Y29" i="38"/>
  <c r="G35" i="38"/>
  <c r="G36" i="38" s="1"/>
  <c r="O29" i="38"/>
  <c r="W29" i="38"/>
  <c r="AE29" i="38"/>
  <c r="I40" i="38"/>
  <c r="Z40" i="38"/>
  <c r="AA62" i="38"/>
  <c r="C79" i="38"/>
  <c r="C80" i="38" s="1"/>
  <c r="X18" i="38"/>
  <c r="F24" i="38"/>
  <c r="F25" i="38" s="1"/>
  <c r="Z29" i="38"/>
  <c r="H29" i="38"/>
  <c r="X29" i="38"/>
  <c r="J40" i="38"/>
  <c r="S51" i="38"/>
  <c r="AI62" i="38"/>
  <c r="AH62" i="38"/>
  <c r="H18" i="38"/>
  <c r="Y18" i="38"/>
  <c r="AG29" i="38"/>
  <c r="AF40" i="38"/>
  <c r="K62" i="38"/>
  <c r="I18" i="38"/>
  <c r="AD18" i="38"/>
  <c r="AH29" i="38"/>
  <c r="AG40" i="38"/>
  <c r="C51" i="38"/>
  <c r="AA51" i="38"/>
  <c r="D68" i="38"/>
  <c r="D69" i="38" s="1"/>
  <c r="E93" i="38"/>
  <c r="U93" i="38"/>
  <c r="AC93" i="38"/>
  <c r="I29" i="38"/>
  <c r="AH40" i="38"/>
  <c r="I51" i="38"/>
  <c r="C62" i="38"/>
  <c r="F7" i="38"/>
  <c r="V7" i="38"/>
  <c r="AD7" i="38"/>
  <c r="J29" i="38"/>
  <c r="D35" i="38"/>
  <c r="D36" i="38" s="1"/>
  <c r="R40" i="38"/>
  <c r="R62" i="38"/>
  <c r="O31" i="38"/>
  <c r="P31" i="38" s="1"/>
  <c r="Q31" i="38" s="1"/>
  <c r="R31" i="38" s="1"/>
  <c r="S31" i="38" s="1"/>
  <c r="T31" i="38" s="1"/>
  <c r="U31" i="38" s="1"/>
  <c r="V31" i="38" s="1"/>
  <c r="N35" i="38"/>
  <c r="N36" i="38" s="1"/>
  <c r="M9" i="38"/>
  <c r="N9" i="38" s="1"/>
  <c r="O9" i="38" s="1"/>
  <c r="P9" i="38" s="1"/>
  <c r="Q9" i="38" s="1"/>
  <c r="R9" i="38" s="1"/>
  <c r="S9" i="38" s="1"/>
  <c r="T9" i="38" s="1"/>
  <c r="L13" i="38"/>
  <c r="M13" i="38"/>
  <c r="G20" i="38"/>
  <c r="H20" i="38" s="1"/>
  <c r="I20" i="38" s="1"/>
  <c r="J20" i="38" s="1"/>
  <c r="K20" i="38" s="1"/>
  <c r="L20" i="38" s="1"/>
  <c r="M20" i="38" s="1"/>
  <c r="E24" i="38"/>
  <c r="E25" i="38" s="1"/>
  <c r="G29" i="38"/>
  <c r="E7" i="38"/>
  <c r="I35" i="38"/>
  <c r="I36" i="38" s="1"/>
  <c r="M75" i="38"/>
  <c r="N75" i="38" s="1"/>
  <c r="O75" i="38" s="1"/>
  <c r="P75" i="38" s="1"/>
  <c r="Q75" i="38" s="1"/>
  <c r="R75" i="38" s="1"/>
  <c r="S75" i="38" s="1"/>
  <c r="T75" i="38" s="1"/>
  <c r="L79" i="38"/>
  <c r="L80" i="38" s="1"/>
  <c r="J35" i="38"/>
  <c r="J36" i="38" s="1"/>
  <c r="W100" i="38"/>
  <c r="W102" i="38" s="1"/>
  <c r="G24" i="38"/>
  <c r="G25" i="38" s="1"/>
  <c r="K35" i="38"/>
  <c r="K36" i="38" s="1"/>
  <c r="E13" i="38"/>
  <c r="G18" i="38"/>
  <c r="W18" i="38"/>
  <c r="L35" i="38"/>
  <c r="L36" i="38" s="1"/>
  <c r="F35" i="38"/>
  <c r="F36" i="38" s="1"/>
  <c r="H40" i="38"/>
  <c r="X40" i="38"/>
  <c r="O100" i="38"/>
  <c r="O102" i="38" s="1"/>
  <c r="H35" i="38"/>
  <c r="H36" i="38" s="1"/>
  <c r="D84" i="38"/>
  <c r="D73" i="38"/>
  <c r="D100" i="38"/>
  <c r="D102" i="38" s="1"/>
  <c r="D7" i="38"/>
  <c r="D18" i="38"/>
  <c r="D29" i="38"/>
  <c r="D40" i="38"/>
  <c r="D51" i="38"/>
  <c r="D62" i="38"/>
  <c r="L84" i="38"/>
  <c r="L73" i="38"/>
  <c r="L100" i="38"/>
  <c r="L102" i="38" s="1"/>
  <c r="L7" i="38"/>
  <c r="L18" i="38"/>
  <c r="L29" i="38"/>
  <c r="L40" i="38"/>
  <c r="L51" i="38"/>
  <c r="T84" i="38"/>
  <c r="T73" i="38"/>
  <c r="T100" i="38"/>
  <c r="T102" i="38" s="1"/>
  <c r="T7" i="38"/>
  <c r="T18" i="38"/>
  <c r="T29" i="38"/>
  <c r="T40" i="38"/>
  <c r="T51" i="38"/>
  <c r="AB84" i="38"/>
  <c r="AB73" i="38"/>
  <c r="AB100" i="38"/>
  <c r="AB102" i="38" s="1"/>
  <c r="AB7" i="38"/>
  <c r="AB18" i="38"/>
  <c r="AB29" i="38"/>
  <c r="AB40" i="38"/>
  <c r="AB51" i="38"/>
  <c r="AB62" i="38"/>
  <c r="AJ84" i="38"/>
  <c r="AJ73" i="38"/>
  <c r="AJ100" i="38"/>
  <c r="AJ102" i="38" s="1"/>
  <c r="AJ7" i="38"/>
  <c r="AJ18" i="38"/>
  <c r="AJ29" i="38"/>
  <c r="AJ40" i="38"/>
  <c r="AJ62" i="38"/>
  <c r="AJ51" i="38"/>
  <c r="F93" i="38"/>
  <c r="F13" i="38"/>
  <c r="N93" i="38"/>
  <c r="N13" i="38"/>
  <c r="V93" i="38"/>
  <c r="AD93" i="38"/>
  <c r="I24" i="38"/>
  <c r="I25" i="38" s="1"/>
  <c r="P29" i="38"/>
  <c r="AF29" i="38"/>
  <c r="M35" i="38"/>
  <c r="M36" i="38" s="1"/>
  <c r="F57" i="38"/>
  <c r="F58" i="38" s="1"/>
  <c r="G53" i="38"/>
  <c r="H53" i="38" s="1"/>
  <c r="F86" i="38"/>
  <c r="G86" i="38" s="1"/>
  <c r="H86" i="38" s="1"/>
  <c r="I86" i="38" s="1"/>
  <c r="J86" i="38" s="1"/>
  <c r="K86" i="38" s="1"/>
  <c r="L86" i="38" s="1"/>
  <c r="M86" i="38" s="1"/>
  <c r="E90" i="38"/>
  <c r="E91" i="38" s="1"/>
  <c r="E84" i="38"/>
  <c r="E73" i="38"/>
  <c r="E100" i="38"/>
  <c r="E102" i="38" s="1"/>
  <c r="E18" i="38"/>
  <c r="E29" i="38"/>
  <c r="E40" i="38"/>
  <c r="E51" i="38"/>
  <c r="E62" i="38"/>
  <c r="M84" i="38"/>
  <c r="M73" i="38"/>
  <c r="M100" i="38"/>
  <c r="M102" i="38" s="1"/>
  <c r="M18" i="38"/>
  <c r="M29" i="38"/>
  <c r="M40" i="38"/>
  <c r="M51" i="38"/>
  <c r="M62" i="38"/>
  <c r="U84" i="38"/>
  <c r="U73" i="38"/>
  <c r="U100" i="38"/>
  <c r="U102" i="38" s="1"/>
  <c r="U18" i="38"/>
  <c r="U29" i="38"/>
  <c r="U40" i="38"/>
  <c r="U51" i="38"/>
  <c r="U62" i="38"/>
  <c r="AC84" i="38"/>
  <c r="AC73" i="38"/>
  <c r="AC100" i="38"/>
  <c r="AC102" i="38" s="1"/>
  <c r="AC18" i="38"/>
  <c r="AC29" i="38"/>
  <c r="AC40" i="38"/>
  <c r="AC51" i="38"/>
  <c r="AC62" i="38"/>
  <c r="M7" i="38"/>
  <c r="G13" i="38"/>
  <c r="O13" i="38"/>
  <c r="E46" i="38"/>
  <c r="E47" i="38" s="1"/>
  <c r="F42" i="38"/>
  <c r="G42" i="38" s="1"/>
  <c r="Y51" i="38"/>
  <c r="J62" i="38"/>
  <c r="G68" i="38"/>
  <c r="G69" i="38" s="1"/>
  <c r="H64" i="38"/>
  <c r="I64" i="38" s="1"/>
  <c r="R79" i="38"/>
  <c r="R80" i="38" s="1"/>
  <c r="W93" i="38"/>
  <c r="L62" i="38"/>
  <c r="T62" i="38"/>
  <c r="K79" i="38"/>
  <c r="K80" i="38" s="1"/>
  <c r="L90" i="38"/>
  <c r="L91" i="38" s="1"/>
  <c r="F100" i="38"/>
  <c r="F102" i="38" s="1"/>
  <c r="H93" i="38"/>
  <c r="P93" i="38"/>
  <c r="X93" i="38"/>
  <c r="AF93" i="38"/>
  <c r="F84" i="38"/>
  <c r="N100" i="38"/>
  <c r="N102" i="38" s="1"/>
  <c r="AE93" i="38"/>
  <c r="G84" i="38"/>
  <c r="G73" i="38"/>
  <c r="H84" i="38"/>
  <c r="H73" i="38"/>
  <c r="H100" i="38"/>
  <c r="H102" i="38" s="1"/>
  <c r="P84" i="38"/>
  <c r="P73" i="38"/>
  <c r="P100" i="38"/>
  <c r="P102" i="38" s="1"/>
  <c r="X84" i="38"/>
  <c r="X73" i="38"/>
  <c r="X100" i="38"/>
  <c r="X102" i="38" s="1"/>
  <c r="AF84" i="38"/>
  <c r="AF73" i="38"/>
  <c r="AF100" i="38"/>
  <c r="AF102" i="38" s="1"/>
  <c r="I93" i="38"/>
  <c r="Q93" i="38"/>
  <c r="Y93" i="38"/>
  <c r="AG93" i="38"/>
  <c r="H13" i="38"/>
  <c r="P13" i="38"/>
  <c r="J18" i="38"/>
  <c r="R18" i="38"/>
  <c r="Z18" i="38"/>
  <c r="AH18" i="38"/>
  <c r="C29" i="38"/>
  <c r="K29" i="38"/>
  <c r="S29" i="38"/>
  <c r="AA29" i="38"/>
  <c r="AI29" i="38"/>
  <c r="F62" i="38"/>
  <c r="N62" i="38"/>
  <c r="V62" i="38"/>
  <c r="AD62" i="38"/>
  <c r="E79" i="38"/>
  <c r="E80" i="38" s="1"/>
  <c r="N84" i="38"/>
  <c r="G100" i="38"/>
  <c r="G102" i="38" s="1"/>
  <c r="AE84" i="38"/>
  <c r="AE73" i="38"/>
  <c r="I84" i="38"/>
  <c r="I73" i="38"/>
  <c r="I100" i="38"/>
  <c r="I102" i="38" s="1"/>
  <c r="Q84" i="38"/>
  <c r="Q73" i="38"/>
  <c r="Q100" i="38"/>
  <c r="Q102" i="38" s="1"/>
  <c r="Y84" i="38"/>
  <c r="Y73" i="38"/>
  <c r="Y100" i="38"/>
  <c r="Y102" i="38" s="1"/>
  <c r="AG84" i="38"/>
  <c r="AG73" i="38"/>
  <c r="AG100" i="38"/>
  <c r="AG102" i="38" s="1"/>
  <c r="J93" i="38"/>
  <c r="R93" i="38"/>
  <c r="Z93" i="38"/>
  <c r="AH93" i="38"/>
  <c r="I13" i="38"/>
  <c r="Q13" i="38"/>
  <c r="C18" i="38"/>
  <c r="K18" i="38"/>
  <c r="S18" i="38"/>
  <c r="AA18" i="38"/>
  <c r="AI18" i="38"/>
  <c r="F51" i="38"/>
  <c r="N51" i="38"/>
  <c r="V51" i="38"/>
  <c r="G62" i="38"/>
  <c r="O62" i="38"/>
  <c r="W62" i="38"/>
  <c r="AE62" i="38"/>
  <c r="F73" i="38"/>
  <c r="F79" i="38"/>
  <c r="F80" i="38" s="1"/>
  <c r="N79" i="38"/>
  <c r="N80" i="38" s="1"/>
  <c r="V84" i="38"/>
  <c r="H90" i="38"/>
  <c r="H91" i="38" s="1"/>
  <c r="AD100" i="38"/>
  <c r="AD102" i="38" s="1"/>
  <c r="G93" i="38"/>
  <c r="O84" i="38"/>
  <c r="O73" i="38"/>
  <c r="J84" i="38"/>
  <c r="J99" i="38" s="1"/>
  <c r="J73" i="38"/>
  <c r="J100" i="38"/>
  <c r="J102" i="38" s="1"/>
  <c r="R84" i="38"/>
  <c r="R73" i="38"/>
  <c r="R100" i="38"/>
  <c r="R102" i="38" s="1"/>
  <c r="Z84" i="38"/>
  <c r="Z73" i="38"/>
  <c r="Z100" i="38"/>
  <c r="Z102" i="38" s="1"/>
  <c r="AH84" i="38"/>
  <c r="AH73" i="38"/>
  <c r="AH100" i="38"/>
  <c r="AH102" i="38" s="1"/>
  <c r="C93" i="38"/>
  <c r="K93" i="38"/>
  <c r="S93" i="38"/>
  <c r="AA93" i="38"/>
  <c r="AI93" i="38"/>
  <c r="J13" i="38"/>
  <c r="R13" i="38"/>
  <c r="F40" i="38"/>
  <c r="N40" i="38"/>
  <c r="AD40" i="38"/>
  <c r="G51" i="38"/>
  <c r="O51" i="38"/>
  <c r="W51" i="38"/>
  <c r="AE51" i="38"/>
  <c r="H62" i="38"/>
  <c r="P62" i="38"/>
  <c r="X62" i="38"/>
  <c r="AF62" i="38"/>
  <c r="N73" i="38"/>
  <c r="G79" i="38"/>
  <c r="G80" i="38" s="1"/>
  <c r="O79" i="38"/>
  <c r="O80" i="38" s="1"/>
  <c r="AD84" i="38"/>
  <c r="J79" i="38"/>
  <c r="J80" i="38" s="1"/>
  <c r="V100" i="38"/>
  <c r="V102" i="38" s="1"/>
  <c r="O93" i="38"/>
  <c r="W84" i="38"/>
  <c r="W73" i="38"/>
  <c r="C84" i="38"/>
  <c r="C73" i="38"/>
  <c r="C100" i="38"/>
  <c r="C102" i="38" s="1"/>
  <c r="K84" i="38"/>
  <c r="K73" i="38"/>
  <c r="K100" i="38"/>
  <c r="K102" i="38" s="1"/>
  <c r="S84" i="38"/>
  <c r="S73" i="38"/>
  <c r="S100" i="38"/>
  <c r="S102" i="38" s="1"/>
  <c r="AA84" i="38"/>
  <c r="AA73" i="38"/>
  <c r="AA100" i="38"/>
  <c r="AA102" i="38" s="1"/>
  <c r="AI84" i="38"/>
  <c r="AI73" i="38"/>
  <c r="AI100" i="38"/>
  <c r="AI102" i="38" s="1"/>
  <c r="D93" i="38"/>
  <c r="L93" i="38"/>
  <c r="T93" i="38"/>
  <c r="AB93" i="38"/>
  <c r="AJ93" i="38"/>
  <c r="C13" i="38"/>
  <c r="K13" i="38"/>
  <c r="S13" i="38"/>
  <c r="F29" i="38"/>
  <c r="N29" i="38"/>
  <c r="V29" i="38"/>
  <c r="AD29" i="38"/>
  <c r="G40" i="38"/>
  <c r="O40" i="38"/>
  <c r="W40" i="38"/>
  <c r="AE40" i="38"/>
  <c r="H51" i="38"/>
  <c r="P51" i="38"/>
  <c r="X51" i="38"/>
  <c r="AF51" i="38"/>
  <c r="I62" i="38"/>
  <c r="Q62" i="38"/>
  <c r="Y62" i="38"/>
  <c r="AG62" i="38"/>
  <c r="V73" i="38"/>
  <c r="H79" i="38"/>
  <c r="H80" i="38" s="1"/>
  <c r="P79" i="38"/>
  <c r="P80" i="38" s="1"/>
  <c r="AE100" i="38"/>
  <c r="AE102" i="38" s="1"/>
  <c r="AE142" i="37"/>
  <c r="AF132" i="37"/>
  <c r="AH133" i="37"/>
  <c r="AJ134" i="37"/>
  <c r="AF136" i="37"/>
  <c r="AH142" i="37"/>
  <c r="AJ143" i="37"/>
  <c r="AF145" i="37"/>
  <c r="AH146" i="37"/>
  <c r="AJ147" i="37"/>
  <c r="AG133" i="37"/>
  <c r="AG146" i="37"/>
  <c r="AG132" i="37"/>
  <c r="AI133" i="37"/>
  <c r="AK134" i="37"/>
  <c r="AG136" i="37"/>
  <c r="AI142" i="37"/>
  <c r="AK143" i="37"/>
  <c r="AG145" i="37"/>
  <c r="AI146" i="37"/>
  <c r="AK147" i="37"/>
  <c r="AE136" i="37"/>
  <c r="AI147" i="37"/>
  <c r="AF131" i="37"/>
  <c r="AH132" i="37"/>
  <c r="AJ133" i="37"/>
  <c r="AF135" i="37"/>
  <c r="AH136" i="37"/>
  <c r="AJ142" i="37"/>
  <c r="AF144" i="37"/>
  <c r="AH145" i="37"/>
  <c r="AJ146" i="37"/>
  <c r="AE147" i="37"/>
  <c r="AE135" i="37"/>
  <c r="AK144" i="37"/>
  <c r="AG131" i="37"/>
  <c r="AI132" i="37"/>
  <c r="AK133" i="37"/>
  <c r="AG135" i="37"/>
  <c r="AI136" i="37"/>
  <c r="AK142" i="37"/>
  <c r="AG144" i="37"/>
  <c r="AI145" i="37"/>
  <c r="AK146" i="37"/>
  <c r="AE146" i="37"/>
  <c r="AE134" i="37"/>
  <c r="AG142" i="37"/>
  <c r="AH131" i="37"/>
  <c r="AJ132" i="37"/>
  <c r="AF134" i="37"/>
  <c r="AH135" i="37"/>
  <c r="AJ136" i="37"/>
  <c r="AF143" i="37"/>
  <c r="AH144" i="37"/>
  <c r="AJ145" i="37"/>
  <c r="AF147" i="37"/>
  <c r="AE145" i="37"/>
  <c r="AE133" i="37"/>
  <c r="AK131" i="37"/>
  <c r="AI143" i="37"/>
  <c r="AI131" i="37"/>
  <c r="AK132" i="37"/>
  <c r="AG134" i="37"/>
  <c r="AI135" i="37"/>
  <c r="AK136" i="37"/>
  <c r="AG143" i="37"/>
  <c r="AI144" i="37"/>
  <c r="AK145" i="37"/>
  <c r="AG147" i="37"/>
  <c r="AE144" i="37"/>
  <c r="AE132" i="37"/>
  <c r="AE137" i="37" s="1"/>
  <c r="AI134" i="37"/>
  <c r="AK135" i="37"/>
  <c r="W147" i="37"/>
  <c r="W143" i="37"/>
  <c r="AJ131" i="37"/>
  <c r="AF133" i="37"/>
  <c r="AH134" i="37"/>
  <c r="AJ135" i="37"/>
  <c r="AF142" i="37"/>
  <c r="AH143" i="37"/>
  <c r="AJ144" i="37"/>
  <c r="AF146" i="37"/>
  <c r="AH147" i="37"/>
  <c r="AE143" i="37"/>
  <c r="AC144" i="37"/>
  <c r="AC131" i="37"/>
  <c r="E146" i="37"/>
  <c r="E133" i="37"/>
  <c r="G147" i="37"/>
  <c r="G134" i="37"/>
  <c r="M135" i="37"/>
  <c r="O136" i="37"/>
  <c r="U142" i="37"/>
  <c r="U131" i="37"/>
  <c r="W132" i="37"/>
  <c r="AC133" i="37"/>
  <c r="E135" i="37"/>
  <c r="G136" i="37"/>
  <c r="M142" i="37"/>
  <c r="O143" i="37"/>
  <c r="U144" i="37"/>
  <c r="W145" i="37"/>
  <c r="AC146" i="37"/>
  <c r="Z134" i="37"/>
  <c r="AL147" i="37"/>
  <c r="W131" i="37"/>
  <c r="AC132" i="37"/>
  <c r="E134" i="37"/>
  <c r="G135" i="37"/>
  <c r="M136" i="37"/>
  <c r="O142" i="37"/>
  <c r="U143" i="37"/>
  <c r="W144" i="37"/>
  <c r="AC145" i="37"/>
  <c r="E147" i="37"/>
  <c r="E132" i="37"/>
  <c r="G133" i="37"/>
  <c r="M134" i="37"/>
  <c r="O135" i="37"/>
  <c r="U136" i="37"/>
  <c r="W142" i="37"/>
  <c r="AC143" i="37"/>
  <c r="E145" i="37"/>
  <c r="G146" i="37"/>
  <c r="M147" i="37"/>
  <c r="E131" i="37"/>
  <c r="G132" i="37"/>
  <c r="M133" i="37"/>
  <c r="O134" i="37"/>
  <c r="U135" i="37"/>
  <c r="W136" i="37"/>
  <c r="AC142" i="37"/>
  <c r="E144" i="37"/>
  <c r="G145" i="37"/>
  <c r="M146" i="37"/>
  <c r="O147" i="37"/>
  <c r="G131" i="37"/>
  <c r="M132" i="37"/>
  <c r="O133" i="37"/>
  <c r="U134" i="37"/>
  <c r="W135" i="37"/>
  <c r="AC136" i="37"/>
  <c r="E143" i="37"/>
  <c r="G144" i="37"/>
  <c r="M145" i="37"/>
  <c r="O146" i="37"/>
  <c r="U147" i="37"/>
  <c r="M131" i="37"/>
  <c r="O132" i="37"/>
  <c r="U133" i="37"/>
  <c r="W134" i="37"/>
  <c r="AC135" i="37"/>
  <c r="E142" i="37"/>
  <c r="G143" i="37"/>
  <c r="M144" i="37"/>
  <c r="O145" i="37"/>
  <c r="U146" i="37"/>
  <c r="AB147" i="37"/>
  <c r="O131" i="37"/>
  <c r="U132" i="37"/>
  <c r="W133" i="37"/>
  <c r="AC134" i="37"/>
  <c r="E136" i="37"/>
  <c r="G142" i="37"/>
  <c r="M143" i="37"/>
  <c r="O144" i="37"/>
  <c r="U145" i="37"/>
  <c r="W146" i="37"/>
  <c r="AC147" i="37"/>
  <c r="F131" i="37"/>
  <c r="N131" i="37"/>
  <c r="V131" i="37"/>
  <c r="AD131" i="37"/>
  <c r="AL131" i="37"/>
  <c r="F132" i="37"/>
  <c r="N132" i="37"/>
  <c r="V132" i="37"/>
  <c r="AD132" i="37"/>
  <c r="AL132" i="37"/>
  <c r="F133" i="37"/>
  <c r="N133" i="37"/>
  <c r="V133" i="37"/>
  <c r="AD133" i="37"/>
  <c r="AL133" i="37"/>
  <c r="F134" i="37"/>
  <c r="N134" i="37"/>
  <c r="V134" i="37"/>
  <c r="AD134" i="37"/>
  <c r="AL134" i="37"/>
  <c r="F135" i="37"/>
  <c r="N135" i="37"/>
  <c r="V135" i="37"/>
  <c r="AD135" i="37"/>
  <c r="AL135" i="37"/>
  <c r="F136" i="37"/>
  <c r="N136" i="37"/>
  <c r="V136" i="37"/>
  <c r="AD136" i="37"/>
  <c r="AL136" i="37"/>
  <c r="F142" i="37"/>
  <c r="N142" i="37"/>
  <c r="V142" i="37"/>
  <c r="AD142" i="37"/>
  <c r="AL142" i="37"/>
  <c r="F143" i="37"/>
  <c r="N143" i="37"/>
  <c r="V143" i="37"/>
  <c r="AD143" i="37"/>
  <c r="AL143" i="37"/>
  <c r="F144" i="37"/>
  <c r="N144" i="37"/>
  <c r="V144" i="37"/>
  <c r="AD144" i="37"/>
  <c r="AL144" i="37"/>
  <c r="F145" i="37"/>
  <c r="N145" i="37"/>
  <c r="V145" i="37"/>
  <c r="AD145" i="37"/>
  <c r="AL145" i="37"/>
  <c r="F146" i="37"/>
  <c r="N146" i="37"/>
  <c r="V146" i="37"/>
  <c r="AD146" i="37"/>
  <c r="AL146" i="37"/>
  <c r="F147" i="37"/>
  <c r="N147" i="37"/>
  <c r="V147" i="37"/>
  <c r="AD147" i="37"/>
  <c r="H131" i="37"/>
  <c r="P131" i="37"/>
  <c r="X131" i="37"/>
  <c r="H132" i="37"/>
  <c r="P132" i="37"/>
  <c r="X132" i="37"/>
  <c r="H133" i="37"/>
  <c r="P133" i="37"/>
  <c r="X133" i="37"/>
  <c r="H134" i="37"/>
  <c r="P134" i="37"/>
  <c r="X134" i="37"/>
  <c r="H135" i="37"/>
  <c r="P135" i="37"/>
  <c r="X135" i="37"/>
  <c r="H136" i="37"/>
  <c r="P136" i="37"/>
  <c r="X136" i="37"/>
  <c r="H142" i="37"/>
  <c r="P142" i="37"/>
  <c r="X142" i="37"/>
  <c r="H143" i="37"/>
  <c r="P143" i="37"/>
  <c r="X143" i="37"/>
  <c r="H144" i="37"/>
  <c r="P144" i="37"/>
  <c r="X144" i="37"/>
  <c r="H145" i="37"/>
  <c r="P145" i="37"/>
  <c r="X145" i="37"/>
  <c r="H146" i="37"/>
  <c r="P146" i="37"/>
  <c r="X146" i="37"/>
  <c r="H147" i="37"/>
  <c r="P147" i="37"/>
  <c r="X147" i="37"/>
  <c r="I131" i="37"/>
  <c r="Q131" i="37"/>
  <c r="Y131" i="37"/>
  <c r="I132" i="37"/>
  <c r="Q132" i="37"/>
  <c r="Y132" i="37"/>
  <c r="I133" i="37"/>
  <c r="Q133" i="37"/>
  <c r="Y133" i="37"/>
  <c r="I134" i="37"/>
  <c r="Q134" i="37"/>
  <c r="Y134" i="37"/>
  <c r="I135" i="37"/>
  <c r="Q135" i="37"/>
  <c r="Y135" i="37"/>
  <c r="I136" i="37"/>
  <c r="Q136" i="37"/>
  <c r="Y136" i="37"/>
  <c r="I142" i="37"/>
  <c r="Q142" i="37"/>
  <c r="Y142" i="37"/>
  <c r="I143" i="37"/>
  <c r="Q143" i="37"/>
  <c r="Y143" i="37"/>
  <c r="I144" i="37"/>
  <c r="Q144" i="37"/>
  <c r="Y144" i="37"/>
  <c r="I145" i="37"/>
  <c r="Q145" i="37"/>
  <c r="Y145" i="37"/>
  <c r="I146" i="37"/>
  <c r="Q146" i="37"/>
  <c r="Y146" i="37"/>
  <c r="I147" i="37"/>
  <c r="Q147" i="37"/>
  <c r="Y147" i="37"/>
  <c r="J131" i="37"/>
  <c r="R131" i="37"/>
  <c r="Z131" i="37"/>
  <c r="J132" i="37"/>
  <c r="R132" i="37"/>
  <c r="Z132" i="37"/>
  <c r="J133" i="37"/>
  <c r="R133" i="37"/>
  <c r="Z133" i="37"/>
  <c r="J134" i="37"/>
  <c r="R134" i="37"/>
  <c r="J135" i="37"/>
  <c r="R135" i="37"/>
  <c r="Z135" i="37"/>
  <c r="J136" i="37"/>
  <c r="R136" i="37"/>
  <c r="J142" i="37"/>
  <c r="R142" i="37"/>
  <c r="Z142" i="37"/>
  <c r="J143" i="37"/>
  <c r="R143" i="37"/>
  <c r="Z143" i="37"/>
  <c r="J144" i="37"/>
  <c r="R144" i="37"/>
  <c r="Z144" i="37"/>
  <c r="J145" i="37"/>
  <c r="R145" i="37"/>
  <c r="Z145" i="37"/>
  <c r="J146" i="37"/>
  <c r="R146" i="37"/>
  <c r="Z146" i="37"/>
  <c r="J147" i="37"/>
  <c r="R147" i="37"/>
  <c r="Z147" i="37"/>
  <c r="K131" i="37"/>
  <c r="S131" i="37"/>
  <c r="AA131" i="37"/>
  <c r="K132" i="37"/>
  <c r="S132" i="37"/>
  <c r="AA132" i="37"/>
  <c r="K133" i="37"/>
  <c r="S133" i="37"/>
  <c r="AA133" i="37"/>
  <c r="K134" i="37"/>
  <c r="S134" i="37"/>
  <c r="AA134" i="37"/>
  <c r="K135" i="37"/>
  <c r="S135" i="37"/>
  <c r="AA135" i="37"/>
  <c r="K136" i="37"/>
  <c r="S136" i="37"/>
  <c r="AA136" i="37"/>
  <c r="K142" i="37"/>
  <c r="S142" i="37"/>
  <c r="AA142" i="37"/>
  <c r="K143" i="37"/>
  <c r="S143" i="37"/>
  <c r="AA143" i="37"/>
  <c r="K144" i="37"/>
  <c r="S144" i="37"/>
  <c r="AA144" i="37"/>
  <c r="K145" i="37"/>
  <c r="S145" i="37"/>
  <c r="AA145" i="37"/>
  <c r="K146" i="37"/>
  <c r="S146" i="37"/>
  <c r="AA146" i="37"/>
  <c r="K147" i="37"/>
  <c r="S147" i="37"/>
  <c r="AA147" i="37"/>
  <c r="L131" i="37"/>
  <c r="T131" i="37"/>
  <c r="AB131" i="37"/>
  <c r="L132" i="37"/>
  <c r="T132" i="37"/>
  <c r="AB132" i="37"/>
  <c r="L133" i="37"/>
  <c r="T133" i="37"/>
  <c r="AB133" i="37"/>
  <c r="L134" i="37"/>
  <c r="T134" i="37"/>
  <c r="AB134" i="37"/>
  <c r="L135" i="37"/>
  <c r="T135" i="37"/>
  <c r="AB135" i="37"/>
  <c r="L136" i="37"/>
  <c r="T136" i="37"/>
  <c r="AB136" i="37"/>
  <c r="L142" i="37"/>
  <c r="T142" i="37"/>
  <c r="AB142" i="37"/>
  <c r="L143" i="37"/>
  <c r="T143" i="37"/>
  <c r="AB143" i="37"/>
  <c r="L144" i="37"/>
  <c r="T144" i="37"/>
  <c r="AB144" i="37"/>
  <c r="L145" i="37"/>
  <c r="T145" i="37"/>
  <c r="AB145" i="37"/>
  <c r="L146" i="37"/>
  <c r="T146" i="37"/>
  <c r="AB146" i="37"/>
  <c r="L147" i="37"/>
  <c r="T147" i="37"/>
  <c r="D89" i="41" l="1"/>
  <c r="D255" i="41" s="1"/>
  <c r="D256" i="41" s="1"/>
  <c r="D96" i="41"/>
  <c r="D98" i="41" s="1"/>
  <c r="C89" i="41"/>
  <c r="C255" i="41" s="1"/>
  <c r="C256" i="41" s="1"/>
  <c r="C96" i="41"/>
  <c r="C98" i="41" s="1"/>
  <c r="C250" i="41"/>
  <c r="C327" i="41"/>
  <c r="G191" i="41"/>
  <c r="F313" i="41"/>
  <c r="E314" i="41"/>
  <c r="AK193" i="41"/>
  <c r="AK315" i="41"/>
  <c r="AJ193" i="41"/>
  <c r="AJ315" i="41"/>
  <c r="AI193" i="41"/>
  <c r="AI315" i="41"/>
  <c r="AH193" i="41"/>
  <c r="AH315" i="41"/>
  <c r="AG193" i="41"/>
  <c r="AG315" i="41"/>
  <c r="AF193" i="41"/>
  <c r="AF315" i="41"/>
  <c r="AE193" i="41"/>
  <c r="AE315" i="41"/>
  <c r="AD193" i="41"/>
  <c r="AD315" i="41"/>
  <c r="AC193" i="41"/>
  <c r="AC315" i="41"/>
  <c r="AB193" i="41"/>
  <c r="AB315" i="41"/>
  <c r="AA193" i="41"/>
  <c r="AA315" i="41"/>
  <c r="Z193" i="41"/>
  <c r="Z315" i="41"/>
  <c r="Y193" i="41"/>
  <c r="Y315" i="41"/>
  <c r="X193" i="41"/>
  <c r="X315" i="41"/>
  <c r="W193" i="41"/>
  <c r="W315" i="41"/>
  <c r="V193" i="41"/>
  <c r="V315" i="41"/>
  <c r="U193" i="41"/>
  <c r="U315" i="41"/>
  <c r="T193" i="41"/>
  <c r="T315" i="41"/>
  <c r="S193" i="41"/>
  <c r="S315" i="41"/>
  <c r="R193" i="41"/>
  <c r="R315" i="41"/>
  <c r="Q193" i="41"/>
  <c r="Q315" i="41"/>
  <c r="P193" i="41"/>
  <c r="P315" i="41"/>
  <c r="O193" i="41"/>
  <c r="O315" i="41"/>
  <c r="N193" i="41"/>
  <c r="N315" i="41"/>
  <c r="M193" i="41"/>
  <c r="M315" i="41"/>
  <c r="L193" i="41"/>
  <c r="L315" i="41"/>
  <c r="K193" i="41"/>
  <c r="K315" i="41"/>
  <c r="J193" i="41"/>
  <c r="J315" i="41"/>
  <c r="I193" i="41"/>
  <c r="I315" i="41"/>
  <c r="H193" i="41"/>
  <c r="H315" i="41"/>
  <c r="G193" i="41"/>
  <c r="G196" i="41" s="1"/>
  <c r="G198" i="41" s="1"/>
  <c r="G315" i="41"/>
  <c r="F193" i="41"/>
  <c r="F196" i="41" s="1"/>
  <c r="F198" i="41" s="1"/>
  <c r="F315" i="41"/>
  <c r="E193" i="41"/>
  <c r="E196" i="41" s="1"/>
  <c r="E198" i="41" s="1"/>
  <c r="E315" i="41"/>
  <c r="E316" i="41" s="1"/>
  <c r="D193" i="41"/>
  <c r="D196" i="41" s="1"/>
  <c r="D198" i="41" s="1"/>
  <c r="D315" i="41"/>
  <c r="D316" i="41" s="1"/>
  <c r="D321" i="41" s="1"/>
  <c r="C193" i="41"/>
  <c r="C196" i="41" s="1"/>
  <c r="C198" i="41" s="1"/>
  <c r="C315" i="41"/>
  <c r="C316" i="41" s="1"/>
  <c r="C321" i="41" s="1"/>
  <c r="D302" i="41"/>
  <c r="F171" i="41"/>
  <c r="E301" i="41"/>
  <c r="AE173" i="41"/>
  <c r="AE303" i="41"/>
  <c r="AD173" i="41"/>
  <c r="AD303" i="41"/>
  <c r="AC173" i="41"/>
  <c r="AC303" i="41"/>
  <c r="AB173" i="41"/>
  <c r="AB303" i="41"/>
  <c r="AA173" i="41"/>
  <c r="AA303" i="41"/>
  <c r="Z173" i="41"/>
  <c r="Z303" i="41"/>
  <c r="Y173" i="41"/>
  <c r="Y303" i="41"/>
  <c r="X173" i="41"/>
  <c r="X303" i="41"/>
  <c r="W173" i="41"/>
  <c r="W303" i="41"/>
  <c r="V173" i="41"/>
  <c r="V303" i="41"/>
  <c r="U173" i="41"/>
  <c r="U303" i="41"/>
  <c r="T173" i="41"/>
  <c r="T303" i="41"/>
  <c r="S173" i="41"/>
  <c r="S303" i="41"/>
  <c r="R173" i="41"/>
  <c r="R303" i="41"/>
  <c r="Q173" i="41"/>
  <c r="Q303" i="41"/>
  <c r="P173" i="41"/>
  <c r="P303" i="41"/>
  <c r="D173" i="41"/>
  <c r="D176" i="41" s="1"/>
  <c r="D178" i="41" s="1"/>
  <c r="D303" i="41"/>
  <c r="D304" i="41" s="1"/>
  <c r="C173" i="41"/>
  <c r="C176" i="41" s="1"/>
  <c r="C178" i="41" s="1"/>
  <c r="C303" i="41"/>
  <c r="C304" i="41" s="1"/>
  <c r="C309" i="41" s="1"/>
  <c r="D290" i="41"/>
  <c r="F151" i="41"/>
  <c r="E289" i="41"/>
  <c r="AK153" i="41"/>
  <c r="AK291" i="41"/>
  <c r="AJ153" i="41"/>
  <c r="AJ291" i="41"/>
  <c r="AI153" i="41"/>
  <c r="AI291" i="41"/>
  <c r="AH153" i="41"/>
  <c r="AH291" i="41"/>
  <c r="AG153" i="41"/>
  <c r="AG291" i="41"/>
  <c r="AF153" i="41"/>
  <c r="AF291" i="41"/>
  <c r="AE153" i="41"/>
  <c r="AE291" i="41"/>
  <c r="AD153" i="41"/>
  <c r="AD291" i="41"/>
  <c r="AC153" i="41"/>
  <c r="AC291" i="41"/>
  <c r="AB153" i="41"/>
  <c r="AB291" i="41"/>
  <c r="AA153" i="41"/>
  <c r="AA291" i="41"/>
  <c r="Z153" i="41"/>
  <c r="Z291" i="41"/>
  <c r="Y153" i="41"/>
  <c r="Y291" i="41"/>
  <c r="X153" i="41"/>
  <c r="X291" i="41"/>
  <c r="W153" i="41"/>
  <c r="W291" i="41"/>
  <c r="V153" i="41"/>
  <c r="V291" i="41"/>
  <c r="U153" i="41"/>
  <c r="U291" i="41"/>
  <c r="T153" i="41"/>
  <c r="T291" i="41"/>
  <c r="S153" i="41"/>
  <c r="S291" i="41"/>
  <c r="R153" i="41"/>
  <c r="R291" i="41"/>
  <c r="Q153" i="41"/>
  <c r="Q291" i="41"/>
  <c r="P291" i="41"/>
  <c r="P153" i="41"/>
  <c r="O153" i="41"/>
  <c r="O291" i="41"/>
  <c r="N153" i="41"/>
  <c r="N291" i="41"/>
  <c r="M153" i="41"/>
  <c r="M291" i="41"/>
  <c r="L291" i="41"/>
  <c r="L153" i="41"/>
  <c r="K153" i="41"/>
  <c r="K291" i="41"/>
  <c r="J153" i="41"/>
  <c r="J291" i="41"/>
  <c r="I153" i="41"/>
  <c r="I291" i="41"/>
  <c r="H153" i="41"/>
  <c r="H291" i="41"/>
  <c r="G153" i="41"/>
  <c r="G291" i="41"/>
  <c r="F291" i="41"/>
  <c r="F153" i="41"/>
  <c r="E153" i="41"/>
  <c r="E156" i="41" s="1"/>
  <c r="E158" i="41" s="1"/>
  <c r="E291" i="41"/>
  <c r="D153" i="41"/>
  <c r="D156" i="41" s="1"/>
  <c r="D158" i="41" s="1"/>
  <c r="D291" i="41"/>
  <c r="D292" i="41" s="1"/>
  <c r="C291" i="41"/>
  <c r="C292" i="41" s="1"/>
  <c r="C297" i="41" s="1"/>
  <c r="C153" i="41"/>
  <c r="C156" i="41" s="1"/>
  <c r="C158" i="41" s="1"/>
  <c r="G131" i="41"/>
  <c r="F277" i="41"/>
  <c r="E278" i="41"/>
  <c r="AF133" i="41"/>
  <c r="AF279" i="41"/>
  <c r="AE133" i="41"/>
  <c r="AE279" i="41"/>
  <c r="AD133" i="41"/>
  <c r="AD279" i="41"/>
  <c r="AC133" i="41"/>
  <c r="AC279" i="41"/>
  <c r="AB133" i="41"/>
  <c r="AB279" i="41"/>
  <c r="AA133" i="41"/>
  <c r="AA279" i="41"/>
  <c r="Z133" i="41"/>
  <c r="Z279" i="41"/>
  <c r="Y133" i="41"/>
  <c r="Y279" i="41"/>
  <c r="X133" i="41"/>
  <c r="X279" i="41"/>
  <c r="W133" i="41"/>
  <c r="W279" i="41"/>
  <c r="V133" i="41"/>
  <c r="V279" i="41"/>
  <c r="U133" i="41"/>
  <c r="U279" i="41"/>
  <c r="T133" i="41"/>
  <c r="T279" i="41"/>
  <c r="S133" i="41"/>
  <c r="S279" i="41"/>
  <c r="R133" i="41"/>
  <c r="R279" i="41"/>
  <c r="Q133" i="41"/>
  <c r="Q279" i="41"/>
  <c r="P133" i="41"/>
  <c r="P279" i="41"/>
  <c r="O133" i="41"/>
  <c r="O279" i="41"/>
  <c r="N133" i="41"/>
  <c r="N279" i="41"/>
  <c r="M133" i="41"/>
  <c r="M279" i="41"/>
  <c r="L133" i="41"/>
  <c r="L279" i="41"/>
  <c r="K133" i="41"/>
  <c r="K279" i="41"/>
  <c r="J133" i="41"/>
  <c r="J279" i="41"/>
  <c r="I133" i="41"/>
  <c r="I279" i="41"/>
  <c r="H133" i="41"/>
  <c r="H279" i="41"/>
  <c r="G133" i="41"/>
  <c r="G279" i="41"/>
  <c r="F133" i="41"/>
  <c r="F136" i="41" s="1"/>
  <c r="F138" i="41" s="1"/>
  <c r="F279" i="41"/>
  <c r="E133" i="41"/>
  <c r="E136" i="41" s="1"/>
  <c r="E138" i="41" s="1"/>
  <c r="E279" i="41"/>
  <c r="E280" i="41" s="1"/>
  <c r="D133" i="41"/>
  <c r="D136" i="41" s="1"/>
  <c r="D138" i="41" s="1"/>
  <c r="D279" i="41"/>
  <c r="D280" i="41" s="1"/>
  <c r="D285" i="41" s="1"/>
  <c r="C133" i="41"/>
  <c r="C136" i="41" s="1"/>
  <c r="C138" i="41" s="1"/>
  <c r="C279" i="41"/>
  <c r="C280" i="41" s="1"/>
  <c r="C285" i="41" s="1"/>
  <c r="F111" i="41"/>
  <c r="E265" i="41"/>
  <c r="D266" i="41"/>
  <c r="D273" i="41" s="1"/>
  <c r="D274" i="41" s="1"/>
  <c r="D268" i="41"/>
  <c r="D254" i="41"/>
  <c r="D261" i="41" s="1"/>
  <c r="D262" i="41" s="1"/>
  <c r="F91" i="41"/>
  <c r="E253" i="41"/>
  <c r="G71" i="41"/>
  <c r="F241" i="41"/>
  <c r="E242" i="41"/>
  <c r="E244" i="41"/>
  <c r="G51" i="41"/>
  <c r="F229" i="41"/>
  <c r="E230" i="41"/>
  <c r="E237" i="41" s="1"/>
  <c r="E238" i="41" s="1"/>
  <c r="AG54" i="41"/>
  <c r="AG231" i="41"/>
  <c r="AF54" i="41"/>
  <c r="AF231" i="41"/>
  <c r="AE54" i="41"/>
  <c r="AE231" i="41"/>
  <c r="AD54" i="41"/>
  <c r="AD231" i="41"/>
  <c r="AC54" i="41"/>
  <c r="AC231" i="41"/>
  <c r="AB54" i="41"/>
  <c r="AB231" i="41"/>
  <c r="AA54" i="41"/>
  <c r="AA231" i="41"/>
  <c r="Z54" i="41"/>
  <c r="Z231" i="41"/>
  <c r="Y54" i="41"/>
  <c r="Y231" i="41"/>
  <c r="X54" i="41"/>
  <c r="X231" i="41"/>
  <c r="W54" i="41"/>
  <c r="W231" i="41"/>
  <c r="V54" i="41"/>
  <c r="V231" i="41"/>
  <c r="U54" i="41"/>
  <c r="U231" i="41"/>
  <c r="T54" i="41"/>
  <c r="T231" i="41"/>
  <c r="S54" i="41"/>
  <c r="S231" i="41"/>
  <c r="R54" i="41"/>
  <c r="R231" i="41"/>
  <c r="Q54" i="41"/>
  <c r="Q231" i="41"/>
  <c r="P54" i="41"/>
  <c r="P231" i="41"/>
  <c r="O54" i="41"/>
  <c r="O231" i="41"/>
  <c r="N54" i="41"/>
  <c r="N231" i="41"/>
  <c r="M54" i="41"/>
  <c r="M231" i="41"/>
  <c r="L54" i="41"/>
  <c r="L231" i="41"/>
  <c r="K54" i="41"/>
  <c r="K231" i="41"/>
  <c r="J54" i="41"/>
  <c r="J231" i="41"/>
  <c r="I54" i="41"/>
  <c r="I231" i="41"/>
  <c r="H54" i="41"/>
  <c r="H231" i="41"/>
  <c r="G54" i="41"/>
  <c r="G231" i="41"/>
  <c r="F54" i="41"/>
  <c r="F56" i="41" s="1"/>
  <c r="F58" i="41" s="1"/>
  <c r="F231" i="41"/>
  <c r="E54" i="41"/>
  <c r="E56" i="41" s="1"/>
  <c r="E58" i="41" s="1"/>
  <c r="E231" i="41"/>
  <c r="E232" i="41" s="1"/>
  <c r="D54" i="41"/>
  <c r="D56" i="41" s="1"/>
  <c r="D58" i="41" s="1"/>
  <c r="D231" i="41"/>
  <c r="D232" i="41" s="1"/>
  <c r="G31" i="41"/>
  <c r="F217" i="41"/>
  <c r="E218" i="41"/>
  <c r="E225" i="41" s="1"/>
  <c r="E226" i="41" s="1"/>
  <c r="AK33" i="41"/>
  <c r="AK34" i="41"/>
  <c r="AK219" i="41"/>
  <c r="AJ33" i="41"/>
  <c r="AJ34" i="41"/>
  <c r="AJ219" i="41"/>
  <c r="AI33" i="41"/>
  <c r="AI34" i="41"/>
  <c r="AI219" i="41"/>
  <c r="AH33" i="41"/>
  <c r="AH34" i="41"/>
  <c r="AH219" i="41"/>
  <c r="AG33" i="41"/>
  <c r="AG34" i="41"/>
  <c r="AG219" i="41"/>
  <c r="AF33" i="41"/>
  <c r="AF34" i="41"/>
  <c r="AF219" i="41"/>
  <c r="AE33" i="41"/>
  <c r="AE34" i="41"/>
  <c r="AE219" i="41"/>
  <c r="AD33" i="41"/>
  <c r="AD34" i="41"/>
  <c r="AD219" i="41"/>
  <c r="AC33" i="41"/>
  <c r="AC34" i="41"/>
  <c r="AC219" i="41"/>
  <c r="AB33" i="41"/>
  <c r="AB34" i="41"/>
  <c r="AB219" i="41"/>
  <c r="AA33" i="41"/>
  <c r="AA34" i="41"/>
  <c r="AA219" i="41"/>
  <c r="Z33" i="41"/>
  <c r="Z34" i="41"/>
  <c r="Z219" i="41"/>
  <c r="Y33" i="41"/>
  <c r="Y34" i="41"/>
  <c r="Y219" i="41"/>
  <c r="X33" i="41"/>
  <c r="X34" i="41"/>
  <c r="X219" i="41"/>
  <c r="W33" i="41"/>
  <c r="W34" i="41"/>
  <c r="W219" i="41"/>
  <c r="V33" i="41"/>
  <c r="V34" i="41"/>
  <c r="V219" i="41"/>
  <c r="U33" i="41"/>
  <c r="U34" i="41"/>
  <c r="U219" i="41"/>
  <c r="T33" i="41"/>
  <c r="T34" i="41"/>
  <c r="T219" i="41"/>
  <c r="S33" i="41"/>
  <c r="S34" i="41"/>
  <c r="S219" i="41"/>
  <c r="R33" i="41"/>
  <c r="R34" i="41"/>
  <c r="R219" i="41"/>
  <c r="Q33" i="41"/>
  <c r="Q34" i="41"/>
  <c r="Q219" i="41"/>
  <c r="P33" i="41"/>
  <c r="P34" i="41"/>
  <c r="P219" i="41"/>
  <c r="O33" i="41"/>
  <c r="O34" i="41"/>
  <c r="O219" i="41"/>
  <c r="N33" i="41"/>
  <c r="N34" i="41"/>
  <c r="N219" i="41"/>
  <c r="M33" i="41"/>
  <c r="M34" i="41"/>
  <c r="M219" i="41"/>
  <c r="L33" i="41"/>
  <c r="L34" i="41"/>
  <c r="L219" i="41"/>
  <c r="K33" i="41"/>
  <c r="K34" i="41"/>
  <c r="K219" i="41"/>
  <c r="J33" i="41"/>
  <c r="J34" i="41"/>
  <c r="J219" i="41"/>
  <c r="I33" i="41"/>
  <c r="I34" i="41"/>
  <c r="I219" i="41"/>
  <c r="H33" i="41"/>
  <c r="H34" i="41"/>
  <c r="H219" i="41"/>
  <c r="G33" i="41"/>
  <c r="G34" i="41"/>
  <c r="G219" i="41"/>
  <c r="F33" i="41"/>
  <c r="F34" i="41"/>
  <c r="F219" i="41"/>
  <c r="E33" i="41"/>
  <c r="E34" i="41"/>
  <c r="E219" i="41"/>
  <c r="E220" i="41" s="1"/>
  <c r="D33" i="41"/>
  <c r="D34" i="41"/>
  <c r="D219" i="41"/>
  <c r="D220" i="41" s="1"/>
  <c r="C33" i="41"/>
  <c r="C34" i="41"/>
  <c r="C219" i="41"/>
  <c r="C220" i="41" s="1"/>
  <c r="G11" i="41"/>
  <c r="F205" i="41"/>
  <c r="E206" i="41"/>
  <c r="E213" i="41" s="1"/>
  <c r="E214" i="41" s="1"/>
  <c r="L13" i="41"/>
  <c r="L14" i="41"/>
  <c r="L207" i="41"/>
  <c r="K13" i="41"/>
  <c r="K14" i="41"/>
  <c r="K207" i="41"/>
  <c r="I13" i="41"/>
  <c r="I14" i="41"/>
  <c r="I207" i="41"/>
  <c r="H13" i="41"/>
  <c r="H14" i="41"/>
  <c r="H207" i="41"/>
  <c r="G13" i="41"/>
  <c r="G14" i="41"/>
  <c r="G207" i="41"/>
  <c r="F13" i="41"/>
  <c r="F14" i="41"/>
  <c r="F207" i="41"/>
  <c r="E13" i="41"/>
  <c r="E14" i="41"/>
  <c r="E207" i="41"/>
  <c r="E208" i="41" s="1"/>
  <c r="D13" i="41"/>
  <c r="D14" i="41"/>
  <c r="D207" i="41"/>
  <c r="D208" i="41" s="1"/>
  <c r="C13" i="41"/>
  <c r="C14" i="41"/>
  <c r="C207" i="41"/>
  <c r="C208" i="41" s="1"/>
  <c r="AK13" i="41"/>
  <c r="AK14" i="41"/>
  <c r="AK207" i="41"/>
  <c r="AJ13" i="41"/>
  <c r="AJ14" i="41"/>
  <c r="AJ207" i="41"/>
  <c r="AI13" i="41"/>
  <c r="AI14" i="41"/>
  <c r="AI207" i="41"/>
  <c r="AH13" i="41"/>
  <c r="AH14" i="41"/>
  <c r="AH207" i="41"/>
  <c r="AG13" i="41"/>
  <c r="AG14" i="41"/>
  <c r="AG207" i="41"/>
  <c r="AF13" i="41"/>
  <c r="AF14" i="41"/>
  <c r="AF207" i="41"/>
  <c r="AE13" i="41"/>
  <c r="AE14" i="41"/>
  <c r="AE207" i="41"/>
  <c r="AD13" i="41"/>
  <c r="AD14" i="41"/>
  <c r="AD207" i="41"/>
  <c r="AC13" i="41"/>
  <c r="AC14" i="41"/>
  <c r="AC207" i="41"/>
  <c r="AB13" i="41"/>
  <c r="AB14" i="41"/>
  <c r="AB207" i="41"/>
  <c r="AA13" i="41"/>
  <c r="AA14" i="41"/>
  <c r="AA207" i="41"/>
  <c r="Z13" i="41"/>
  <c r="Z14" i="41"/>
  <c r="Z207" i="41"/>
  <c r="Y13" i="41"/>
  <c r="Y14" i="41"/>
  <c r="Y207" i="41"/>
  <c r="X13" i="41"/>
  <c r="X14" i="41"/>
  <c r="X207" i="41"/>
  <c r="W13" i="41"/>
  <c r="W14" i="41"/>
  <c r="W207" i="41"/>
  <c r="V13" i="41"/>
  <c r="V14" i="41"/>
  <c r="V207" i="41"/>
  <c r="U13" i="41"/>
  <c r="U14" i="41"/>
  <c r="U207" i="41"/>
  <c r="T13" i="41"/>
  <c r="T14" i="41"/>
  <c r="T207" i="41"/>
  <c r="S13" i="41"/>
  <c r="S14" i="41"/>
  <c r="S207" i="41"/>
  <c r="R13" i="41"/>
  <c r="R14" i="41"/>
  <c r="R207" i="41"/>
  <c r="Q13" i="41"/>
  <c r="Q14" i="41"/>
  <c r="Q207" i="41"/>
  <c r="P13" i="41"/>
  <c r="P14" i="41"/>
  <c r="P207" i="41"/>
  <c r="O13" i="41"/>
  <c r="O14" i="41"/>
  <c r="O207" i="41"/>
  <c r="N13" i="41"/>
  <c r="N14" i="41"/>
  <c r="N207" i="41"/>
  <c r="M13" i="41"/>
  <c r="M14" i="41"/>
  <c r="M207" i="41"/>
  <c r="J13" i="41"/>
  <c r="J14" i="41"/>
  <c r="J207" i="41"/>
  <c r="O169" i="41"/>
  <c r="N169" i="41"/>
  <c r="M169" i="41"/>
  <c r="L169" i="41"/>
  <c r="K169" i="41"/>
  <c r="J169" i="41"/>
  <c r="I169" i="41"/>
  <c r="H169" i="41"/>
  <c r="G169" i="41"/>
  <c r="F169" i="41"/>
  <c r="E169" i="41"/>
  <c r="AK129" i="41"/>
  <c r="AH129" i="41"/>
  <c r="AF169" i="41"/>
  <c r="AH169" i="41"/>
  <c r="AG129" i="41"/>
  <c r="AH49" i="41"/>
  <c r="AK169" i="41"/>
  <c r="AJ169" i="41"/>
  <c r="AJ129" i="41"/>
  <c r="AK49" i="41"/>
  <c r="AI169" i="41"/>
  <c r="AJ49" i="41"/>
  <c r="AI49" i="41"/>
  <c r="AI129" i="41"/>
  <c r="AG169" i="41"/>
  <c r="D249" i="41"/>
  <c r="L126" i="40"/>
  <c r="M125" i="40"/>
  <c r="AC122" i="39"/>
  <c r="AB122" i="39"/>
  <c r="X122" i="39"/>
  <c r="W122" i="39"/>
  <c r="V122" i="39"/>
  <c r="R122" i="39"/>
  <c r="Q122" i="39"/>
  <c r="P122" i="39"/>
  <c r="O122" i="39"/>
  <c r="N122" i="39"/>
  <c r="M122" i="39"/>
  <c r="L122" i="39"/>
  <c r="K122" i="39"/>
  <c r="AU121" i="39"/>
  <c r="AT121" i="39"/>
  <c r="AS121" i="39"/>
  <c r="AR121" i="39"/>
  <c r="AP121" i="39"/>
  <c r="AO121" i="39"/>
  <c r="AN121" i="39"/>
  <c r="AM121" i="39"/>
  <c r="AL121" i="39"/>
  <c r="AK121" i="39"/>
  <c r="AJ121" i="39"/>
  <c r="AI121" i="39"/>
  <c r="X120" i="39"/>
  <c r="U120" i="39"/>
  <c r="L120" i="39"/>
  <c r="K120" i="39"/>
  <c r="AI125" i="39"/>
  <c r="AH125" i="39"/>
  <c r="AG125" i="39"/>
  <c r="AF125" i="39"/>
  <c r="AM120" i="39"/>
  <c r="AL120" i="39"/>
  <c r="AK120" i="39"/>
  <c r="AB120" i="39"/>
  <c r="AA120" i="39"/>
  <c r="Z120" i="39"/>
  <c r="Y120" i="39"/>
  <c r="W120" i="39"/>
  <c r="V120" i="39"/>
  <c r="T120" i="39"/>
  <c r="S120" i="39"/>
  <c r="R120" i="39"/>
  <c r="P120" i="39"/>
  <c r="O120" i="39"/>
  <c r="N120" i="39"/>
  <c r="M120" i="39"/>
  <c r="AE125" i="39"/>
  <c r="AD125" i="39"/>
  <c r="AC125" i="39"/>
  <c r="AB125" i="39"/>
  <c r="AA125" i="39"/>
  <c r="Z125" i="39"/>
  <c r="Y125" i="39"/>
  <c r="V123" i="39"/>
  <c r="T122" i="39"/>
  <c r="S122" i="39"/>
  <c r="Q121" i="39"/>
  <c r="P121" i="39"/>
  <c r="K121" i="39"/>
  <c r="AS120" i="39"/>
  <c r="AO120" i="39"/>
  <c r="AJ120" i="39"/>
  <c r="AI120" i="39"/>
  <c r="AH120" i="39"/>
  <c r="AG120" i="39"/>
  <c r="AF120" i="39"/>
  <c r="AE120" i="39"/>
  <c r="AD120" i="39"/>
  <c r="AC120" i="39"/>
  <c r="X125" i="39"/>
  <c r="W125" i="39"/>
  <c r="V125" i="39"/>
  <c r="U125" i="39"/>
  <c r="T125" i="39"/>
  <c r="S125" i="39"/>
  <c r="R125" i="39"/>
  <c r="X121" i="39"/>
  <c r="T121" i="39"/>
  <c r="O121" i="39"/>
  <c r="N121" i="39"/>
  <c r="M121" i="39"/>
  <c r="L121" i="39"/>
  <c r="AU120" i="39"/>
  <c r="AT120" i="39"/>
  <c r="AR120" i="39"/>
  <c r="AQ120" i="39"/>
  <c r="AP120" i="39"/>
  <c r="AN120" i="39"/>
  <c r="M118" i="39"/>
  <c r="P125" i="39"/>
  <c r="O125" i="39"/>
  <c r="N125" i="39"/>
  <c r="M125" i="39"/>
  <c r="L125" i="39"/>
  <c r="K125" i="39"/>
  <c r="U123" i="39"/>
  <c r="T123" i="39"/>
  <c r="S123" i="39"/>
  <c r="R123" i="39"/>
  <c r="Q123" i="39"/>
  <c r="P123" i="39"/>
  <c r="O123" i="39"/>
  <c r="N123" i="39"/>
  <c r="M123" i="39"/>
  <c r="L123" i="39"/>
  <c r="K123" i="39"/>
  <c r="AU122" i="39"/>
  <c r="AT122" i="39"/>
  <c r="AS122" i="39"/>
  <c r="AR122" i="39"/>
  <c r="AQ122" i="39"/>
  <c r="AP122" i="39"/>
  <c r="AO122" i="39"/>
  <c r="AN122" i="39"/>
  <c r="AM122" i="39"/>
  <c r="AL122" i="39"/>
  <c r="AK122" i="39"/>
  <c r="AJ122" i="39"/>
  <c r="AI122" i="39"/>
  <c r="AH122" i="39"/>
  <c r="AG122" i="39"/>
  <c r="AF122" i="39"/>
  <c r="AE122" i="39"/>
  <c r="AA122" i="39"/>
  <c r="Z122" i="39"/>
  <c r="Y122" i="39"/>
  <c r="U122" i="39"/>
  <c r="AU119" i="39"/>
  <c r="AS119" i="39"/>
  <c r="AR119" i="39"/>
  <c r="AP119" i="39"/>
  <c r="AO119" i="39"/>
  <c r="AN119" i="39"/>
  <c r="AM119" i="39"/>
  <c r="K118" i="39"/>
  <c r="AI118" i="39"/>
  <c r="AF118" i="39"/>
  <c r="AE118" i="39"/>
  <c r="AD118" i="39"/>
  <c r="AC118" i="39"/>
  <c r="AB118" i="39"/>
  <c r="AA118" i="39"/>
  <c r="Z118" i="39"/>
  <c r="Y118" i="39"/>
  <c r="X118" i="39"/>
  <c r="W118" i="39"/>
  <c r="V118" i="39"/>
  <c r="S118" i="39"/>
  <c r="R118" i="39"/>
  <c r="P118" i="39"/>
  <c r="O118" i="39"/>
  <c r="N118" i="39"/>
  <c r="AR126" i="39"/>
  <c r="AP126" i="39"/>
  <c r="AB126" i="39"/>
  <c r="AH136" i="39"/>
  <c r="AH137" i="39" s="1"/>
  <c r="AU127" i="39"/>
  <c r="AT136" i="39"/>
  <c r="AT137" i="39" s="1"/>
  <c r="AG136" i="39"/>
  <c r="AG137" i="39" s="1"/>
  <c r="AC124" i="39"/>
  <c r="AB124" i="39"/>
  <c r="AA124" i="39"/>
  <c r="Z124" i="39"/>
  <c r="Y124" i="39"/>
  <c r="AK119" i="39"/>
  <c r="AJ119" i="39"/>
  <c r="AI119" i="39"/>
  <c r="AH119" i="39"/>
  <c r="AG119" i="39"/>
  <c r="AF119" i="39"/>
  <c r="AE119" i="39"/>
  <c r="AD119" i="39"/>
  <c r="AC119" i="39"/>
  <c r="Z119" i="39"/>
  <c r="W119" i="39"/>
  <c r="V119" i="39"/>
  <c r="U119" i="39"/>
  <c r="T119" i="39"/>
  <c r="AU118" i="39"/>
  <c r="AT118" i="39"/>
  <c r="AS118" i="39"/>
  <c r="AR118" i="39"/>
  <c r="AQ118" i="39"/>
  <c r="AO118" i="39"/>
  <c r="AN118" i="39"/>
  <c r="AM118" i="39"/>
  <c r="AL118" i="39"/>
  <c r="AK118" i="39"/>
  <c r="AJ118" i="39"/>
  <c r="L118" i="39"/>
  <c r="AL119" i="39"/>
  <c r="AQ119" i="39"/>
  <c r="AH127" i="39"/>
  <c r="AH128" i="39" s="1"/>
  <c r="AH153" i="39" s="1"/>
  <c r="AH155" i="39" s="1"/>
  <c r="AG127" i="39"/>
  <c r="AE124" i="39"/>
  <c r="U124" i="39"/>
  <c r="Q124" i="39"/>
  <c r="P124" i="39"/>
  <c r="O124" i="39"/>
  <c r="N124" i="39"/>
  <c r="AC121" i="39"/>
  <c r="Z121" i="39"/>
  <c r="W121" i="39"/>
  <c r="V121" i="39"/>
  <c r="U121" i="39"/>
  <c r="S121" i="39"/>
  <c r="R121" i="39"/>
  <c r="Q119" i="39"/>
  <c r="P119" i="39"/>
  <c r="O119" i="39"/>
  <c r="M119" i="39"/>
  <c r="L119" i="39"/>
  <c r="K119" i="39"/>
  <c r="AO125" i="39"/>
  <c r="AT127" i="39"/>
  <c r="AS127" i="39"/>
  <c r="AS136" i="39"/>
  <c r="AS137" i="39" s="1"/>
  <c r="AR127" i="39"/>
  <c r="AR136" i="39"/>
  <c r="AR137" i="39" s="1"/>
  <c r="AQ127" i="39"/>
  <c r="AQ136" i="39"/>
  <c r="AQ137" i="39" s="1"/>
  <c r="AP127" i="39"/>
  <c r="AP136" i="39"/>
  <c r="AP137" i="39" s="1"/>
  <c r="AO127" i="39"/>
  <c r="AO136" i="39"/>
  <c r="AO137" i="39" s="1"/>
  <c r="AN127" i="39"/>
  <c r="AN136" i="39"/>
  <c r="AN137" i="39" s="1"/>
  <c r="AM127" i="39"/>
  <c r="AM136" i="39"/>
  <c r="AM137" i="39" s="1"/>
  <c r="AL127" i="39"/>
  <c r="AL136" i="39"/>
  <c r="AL137" i="39" s="1"/>
  <c r="AK127" i="39"/>
  <c r="AK136" i="39"/>
  <c r="AK137" i="39" s="1"/>
  <c r="AJ127" i="39"/>
  <c r="AJ136" i="39"/>
  <c r="AJ137" i="39" s="1"/>
  <c r="AI127" i="39"/>
  <c r="AI136" i="39"/>
  <c r="AI137" i="39" s="1"/>
  <c r="AF127" i="39"/>
  <c r="AF136" i="39"/>
  <c r="AF137" i="39" s="1"/>
  <c r="AE127" i="39"/>
  <c r="AE136" i="39"/>
  <c r="AE137" i="39" s="1"/>
  <c r="AD127" i="39"/>
  <c r="AD136" i="39"/>
  <c r="AD137" i="39" s="1"/>
  <c r="AC127" i="39"/>
  <c r="AC136" i="39"/>
  <c r="AC137" i="39" s="1"/>
  <c r="AB127" i="39"/>
  <c r="AB136" i="39"/>
  <c r="AB137" i="39" s="1"/>
  <c r="AA127" i="39"/>
  <c r="AA136" i="39"/>
  <c r="Z127" i="39"/>
  <c r="Z136" i="39"/>
  <c r="Y127" i="39"/>
  <c r="Y136" i="39"/>
  <c r="X127" i="39"/>
  <c r="X128" i="39" s="1"/>
  <c r="X153" i="39" s="1"/>
  <c r="X155" i="39" s="1"/>
  <c r="X136" i="39"/>
  <c r="W127" i="39"/>
  <c r="W136" i="39"/>
  <c r="V127" i="39"/>
  <c r="V136" i="39"/>
  <c r="U127" i="39"/>
  <c r="U136" i="39"/>
  <c r="T127" i="39"/>
  <c r="T136" i="39"/>
  <c r="S127" i="39"/>
  <c r="S136" i="39"/>
  <c r="R127" i="39"/>
  <c r="R136" i="39"/>
  <c r="Q127" i="39"/>
  <c r="Q136" i="39"/>
  <c r="P127" i="39"/>
  <c r="P136" i="39"/>
  <c r="O127" i="39"/>
  <c r="O136" i="39"/>
  <c r="N127" i="39"/>
  <c r="N136" i="39"/>
  <c r="M127" i="39"/>
  <c r="M136" i="39"/>
  <c r="AU125" i="39"/>
  <c r="AU136" i="39"/>
  <c r="AG148" i="37"/>
  <c r="D94" i="38"/>
  <c r="D105" i="38" s="1"/>
  <c r="J90" i="38"/>
  <c r="J91" i="38" s="1"/>
  <c r="I90" i="38"/>
  <c r="I91" i="38" s="1"/>
  <c r="F90" i="38"/>
  <c r="F91" i="38" s="1"/>
  <c r="K90" i="38"/>
  <c r="K91" i="38" s="1"/>
  <c r="G90" i="38"/>
  <c r="G91" i="38" s="1"/>
  <c r="N99" i="38"/>
  <c r="U35" i="38"/>
  <c r="U36" i="38" s="1"/>
  <c r="K99" i="38"/>
  <c r="R99" i="38"/>
  <c r="S35" i="38"/>
  <c r="S36" i="38" s="1"/>
  <c r="O35" i="38"/>
  <c r="O36" i="38" s="1"/>
  <c r="P35" i="38"/>
  <c r="P36" i="38" s="1"/>
  <c r="G57" i="38"/>
  <c r="G58" i="38" s="1"/>
  <c r="R35" i="38"/>
  <c r="R36" i="38" s="1"/>
  <c r="Q35" i="38"/>
  <c r="Q36" i="38" s="1"/>
  <c r="Y99" i="38"/>
  <c r="T35" i="38"/>
  <c r="T36" i="38" s="1"/>
  <c r="D95" i="38"/>
  <c r="U75" i="38"/>
  <c r="T79" i="38"/>
  <c r="T80" i="38" s="1"/>
  <c r="N20" i="38"/>
  <c r="M24" i="38"/>
  <c r="M25" i="38" s="1"/>
  <c r="K24" i="38"/>
  <c r="K25" i="38" s="1"/>
  <c r="X99" i="38"/>
  <c r="AC99" i="38"/>
  <c r="U99" i="38"/>
  <c r="M99" i="38"/>
  <c r="E99" i="38"/>
  <c r="F14" i="38"/>
  <c r="C99" i="38"/>
  <c r="R14" i="38"/>
  <c r="Q99" i="38"/>
  <c r="AE99" i="38"/>
  <c r="P14" i="38"/>
  <c r="F99" i="38"/>
  <c r="E94" i="38"/>
  <c r="E95" i="38" s="1"/>
  <c r="E14" i="38"/>
  <c r="L24" i="38"/>
  <c r="L25" i="38" s="1"/>
  <c r="M14" i="38"/>
  <c r="N14" i="38"/>
  <c r="Q14" i="38"/>
  <c r="I14" i="38"/>
  <c r="S14" i="38"/>
  <c r="J14" i="38"/>
  <c r="M79" i="38"/>
  <c r="M80" i="38" s="1"/>
  <c r="H14" i="38"/>
  <c r="P99" i="38"/>
  <c r="G99" i="38"/>
  <c r="H42" i="38"/>
  <c r="G46" i="38"/>
  <c r="G47" i="38" s="1"/>
  <c r="AJ99" i="38"/>
  <c r="F46" i="38"/>
  <c r="F47" i="38" s="1"/>
  <c r="L14" i="38"/>
  <c r="AB99" i="38"/>
  <c r="T99" i="38"/>
  <c r="L99" i="38"/>
  <c r="U9" i="38"/>
  <c r="T13" i="38"/>
  <c r="AA99" i="38"/>
  <c r="W99" i="38"/>
  <c r="O99" i="38"/>
  <c r="C94" i="38"/>
  <c r="C95" i="38" s="1"/>
  <c r="C14" i="38"/>
  <c r="V99" i="38"/>
  <c r="I99" i="38"/>
  <c r="AF99" i="38"/>
  <c r="N86" i="38"/>
  <c r="M90" i="38"/>
  <c r="M91" i="38" s="1"/>
  <c r="I53" i="38"/>
  <c r="H57" i="38"/>
  <c r="H58" i="38" s="1"/>
  <c r="D99" i="38"/>
  <c r="Q79" i="38"/>
  <c r="Q80" i="38" s="1"/>
  <c r="H24" i="38"/>
  <c r="H25" i="38" s="1"/>
  <c r="G14" i="38"/>
  <c r="Z99" i="38"/>
  <c r="J64" i="38"/>
  <c r="I68" i="38"/>
  <c r="I69" i="38" s="1"/>
  <c r="K14" i="38"/>
  <c r="S99" i="38"/>
  <c r="AG99" i="38"/>
  <c r="J24" i="38"/>
  <c r="J25" i="38" s="1"/>
  <c r="AI99" i="38"/>
  <c r="AD99" i="38"/>
  <c r="AH99" i="38"/>
  <c r="H99" i="38"/>
  <c r="S79" i="38"/>
  <c r="S80" i="38" s="1"/>
  <c r="O14" i="38"/>
  <c r="H68" i="38"/>
  <c r="H69" i="38" s="1"/>
  <c r="W31" i="38"/>
  <c r="V35" i="38"/>
  <c r="V36" i="38" s="1"/>
  <c r="AK137" i="37"/>
  <c r="AF148" i="37"/>
  <c r="AH148" i="37"/>
  <c r="AF137" i="37"/>
  <c r="AI137" i="37"/>
  <c r="AJ148" i="37"/>
  <c r="AJ137" i="37"/>
  <c r="AG137" i="37"/>
  <c r="AI148" i="37"/>
  <c r="AH137" i="37"/>
  <c r="U148" i="37"/>
  <c r="AK148" i="37"/>
  <c r="AE148" i="37"/>
  <c r="AC137" i="37"/>
  <c r="G148" i="37"/>
  <c r="M137" i="37"/>
  <c r="AC148" i="37"/>
  <c r="AL137" i="37"/>
  <c r="M148" i="37"/>
  <c r="E148" i="37"/>
  <c r="G137" i="37"/>
  <c r="W137" i="37"/>
  <c r="O137" i="37"/>
  <c r="W148" i="37"/>
  <c r="O148" i="37"/>
  <c r="E137" i="37"/>
  <c r="U137" i="37"/>
  <c r="K137" i="37"/>
  <c r="AD137" i="37"/>
  <c r="K148" i="37"/>
  <c r="Z148" i="37"/>
  <c r="R148" i="37"/>
  <c r="AL148" i="37"/>
  <c r="V137" i="37"/>
  <c r="S148" i="37"/>
  <c r="R137" i="37"/>
  <c r="H148" i="37"/>
  <c r="H137" i="37"/>
  <c r="J137" i="37"/>
  <c r="J148" i="37"/>
  <c r="AD148" i="37"/>
  <c r="N137" i="37"/>
  <c r="V148" i="37"/>
  <c r="F137" i="37"/>
  <c r="AB148" i="37"/>
  <c r="AB137" i="37"/>
  <c r="T148" i="37"/>
  <c r="T137" i="37"/>
  <c r="Y148" i="37"/>
  <c r="Y137" i="37"/>
  <c r="N148" i="37"/>
  <c r="L148" i="37"/>
  <c r="L137" i="37"/>
  <c r="AA148" i="37"/>
  <c r="AA137" i="37"/>
  <c r="Q148" i="37"/>
  <c r="Q137" i="37"/>
  <c r="X148" i="37"/>
  <c r="X137" i="37"/>
  <c r="F148" i="37"/>
  <c r="S137" i="37"/>
  <c r="Z137" i="37"/>
  <c r="I148" i="37"/>
  <c r="I137" i="37"/>
  <c r="P148" i="37"/>
  <c r="P137" i="37"/>
  <c r="F156" i="41" l="1"/>
  <c r="F158" i="41" s="1"/>
  <c r="D297" i="41"/>
  <c r="E285" i="41"/>
  <c r="E328" i="41" s="1"/>
  <c r="G36" i="41"/>
  <c r="G38" i="41" s="1"/>
  <c r="F36" i="41"/>
  <c r="F38" i="41" s="1"/>
  <c r="E36" i="41"/>
  <c r="E38" i="41" s="1"/>
  <c r="D36" i="41"/>
  <c r="D38" i="41" s="1"/>
  <c r="H191" i="41"/>
  <c r="G313" i="41"/>
  <c r="F314" i="41"/>
  <c r="F316" i="41"/>
  <c r="D322" i="41"/>
  <c r="D331" i="41"/>
  <c r="C331" i="41"/>
  <c r="C322" i="41"/>
  <c r="G171" i="41"/>
  <c r="F301" i="41"/>
  <c r="E302" i="41"/>
  <c r="C310" i="41"/>
  <c r="C330" i="41"/>
  <c r="G151" i="41"/>
  <c r="F289" i="41"/>
  <c r="E292" i="41"/>
  <c r="E290" i="41"/>
  <c r="E297" i="41" s="1"/>
  <c r="H131" i="41"/>
  <c r="G277" i="41"/>
  <c r="F280" i="41"/>
  <c r="F278" i="41"/>
  <c r="F285" i="41" s="1"/>
  <c r="E286" i="41"/>
  <c r="D328" i="41"/>
  <c r="D286" i="41"/>
  <c r="C286" i="41"/>
  <c r="C328" i="41"/>
  <c r="C332" i="41" s="1"/>
  <c r="F116" i="41"/>
  <c r="F118" i="41" s="1"/>
  <c r="G111" i="41"/>
  <c r="F265" i="41"/>
  <c r="E266" i="41"/>
  <c r="E273" i="41" s="1"/>
  <c r="E274" i="41" s="1"/>
  <c r="E268" i="41"/>
  <c r="F96" i="41"/>
  <c r="F98" i="41" s="1"/>
  <c r="G91" i="41"/>
  <c r="F253" i="41"/>
  <c r="E254" i="41"/>
  <c r="E261" i="41" s="1"/>
  <c r="E262" i="41" s="1"/>
  <c r="E256" i="41"/>
  <c r="G76" i="41"/>
  <c r="G78" i="41" s="1"/>
  <c r="H71" i="41"/>
  <c r="G241" i="41"/>
  <c r="F242" i="41"/>
  <c r="F244" i="41"/>
  <c r="G56" i="41"/>
  <c r="G58" i="41" s="1"/>
  <c r="H51" i="41"/>
  <c r="G229" i="41"/>
  <c r="F230" i="41"/>
  <c r="F237" i="41" s="1"/>
  <c r="F238" i="41" s="1"/>
  <c r="F232" i="41"/>
  <c r="H31" i="41"/>
  <c r="G217" i="41"/>
  <c r="F218" i="41"/>
  <c r="F225" i="41" s="1"/>
  <c r="F226" i="41" s="1"/>
  <c r="F220" i="41"/>
  <c r="H11" i="41"/>
  <c r="G205" i="41"/>
  <c r="F208" i="41"/>
  <c r="F206" i="41"/>
  <c r="F213" i="41" s="1"/>
  <c r="F214" i="41" s="1"/>
  <c r="O173" i="41"/>
  <c r="O303" i="41"/>
  <c r="N173" i="41"/>
  <c r="N303" i="41"/>
  <c r="M173" i="41"/>
  <c r="M303" i="41"/>
  <c r="L173" i="41"/>
  <c r="L303" i="41"/>
  <c r="K173" i="41"/>
  <c r="K303" i="41"/>
  <c r="J173" i="41"/>
  <c r="J303" i="41"/>
  <c r="I173" i="41"/>
  <c r="I303" i="41"/>
  <c r="H173" i="41"/>
  <c r="H303" i="41"/>
  <c r="G173" i="41"/>
  <c r="G176" i="41" s="1"/>
  <c r="G178" i="41" s="1"/>
  <c r="G303" i="41"/>
  <c r="F173" i="41"/>
  <c r="F176" i="41" s="1"/>
  <c r="F178" i="41" s="1"/>
  <c r="F303" i="41"/>
  <c r="E173" i="41"/>
  <c r="E176" i="41" s="1"/>
  <c r="E178" i="41" s="1"/>
  <c r="E303" i="41"/>
  <c r="E304" i="41" s="1"/>
  <c r="AK133" i="41"/>
  <c r="AK279" i="41"/>
  <c r="AH133" i="41"/>
  <c r="AH279" i="41"/>
  <c r="AF173" i="41"/>
  <c r="AF303" i="41"/>
  <c r="AH173" i="41"/>
  <c r="AH303" i="41"/>
  <c r="AG133" i="41"/>
  <c r="AG279" i="41"/>
  <c r="AH54" i="41"/>
  <c r="AH231" i="41"/>
  <c r="AK173" i="41"/>
  <c r="AK303" i="41"/>
  <c r="AJ173" i="41"/>
  <c r="AJ303" i="41"/>
  <c r="AJ133" i="41"/>
  <c r="AJ279" i="41"/>
  <c r="AK54" i="41"/>
  <c r="AK231" i="41"/>
  <c r="AI173" i="41"/>
  <c r="AI303" i="41"/>
  <c r="AJ54" i="41"/>
  <c r="AJ231" i="41"/>
  <c r="AI54" i="41"/>
  <c r="AI231" i="41"/>
  <c r="AI133" i="41"/>
  <c r="AI279" i="41"/>
  <c r="AG173" i="41"/>
  <c r="AG303" i="41"/>
  <c r="C329" i="41"/>
  <c r="C298" i="41"/>
  <c r="D327" i="41"/>
  <c r="D250" i="41"/>
  <c r="D309" i="41"/>
  <c r="C36" i="41"/>
  <c r="C38" i="41" s="1"/>
  <c r="G136" i="41"/>
  <c r="G138" i="41" s="1"/>
  <c r="E249" i="41"/>
  <c r="G16" i="41"/>
  <c r="G18" i="41" s="1"/>
  <c r="F16" i="41"/>
  <c r="F18" i="41" s="1"/>
  <c r="E16" i="41"/>
  <c r="E18" i="41" s="1"/>
  <c r="D16" i="41"/>
  <c r="D18" i="41" s="1"/>
  <c r="C16" i="41"/>
  <c r="C18" i="41" s="1"/>
  <c r="E321" i="41"/>
  <c r="M126" i="40"/>
  <c r="N125" i="40"/>
  <c r="AG128" i="39"/>
  <c r="AG153" i="39" s="1"/>
  <c r="AG155" i="39" s="1"/>
  <c r="AP128" i="39"/>
  <c r="AP153" i="39" s="1"/>
  <c r="AP155" i="39" s="1"/>
  <c r="O128" i="39"/>
  <c r="O153" i="39" s="1"/>
  <c r="O155" i="39" s="1"/>
  <c r="R128" i="39"/>
  <c r="R153" i="39" s="1"/>
  <c r="R155" i="39" s="1"/>
  <c r="AF128" i="39"/>
  <c r="AF153" i="39" s="1"/>
  <c r="AF155" i="39" s="1"/>
  <c r="AE128" i="39"/>
  <c r="AE153" i="39" s="1"/>
  <c r="AE155" i="39" s="1"/>
  <c r="U128" i="39"/>
  <c r="U153" i="39" s="1"/>
  <c r="U155" i="39" s="1"/>
  <c r="AJ128" i="39"/>
  <c r="AJ153" i="39" s="1"/>
  <c r="AJ155" i="39" s="1"/>
  <c r="AC128" i="39"/>
  <c r="AC153" i="39" s="1"/>
  <c r="AC155" i="39" s="1"/>
  <c r="AM128" i="39"/>
  <c r="AM153" i="39" s="1"/>
  <c r="AM155" i="39" s="1"/>
  <c r="S128" i="39"/>
  <c r="S153" i="39" s="1"/>
  <c r="S155" i="39" s="1"/>
  <c r="AA128" i="39"/>
  <c r="AA153" i="39" s="1"/>
  <c r="AA155" i="39" s="1"/>
  <c r="AU128" i="39"/>
  <c r="AU153" i="39" s="1"/>
  <c r="W128" i="39"/>
  <c r="W153" i="39" s="1"/>
  <c r="W155" i="39" s="1"/>
  <c r="Y128" i="39"/>
  <c r="Y153" i="39" s="1"/>
  <c r="Y155" i="39" s="1"/>
  <c r="AN128" i="39"/>
  <c r="AN153" i="39" s="1"/>
  <c r="AN155" i="39" s="1"/>
  <c r="N128" i="39"/>
  <c r="N153" i="39" s="1"/>
  <c r="N155" i="39" s="1"/>
  <c r="AR128" i="39"/>
  <c r="AR153" i="39" s="1"/>
  <c r="AR155" i="39" s="1"/>
  <c r="P128" i="39"/>
  <c r="P153" i="39" s="1"/>
  <c r="P155" i="39" s="1"/>
  <c r="AS128" i="39"/>
  <c r="AS153" i="39" s="1"/>
  <c r="AS155" i="39" s="1"/>
  <c r="Q128" i="39"/>
  <c r="Q153" i="39" s="1"/>
  <c r="Q155" i="39" s="1"/>
  <c r="AI128" i="39"/>
  <c r="AI153" i="39" s="1"/>
  <c r="AI155" i="39" s="1"/>
  <c r="M128" i="39"/>
  <c r="M153" i="39" s="1"/>
  <c r="M155" i="39" s="1"/>
  <c r="AB128" i="39"/>
  <c r="AB153" i="39" s="1"/>
  <c r="AD128" i="39"/>
  <c r="AD153" i="39" s="1"/>
  <c r="AD155" i="39" s="1"/>
  <c r="AK128" i="39"/>
  <c r="AK153" i="39" s="1"/>
  <c r="AK155" i="39" s="1"/>
  <c r="Z128" i="39"/>
  <c r="Z153" i="39" s="1"/>
  <c r="Z155" i="39" s="1"/>
  <c r="AO128" i="39"/>
  <c r="AO153" i="39" s="1"/>
  <c r="AO155" i="39" s="1"/>
  <c r="T128" i="39"/>
  <c r="T153" i="39" s="1"/>
  <c r="T155" i="39" s="1"/>
  <c r="AL128" i="39"/>
  <c r="AL153" i="39" s="1"/>
  <c r="AL155" i="39" s="1"/>
  <c r="V128" i="39"/>
  <c r="V153" i="39" s="1"/>
  <c r="V155" i="39" s="1"/>
  <c r="AQ128" i="39"/>
  <c r="AT128" i="39"/>
  <c r="G94" i="38"/>
  <c r="G95" i="38" s="1"/>
  <c r="T14" i="38"/>
  <c r="V9" i="38"/>
  <c r="U13" i="38"/>
  <c r="F94" i="38"/>
  <c r="O86" i="38"/>
  <c r="N90" i="38"/>
  <c r="N91" i="38" s="1"/>
  <c r="X31" i="38"/>
  <c r="W35" i="38"/>
  <c r="W36" i="38" s="1"/>
  <c r="K64" i="38"/>
  <c r="J68" i="38"/>
  <c r="J69" i="38" s="1"/>
  <c r="E105" i="38"/>
  <c r="I42" i="38"/>
  <c r="H46" i="38"/>
  <c r="H47" i="38" s="1"/>
  <c r="G105" i="38"/>
  <c r="N24" i="38"/>
  <c r="O20" i="38"/>
  <c r="C105" i="38"/>
  <c r="J53" i="38"/>
  <c r="I57" i="38"/>
  <c r="I58" i="38" s="1"/>
  <c r="V75" i="38"/>
  <c r="U79" i="38"/>
  <c r="U80" i="38" s="1"/>
  <c r="F321" i="41" l="1"/>
  <c r="F331" i="41" s="1"/>
  <c r="D298" i="41"/>
  <c r="D329" i="41"/>
  <c r="F249" i="41"/>
  <c r="H196" i="41"/>
  <c r="H198" i="41" s="1"/>
  <c r="I191" i="41"/>
  <c r="H313" i="41"/>
  <c r="G314" i="41"/>
  <c r="G316" i="41"/>
  <c r="F322" i="41"/>
  <c r="H171" i="41"/>
  <c r="G301" i="41"/>
  <c r="F302" i="41"/>
  <c r="F304" i="41"/>
  <c r="G156" i="41"/>
  <c r="G158" i="41" s="1"/>
  <c r="H151" i="41"/>
  <c r="G289" i="41"/>
  <c r="F290" i="41"/>
  <c r="F292" i="41"/>
  <c r="E329" i="41"/>
  <c r="E298" i="41"/>
  <c r="H136" i="41"/>
  <c r="H138" i="41" s="1"/>
  <c r="I131" i="41"/>
  <c r="H277" i="41"/>
  <c r="G278" i="41"/>
  <c r="G280" i="41"/>
  <c r="F328" i="41"/>
  <c r="F286" i="41"/>
  <c r="G116" i="41"/>
  <c r="G118" i="41" s="1"/>
  <c r="H111" i="41"/>
  <c r="G265" i="41"/>
  <c r="F266" i="41"/>
  <c r="F273" i="41" s="1"/>
  <c r="F274" i="41" s="1"/>
  <c r="F268" i="41"/>
  <c r="G96" i="41"/>
  <c r="G98" i="41" s="1"/>
  <c r="H91" i="41"/>
  <c r="G253" i="41"/>
  <c r="F254" i="41"/>
  <c r="F261" i="41" s="1"/>
  <c r="F262" i="41" s="1"/>
  <c r="F256" i="41"/>
  <c r="H76" i="41"/>
  <c r="H78" i="41" s="1"/>
  <c r="I71" i="41"/>
  <c r="H241" i="41"/>
  <c r="G242" i="41"/>
  <c r="G244" i="41"/>
  <c r="F250" i="41"/>
  <c r="F327" i="41"/>
  <c r="H56" i="41"/>
  <c r="H58" i="41" s="1"/>
  <c r="I51" i="41"/>
  <c r="H229" i="41"/>
  <c r="G230" i="41"/>
  <c r="G237" i="41" s="1"/>
  <c r="G238" i="41" s="1"/>
  <c r="G232" i="41"/>
  <c r="H36" i="41"/>
  <c r="H38" i="41" s="1"/>
  <c r="I31" i="41"/>
  <c r="H217" i="41"/>
  <c r="G218" i="41"/>
  <c r="G225" i="41" s="1"/>
  <c r="G226" i="41" s="1"/>
  <c r="G220" i="41"/>
  <c r="H16" i="41"/>
  <c r="H18" i="41" s="1"/>
  <c r="I11" i="41"/>
  <c r="H205" i="41"/>
  <c r="G206" i="41"/>
  <c r="G213" i="41" s="1"/>
  <c r="G214" i="41" s="1"/>
  <c r="G208" i="41"/>
  <c r="D330" i="41"/>
  <c r="D332" i="41" s="1"/>
  <c r="D310" i="41"/>
  <c r="E327" i="41"/>
  <c r="E250" i="41"/>
  <c r="E322" i="41"/>
  <c r="E331" i="41"/>
  <c r="E309" i="41"/>
  <c r="C324" i="41"/>
  <c r="O125" i="40"/>
  <c r="N126" i="40"/>
  <c r="AB155" i="39"/>
  <c r="AQ153" i="39"/>
  <c r="AQ155" i="39" s="1"/>
  <c r="AT153" i="39"/>
  <c r="H94" i="38"/>
  <c r="H95" i="38" s="1"/>
  <c r="K53" i="38"/>
  <c r="J57" i="38"/>
  <c r="J58" i="38" s="1"/>
  <c r="F95" i="38"/>
  <c r="F105" i="38"/>
  <c r="P20" i="38"/>
  <c r="O24" i="38"/>
  <c r="P86" i="38"/>
  <c r="O90" i="38"/>
  <c r="O91" i="38" s="1"/>
  <c r="U14" i="38"/>
  <c r="W75" i="38"/>
  <c r="V79" i="38"/>
  <c r="V80" i="38" s="1"/>
  <c r="W9" i="38"/>
  <c r="V13" i="38"/>
  <c r="Y31" i="38"/>
  <c r="X35" i="38"/>
  <c r="X36" i="38" s="1"/>
  <c r="N25" i="38"/>
  <c r="L64" i="38"/>
  <c r="K68" i="38"/>
  <c r="K69" i="38" s="1"/>
  <c r="J42" i="38"/>
  <c r="I46" i="38"/>
  <c r="I196" i="41" l="1"/>
  <c r="I198" i="41" s="1"/>
  <c r="J191" i="41"/>
  <c r="I313" i="41"/>
  <c r="H314" i="41"/>
  <c r="H316" i="41"/>
  <c r="H176" i="41"/>
  <c r="H178" i="41" s="1"/>
  <c r="I171" i="41"/>
  <c r="H301" i="41"/>
  <c r="G302" i="41"/>
  <c r="G304" i="41"/>
  <c r="H156" i="41"/>
  <c r="H158" i="41" s="1"/>
  <c r="I151" i="41"/>
  <c r="H289" i="41"/>
  <c r="G290" i="41"/>
  <c r="G292" i="41"/>
  <c r="I136" i="41"/>
  <c r="I138" i="41" s="1"/>
  <c r="J131" i="41"/>
  <c r="I277" i="41"/>
  <c r="H278" i="41"/>
  <c r="H280" i="41"/>
  <c r="H116" i="41"/>
  <c r="H118" i="41" s="1"/>
  <c r="I111" i="41"/>
  <c r="H265" i="41"/>
  <c r="G266" i="41"/>
  <c r="G273" i="41" s="1"/>
  <c r="G274" i="41" s="1"/>
  <c r="G268" i="41"/>
  <c r="H96" i="41"/>
  <c r="H98" i="41" s="1"/>
  <c r="I91" i="41"/>
  <c r="H253" i="41"/>
  <c r="G254" i="41"/>
  <c r="G261" i="41" s="1"/>
  <c r="G262" i="41" s="1"/>
  <c r="G256" i="41"/>
  <c r="I76" i="41"/>
  <c r="I78" i="41" s="1"/>
  <c r="J71" i="41"/>
  <c r="I241" i="41"/>
  <c r="H242" i="41"/>
  <c r="H249" i="41" s="1"/>
  <c r="H244" i="41"/>
  <c r="I56" i="41"/>
  <c r="I58" i="41" s="1"/>
  <c r="J51" i="41"/>
  <c r="I229" i="41"/>
  <c r="H230" i="41"/>
  <c r="H237" i="41" s="1"/>
  <c r="H238" i="41" s="1"/>
  <c r="H232" i="41"/>
  <c r="I36" i="41"/>
  <c r="I38" i="41" s="1"/>
  <c r="J31" i="41"/>
  <c r="I217" i="41"/>
  <c r="H218" i="41"/>
  <c r="H225" i="41" s="1"/>
  <c r="H226" i="41" s="1"/>
  <c r="H220" i="41"/>
  <c r="I16" i="41"/>
  <c r="I18" i="41" s="1"/>
  <c r="J11" i="41"/>
  <c r="I205" i="41"/>
  <c r="H208" i="41"/>
  <c r="H206" i="41"/>
  <c r="H213" i="41" s="1"/>
  <c r="H214" i="41" s="1"/>
  <c r="E324" i="41"/>
  <c r="E310" i="41"/>
  <c r="E330" i="41"/>
  <c r="E332" i="41" s="1"/>
  <c r="G321" i="41"/>
  <c r="F309" i="41"/>
  <c r="F297" i="41"/>
  <c r="G285" i="41"/>
  <c r="G249" i="41"/>
  <c r="D324" i="41"/>
  <c r="P125" i="40"/>
  <c r="O126" i="40"/>
  <c r="AT155" i="39"/>
  <c r="AT157" i="39"/>
  <c r="H105" i="38"/>
  <c r="V14" i="38"/>
  <c r="Q20" i="38"/>
  <c r="P24" i="38"/>
  <c r="M64" i="38"/>
  <c r="L68" i="38"/>
  <c r="L69" i="38" s="1"/>
  <c r="X75" i="38"/>
  <c r="W79" i="38"/>
  <c r="W80" i="38" s="1"/>
  <c r="I47" i="38"/>
  <c r="I94" i="38"/>
  <c r="K42" i="38"/>
  <c r="J46" i="38"/>
  <c r="O25" i="38"/>
  <c r="X9" i="38"/>
  <c r="W13" i="38"/>
  <c r="Z31" i="38"/>
  <c r="Y35" i="38"/>
  <c r="Y36" i="38" s="1"/>
  <c r="Q86" i="38"/>
  <c r="P90" i="38"/>
  <c r="P91" i="38" s="1"/>
  <c r="L53" i="38"/>
  <c r="K57" i="38"/>
  <c r="K58" i="38" s="1"/>
  <c r="J196" i="41" l="1"/>
  <c r="J198" i="41" s="1"/>
  <c r="K191" i="41"/>
  <c r="J313" i="41"/>
  <c r="I314" i="41"/>
  <c r="I316" i="41"/>
  <c r="I176" i="41"/>
  <c r="I178" i="41" s="1"/>
  <c r="J171" i="41"/>
  <c r="I301" i="41"/>
  <c r="H304" i="41"/>
  <c r="H302" i="41"/>
  <c r="H309" i="41" s="1"/>
  <c r="I156" i="41"/>
  <c r="I158" i="41" s="1"/>
  <c r="J151" i="41"/>
  <c r="I289" i="41"/>
  <c r="H290" i="41"/>
  <c r="H292" i="41"/>
  <c r="J136" i="41"/>
  <c r="J138" i="41" s="1"/>
  <c r="K131" i="41"/>
  <c r="J277" i="41"/>
  <c r="I278" i="41"/>
  <c r="I280" i="41"/>
  <c r="I116" i="41"/>
  <c r="I118" i="41" s="1"/>
  <c r="J111" i="41"/>
  <c r="I265" i="41"/>
  <c r="H266" i="41"/>
  <c r="H273" i="41" s="1"/>
  <c r="H274" i="41" s="1"/>
  <c r="H268" i="41"/>
  <c r="I96" i="41"/>
  <c r="I98" i="41" s="1"/>
  <c r="J91" i="41"/>
  <c r="I253" i="41"/>
  <c r="H254" i="41"/>
  <c r="H261" i="41" s="1"/>
  <c r="H262" i="41" s="1"/>
  <c r="H256" i="41"/>
  <c r="J76" i="41"/>
  <c r="J78" i="41" s="1"/>
  <c r="K71" i="41"/>
  <c r="J241" i="41"/>
  <c r="I242" i="41"/>
  <c r="I244" i="41"/>
  <c r="H250" i="41"/>
  <c r="H327" i="41"/>
  <c r="J56" i="41"/>
  <c r="J58" i="41" s="1"/>
  <c r="K51" i="41"/>
  <c r="J229" i="41"/>
  <c r="I230" i="41"/>
  <c r="I237" i="41" s="1"/>
  <c r="I238" i="41" s="1"/>
  <c r="I232" i="41"/>
  <c r="J36" i="41"/>
  <c r="J38" i="41" s="1"/>
  <c r="K31" i="41"/>
  <c r="J217" i="41"/>
  <c r="I218" i="41"/>
  <c r="I225" i="41" s="1"/>
  <c r="I226" i="41" s="1"/>
  <c r="I220" i="41"/>
  <c r="J16" i="41"/>
  <c r="J18" i="41" s="1"/>
  <c r="K11" i="41"/>
  <c r="J205" i="41"/>
  <c r="I208" i="41"/>
  <c r="I206" i="41"/>
  <c r="I213" i="41" s="1"/>
  <c r="I214" i="41" s="1"/>
  <c r="G331" i="41"/>
  <c r="G322" i="41"/>
  <c r="F310" i="41"/>
  <c r="F330" i="41"/>
  <c r="F298" i="41"/>
  <c r="F329" i="41"/>
  <c r="F332" i="41" s="1"/>
  <c r="G328" i="41"/>
  <c r="G286" i="41"/>
  <c r="G327" i="41"/>
  <c r="G250" i="41"/>
  <c r="H321" i="41"/>
  <c r="G309" i="41"/>
  <c r="G297" i="41"/>
  <c r="H285" i="41"/>
  <c r="P126" i="40"/>
  <c r="Q125" i="40"/>
  <c r="W14" i="38"/>
  <c r="Y9" i="38"/>
  <c r="X13" i="38"/>
  <c r="Y75" i="38"/>
  <c r="X79" i="38"/>
  <c r="X80" i="38" s="1"/>
  <c r="M53" i="38"/>
  <c r="L57" i="38"/>
  <c r="L58" i="38" s="1"/>
  <c r="N64" i="38"/>
  <c r="M68" i="38"/>
  <c r="M69" i="38" s="1"/>
  <c r="AA31" i="38"/>
  <c r="Z35" i="38"/>
  <c r="Z36" i="38" s="1"/>
  <c r="J47" i="38"/>
  <c r="J94" i="38"/>
  <c r="P25" i="38"/>
  <c r="R86" i="38"/>
  <c r="Q90" i="38"/>
  <c r="Q91" i="38" s="1"/>
  <c r="L42" i="38"/>
  <c r="K46" i="38"/>
  <c r="R20" i="38"/>
  <c r="Q24" i="38"/>
  <c r="I95" i="38"/>
  <c r="I105" i="38"/>
  <c r="F22" i="30" a="1"/>
  <c r="F22" i="30" s="1"/>
  <c r="A22" i="30"/>
  <c r="H5" i="30"/>
  <c r="H22" i="30" s="1" a="1"/>
  <c r="H22" i="30" s="1"/>
  <c r="G5" i="30"/>
  <c r="G22" i="30" s="1" a="1"/>
  <c r="G22" i="30" s="1"/>
  <c r="F5" i="30"/>
  <c r="K196" i="41" l="1"/>
  <c r="K198" i="41" s="1"/>
  <c r="L191" i="41"/>
  <c r="K313" i="41"/>
  <c r="J314" i="41"/>
  <c r="J316" i="41"/>
  <c r="J176" i="41"/>
  <c r="J178" i="41" s="1"/>
  <c r="K171" i="41"/>
  <c r="J301" i="41"/>
  <c r="I302" i="41"/>
  <c r="I309" i="41" s="1"/>
  <c r="I304" i="41"/>
  <c r="H310" i="41"/>
  <c r="H330" i="41"/>
  <c r="J156" i="41"/>
  <c r="J158" i="41" s="1"/>
  <c r="K151" i="41"/>
  <c r="J289" i="41"/>
  <c r="I292" i="41"/>
  <c r="I290" i="41"/>
  <c r="I297" i="41" s="1"/>
  <c r="K136" i="41"/>
  <c r="K138" i="41" s="1"/>
  <c r="L131" i="41"/>
  <c r="K277" i="41"/>
  <c r="J280" i="41"/>
  <c r="J278" i="41"/>
  <c r="J116" i="41"/>
  <c r="J118" i="41" s="1"/>
  <c r="K111" i="41"/>
  <c r="J265" i="41"/>
  <c r="I266" i="41"/>
  <c r="I273" i="41" s="1"/>
  <c r="I274" i="41" s="1"/>
  <c r="I268" i="41"/>
  <c r="J96" i="41"/>
  <c r="J98" i="41" s="1"/>
  <c r="K91" i="41"/>
  <c r="J253" i="41"/>
  <c r="I254" i="41"/>
  <c r="I261" i="41" s="1"/>
  <c r="I262" i="41" s="1"/>
  <c r="I256" i="41"/>
  <c r="K76" i="41"/>
  <c r="K78" i="41" s="1"/>
  <c r="L71" i="41"/>
  <c r="K241" i="41"/>
  <c r="J242" i="41"/>
  <c r="J244" i="41"/>
  <c r="K56" i="41"/>
  <c r="K58" i="41" s="1"/>
  <c r="L51" i="41"/>
  <c r="K229" i="41"/>
  <c r="J230" i="41"/>
  <c r="J237" i="41" s="1"/>
  <c r="J238" i="41" s="1"/>
  <c r="J232" i="41"/>
  <c r="K36" i="41"/>
  <c r="K38" i="41" s="1"/>
  <c r="L31" i="41"/>
  <c r="K217" i="41"/>
  <c r="J218" i="41"/>
  <c r="J225" i="41" s="1"/>
  <c r="J226" i="41" s="1"/>
  <c r="J220" i="41"/>
  <c r="K16" i="41"/>
  <c r="K18" i="41" s="1"/>
  <c r="L11" i="41"/>
  <c r="K205" i="41"/>
  <c r="J206" i="41"/>
  <c r="J213" i="41" s="1"/>
  <c r="J214" i="41" s="1"/>
  <c r="J208" i="41"/>
  <c r="F324" i="41"/>
  <c r="H322" i="41"/>
  <c r="H331" i="41"/>
  <c r="G310" i="41"/>
  <c r="G330" i="41"/>
  <c r="G329" i="41"/>
  <c r="G332" i="41" s="1"/>
  <c r="G298" i="41"/>
  <c r="H328" i="41"/>
  <c r="H286" i="41"/>
  <c r="I321" i="41"/>
  <c r="H297" i="41"/>
  <c r="I285" i="41"/>
  <c r="I249" i="41"/>
  <c r="R125" i="40"/>
  <c r="Q126" i="40"/>
  <c r="N53" i="38"/>
  <c r="M57" i="38"/>
  <c r="M58" i="38" s="1"/>
  <c r="M42" i="38"/>
  <c r="L46" i="38"/>
  <c r="S86" i="38"/>
  <c r="R90" i="38"/>
  <c r="R91" i="38" s="1"/>
  <c r="Q25" i="38"/>
  <c r="J95" i="38"/>
  <c r="J105" i="38"/>
  <c r="AB31" i="38"/>
  <c r="AA35" i="38"/>
  <c r="AA36" i="38" s="1"/>
  <c r="Z9" i="38"/>
  <c r="Y13" i="38"/>
  <c r="O64" i="38"/>
  <c r="N68" i="38"/>
  <c r="N69" i="38" s="1"/>
  <c r="S20" i="38"/>
  <c r="R24" i="38"/>
  <c r="Z75" i="38"/>
  <c r="Y79" i="38"/>
  <c r="Y80" i="38" s="1"/>
  <c r="K47" i="38"/>
  <c r="K94" i="38"/>
  <c r="X14" i="38"/>
  <c r="I5" i="30"/>
  <c r="I22" i="30" s="1" a="1"/>
  <c r="I22" i="30" s="1"/>
  <c r="J321" i="41" l="1"/>
  <c r="J285" i="41"/>
  <c r="L196" i="41"/>
  <c r="L198" i="41" s="1"/>
  <c r="M191" i="41"/>
  <c r="L313" i="41"/>
  <c r="K314" i="41"/>
  <c r="K316" i="41"/>
  <c r="J322" i="41"/>
  <c r="J331" i="41"/>
  <c r="K176" i="41"/>
  <c r="K178" i="41" s="1"/>
  <c r="L171" i="41"/>
  <c r="K301" i="41"/>
  <c r="J302" i="41"/>
  <c r="J304" i="41"/>
  <c r="I330" i="41"/>
  <c r="I310" i="41"/>
  <c r="K156" i="41"/>
  <c r="K158" i="41" s="1"/>
  <c r="L151" i="41"/>
  <c r="K289" i="41"/>
  <c r="J290" i="41"/>
  <c r="J292" i="41"/>
  <c r="I298" i="41"/>
  <c r="I329" i="41"/>
  <c r="L136" i="41"/>
  <c r="L138" i="41" s="1"/>
  <c r="M131" i="41"/>
  <c r="L277" i="41"/>
  <c r="K278" i="41"/>
  <c r="K280" i="41"/>
  <c r="J328" i="41"/>
  <c r="J286" i="41"/>
  <c r="K116" i="41"/>
  <c r="K118" i="41" s="1"/>
  <c r="L111" i="41"/>
  <c r="K265" i="41"/>
  <c r="J266" i="41"/>
  <c r="J273" i="41" s="1"/>
  <c r="J274" i="41" s="1"/>
  <c r="J268" i="41"/>
  <c r="K96" i="41"/>
  <c r="K98" i="41" s="1"/>
  <c r="L91" i="41"/>
  <c r="K253" i="41"/>
  <c r="J254" i="41"/>
  <c r="J261" i="41" s="1"/>
  <c r="J262" i="41" s="1"/>
  <c r="J256" i="41"/>
  <c r="L76" i="41"/>
  <c r="L78" i="41" s="1"/>
  <c r="M71" i="41"/>
  <c r="L241" i="41"/>
  <c r="K242" i="41"/>
  <c r="K244" i="41"/>
  <c r="L56" i="41"/>
  <c r="L58" i="41" s="1"/>
  <c r="M51" i="41"/>
  <c r="L229" i="41"/>
  <c r="K230" i="41"/>
  <c r="K237" i="41" s="1"/>
  <c r="K238" i="41" s="1"/>
  <c r="K232" i="41"/>
  <c r="L36" i="41"/>
  <c r="L38" i="41" s="1"/>
  <c r="M31" i="41"/>
  <c r="L217" i="41"/>
  <c r="K218" i="41"/>
  <c r="K225" i="41" s="1"/>
  <c r="K226" i="41" s="1"/>
  <c r="K220" i="41"/>
  <c r="L16" i="41"/>
  <c r="L18" i="41" s="1"/>
  <c r="M11" i="41"/>
  <c r="L205" i="41"/>
  <c r="K208" i="41"/>
  <c r="K206" i="41"/>
  <c r="K213" i="41" s="1"/>
  <c r="K214" i="41" s="1"/>
  <c r="I331" i="41"/>
  <c r="I322" i="41"/>
  <c r="H329" i="41"/>
  <c r="H332" i="41" s="1"/>
  <c r="H298" i="41"/>
  <c r="I286" i="41"/>
  <c r="I328" i="41"/>
  <c r="I327" i="41"/>
  <c r="I250" i="41"/>
  <c r="J249" i="41"/>
  <c r="G324" i="41"/>
  <c r="S125" i="40"/>
  <c r="R126" i="40"/>
  <c r="N57" i="38"/>
  <c r="N58" i="38" s="1"/>
  <c r="O53" i="38"/>
  <c r="Y14" i="38"/>
  <c r="L47" i="38"/>
  <c r="L94" i="38"/>
  <c r="T20" i="38"/>
  <c r="S24" i="38"/>
  <c r="AA75" i="38"/>
  <c r="Z79" i="38"/>
  <c r="Z80" i="38" s="1"/>
  <c r="AC31" i="38"/>
  <c r="AB35" i="38"/>
  <c r="AB36" i="38" s="1"/>
  <c r="M46" i="38"/>
  <c r="N42" i="38"/>
  <c r="O68" i="38"/>
  <c r="O69" i="38" s="1"/>
  <c r="P64" i="38"/>
  <c r="K95" i="38"/>
  <c r="K105" i="38"/>
  <c r="AA9" i="38"/>
  <c r="Z13" i="38"/>
  <c r="T86" i="38"/>
  <c r="S90" i="38"/>
  <c r="S91" i="38" s="1"/>
  <c r="R25" i="38"/>
  <c r="J309" i="41" l="1"/>
  <c r="I332" i="41"/>
  <c r="M196" i="41"/>
  <c r="M198" i="41" s="1"/>
  <c r="N191" i="41"/>
  <c r="M313" i="41"/>
  <c r="L314" i="41"/>
  <c r="L316" i="41"/>
  <c r="L176" i="41"/>
  <c r="L178" i="41" s="1"/>
  <c r="M171" i="41"/>
  <c r="L301" i="41"/>
  <c r="K302" i="41"/>
  <c r="K304" i="41"/>
  <c r="L156" i="41"/>
  <c r="L158" i="41" s="1"/>
  <c r="M151" i="41"/>
  <c r="L289" i="41"/>
  <c r="K290" i="41"/>
  <c r="K292" i="41"/>
  <c r="M136" i="41"/>
  <c r="M138" i="41" s="1"/>
  <c r="N131" i="41"/>
  <c r="M277" i="41"/>
  <c r="L278" i="41"/>
  <c r="L280" i="41"/>
  <c r="L116" i="41"/>
  <c r="L118" i="41" s="1"/>
  <c r="M111" i="41"/>
  <c r="L265" i="41"/>
  <c r="K266" i="41"/>
  <c r="K273" i="41" s="1"/>
  <c r="K274" i="41" s="1"/>
  <c r="K268" i="41"/>
  <c r="L96" i="41"/>
  <c r="L98" i="41" s="1"/>
  <c r="M91" i="41"/>
  <c r="L253" i="41"/>
  <c r="K254" i="41"/>
  <c r="K261" i="41" s="1"/>
  <c r="K262" i="41" s="1"/>
  <c r="K256" i="41"/>
  <c r="M76" i="41"/>
  <c r="M78" i="41" s="1"/>
  <c r="N71" i="41"/>
  <c r="M241" i="41"/>
  <c r="L242" i="41"/>
  <c r="L244" i="41"/>
  <c r="M56" i="41"/>
  <c r="M58" i="41" s="1"/>
  <c r="N51" i="41"/>
  <c r="M229" i="41"/>
  <c r="L230" i="41"/>
  <c r="L237" i="41" s="1"/>
  <c r="L238" i="41" s="1"/>
  <c r="L232" i="41"/>
  <c r="M36" i="41"/>
  <c r="M38" i="41" s="1"/>
  <c r="N31" i="41"/>
  <c r="M217" i="41"/>
  <c r="L218" i="41"/>
  <c r="L225" i="41" s="1"/>
  <c r="L226" i="41" s="1"/>
  <c r="L220" i="41"/>
  <c r="M16" i="41"/>
  <c r="M18" i="41" s="1"/>
  <c r="N11" i="41"/>
  <c r="M205" i="41"/>
  <c r="L208" i="41"/>
  <c r="L206" i="41"/>
  <c r="L213" i="41" s="1"/>
  <c r="L214" i="41" s="1"/>
  <c r="I324" i="41"/>
  <c r="J327" i="41"/>
  <c r="J250" i="41"/>
  <c r="K285" i="41"/>
  <c r="K321" i="41"/>
  <c r="J297" i="41"/>
  <c r="K249" i="41"/>
  <c r="H324" i="41"/>
  <c r="T125" i="40"/>
  <c r="S126" i="40"/>
  <c r="S25" i="38"/>
  <c r="O42" i="38"/>
  <c r="N46" i="38"/>
  <c r="Z14" i="38"/>
  <c r="AD31" i="38"/>
  <c r="AC35" i="38"/>
  <c r="AC36" i="38" s="1"/>
  <c r="L95" i="38"/>
  <c r="L105" i="38"/>
  <c r="U86" i="38"/>
  <c r="T90" i="38"/>
  <c r="T91" i="38" s="1"/>
  <c r="AB9" i="38"/>
  <c r="AA13" i="38"/>
  <c r="P53" i="38"/>
  <c r="O57" i="38"/>
  <c r="O58" i="38" s="1"/>
  <c r="Q64" i="38"/>
  <c r="P68" i="38"/>
  <c r="P69" i="38" s="1"/>
  <c r="U20" i="38"/>
  <c r="T24" i="38"/>
  <c r="M47" i="38"/>
  <c r="M94" i="38"/>
  <c r="AB75" i="38"/>
  <c r="AA79" i="38"/>
  <c r="AA80" i="38" s="1"/>
  <c r="B5" i="24"/>
  <c r="J330" i="41" l="1"/>
  <c r="J310" i="41"/>
  <c r="L249" i="41"/>
  <c r="L285" i="41"/>
  <c r="K309" i="41"/>
  <c r="N196" i="41"/>
  <c r="N198" i="41" s="1"/>
  <c r="O191" i="41"/>
  <c r="N313" i="41"/>
  <c r="M314" i="41"/>
  <c r="M316" i="41"/>
  <c r="M176" i="41"/>
  <c r="M178" i="41" s="1"/>
  <c r="N171" i="41"/>
  <c r="M301" i="41"/>
  <c r="L304" i="41"/>
  <c r="L302" i="41"/>
  <c r="L309" i="41" s="1"/>
  <c r="K330" i="41"/>
  <c r="K310" i="41"/>
  <c r="M156" i="41"/>
  <c r="M158" i="41" s="1"/>
  <c r="N151" i="41"/>
  <c r="M289" i="41"/>
  <c r="L292" i="41"/>
  <c r="L290" i="41"/>
  <c r="L297" i="41" s="1"/>
  <c r="N136" i="41"/>
  <c r="N138" i="41" s="1"/>
  <c r="O131" i="41"/>
  <c r="N277" i="41"/>
  <c r="M280" i="41"/>
  <c r="M278" i="41"/>
  <c r="M285" i="41" s="1"/>
  <c r="L328" i="41"/>
  <c r="L286" i="41"/>
  <c r="M116" i="41"/>
  <c r="M118" i="41" s="1"/>
  <c r="N111" i="41"/>
  <c r="M265" i="41"/>
  <c r="L266" i="41"/>
  <c r="L273" i="41" s="1"/>
  <c r="L274" i="41" s="1"/>
  <c r="L268" i="41"/>
  <c r="M96" i="41"/>
  <c r="M98" i="41" s="1"/>
  <c r="N91" i="41"/>
  <c r="M253" i="41"/>
  <c r="L254" i="41"/>
  <c r="L261" i="41" s="1"/>
  <c r="L262" i="41" s="1"/>
  <c r="L256" i="41"/>
  <c r="N76" i="41"/>
  <c r="N78" i="41" s="1"/>
  <c r="O71" i="41"/>
  <c r="N241" i="41"/>
  <c r="M242" i="41"/>
  <c r="M244" i="41"/>
  <c r="N56" i="41"/>
  <c r="N58" i="41" s="1"/>
  <c r="O51" i="41"/>
  <c r="N229" i="41"/>
  <c r="M230" i="41"/>
  <c r="M237" i="41" s="1"/>
  <c r="M238" i="41" s="1"/>
  <c r="M232" i="41"/>
  <c r="N36" i="41"/>
  <c r="N38" i="41" s="1"/>
  <c r="O31" i="41"/>
  <c r="N217" i="41"/>
  <c r="M218" i="41"/>
  <c r="M225" i="41" s="1"/>
  <c r="M226" i="41" s="1"/>
  <c r="M220" i="41"/>
  <c r="N16" i="41"/>
  <c r="N18" i="41" s="1"/>
  <c r="O11" i="41"/>
  <c r="N205" i="41"/>
  <c r="M206" i="41"/>
  <c r="M213" i="41" s="1"/>
  <c r="M214" i="41" s="1"/>
  <c r="M208" i="41"/>
  <c r="K286" i="41"/>
  <c r="K328" i="41"/>
  <c r="K331" i="41"/>
  <c r="K322" i="41"/>
  <c r="J329" i="41"/>
  <c r="J298" i="41"/>
  <c r="K327" i="41"/>
  <c r="K250" i="41"/>
  <c r="L321" i="41"/>
  <c r="K297" i="41"/>
  <c r="U125" i="40"/>
  <c r="U126" i="40" s="1"/>
  <c r="T126" i="40"/>
  <c r="B4" i="24"/>
  <c r="B13" i="24"/>
  <c r="B12" i="24"/>
  <c r="B11" i="24"/>
  <c r="B10" i="24"/>
  <c r="B9" i="24"/>
  <c r="B8" i="24"/>
  <c r="B7" i="24"/>
  <c r="B6" i="24"/>
  <c r="R64" i="38"/>
  <c r="Q68" i="38"/>
  <c r="Q69" i="38" s="1"/>
  <c r="AC75" i="38"/>
  <c r="AB79" i="38"/>
  <c r="AB80" i="38" s="1"/>
  <c r="Q53" i="38"/>
  <c r="P57" i="38"/>
  <c r="P58" i="38" s="1"/>
  <c r="AE31" i="38"/>
  <c r="AD35" i="38"/>
  <c r="AD36" i="38" s="1"/>
  <c r="M95" i="38"/>
  <c r="M105" i="38"/>
  <c r="AC9" i="38"/>
  <c r="AB13" i="38"/>
  <c r="T25" i="38"/>
  <c r="N47" i="38"/>
  <c r="N94" i="38"/>
  <c r="AA14" i="38"/>
  <c r="V20" i="38"/>
  <c r="U24" i="38"/>
  <c r="V86" i="38"/>
  <c r="U90" i="38"/>
  <c r="U91" i="38" s="1"/>
  <c r="P42" i="38"/>
  <c r="O46" i="38"/>
  <c r="J332" i="41" l="1"/>
  <c r="L250" i="41"/>
  <c r="L327" i="41"/>
  <c r="M249" i="41"/>
  <c r="M250" i="41" s="1"/>
  <c r="O196" i="41"/>
  <c r="O198" i="41" s="1"/>
  <c r="P191" i="41"/>
  <c r="O313" i="41"/>
  <c r="N314" i="41"/>
  <c r="N316" i="41"/>
  <c r="N176" i="41"/>
  <c r="N178" i="41" s="1"/>
  <c r="O171" i="41"/>
  <c r="N301" i="41"/>
  <c r="M302" i="41"/>
  <c r="M304" i="41"/>
  <c r="L330" i="41"/>
  <c r="L310" i="41"/>
  <c r="N156" i="41"/>
  <c r="N158" i="41" s="1"/>
  <c r="O151" i="41"/>
  <c r="N289" i="41"/>
  <c r="M290" i="41"/>
  <c r="M292" i="41"/>
  <c r="L329" i="41"/>
  <c r="L298" i="41"/>
  <c r="O136" i="41"/>
  <c r="O138" i="41" s="1"/>
  <c r="P131" i="41"/>
  <c r="O277" i="41"/>
  <c r="N278" i="41"/>
  <c r="N280" i="41"/>
  <c r="M286" i="41"/>
  <c r="M328" i="41"/>
  <c r="N116" i="41"/>
  <c r="N118" i="41" s="1"/>
  <c r="O111" i="41"/>
  <c r="N265" i="41"/>
  <c r="M266" i="41"/>
  <c r="M273" i="41" s="1"/>
  <c r="M274" i="41" s="1"/>
  <c r="M268" i="41"/>
  <c r="N96" i="41"/>
  <c r="N98" i="41" s="1"/>
  <c r="O91" i="41"/>
  <c r="N253" i="41"/>
  <c r="M254" i="41"/>
  <c r="M261" i="41" s="1"/>
  <c r="M262" i="41" s="1"/>
  <c r="M256" i="41"/>
  <c r="O76" i="41"/>
  <c r="O78" i="41" s="1"/>
  <c r="P71" i="41"/>
  <c r="O241" i="41"/>
  <c r="N242" i="41"/>
  <c r="N244" i="41"/>
  <c r="M327" i="41"/>
  <c r="O56" i="41"/>
  <c r="O58" i="41" s="1"/>
  <c r="P51" i="41"/>
  <c r="O229" i="41"/>
  <c r="N230" i="41"/>
  <c r="N237" i="41" s="1"/>
  <c r="N238" i="41" s="1"/>
  <c r="N232" i="41"/>
  <c r="O36" i="41"/>
  <c r="O38" i="41" s="1"/>
  <c r="P31" i="41"/>
  <c r="O217" i="41"/>
  <c r="N218" i="41"/>
  <c r="N225" i="41" s="1"/>
  <c r="N226" i="41" s="1"/>
  <c r="N220" i="41"/>
  <c r="O16" i="41"/>
  <c r="O18" i="41" s="1"/>
  <c r="P11" i="41"/>
  <c r="O205" i="41"/>
  <c r="N206" i="41"/>
  <c r="N213" i="41" s="1"/>
  <c r="N214" i="41" s="1"/>
  <c r="N208" i="41"/>
  <c r="L322" i="41"/>
  <c r="L331" i="41"/>
  <c r="K298" i="41"/>
  <c r="K329" i="41"/>
  <c r="K332" i="41" s="1"/>
  <c r="M321" i="41"/>
  <c r="J324" i="41"/>
  <c r="S64" i="38"/>
  <c r="R68" i="38"/>
  <c r="R69" i="38" s="1"/>
  <c r="O47" i="38"/>
  <c r="O94" i="38"/>
  <c r="N95" i="38"/>
  <c r="N105" i="38"/>
  <c r="Q42" i="38"/>
  <c r="P46" i="38"/>
  <c r="AF31" i="38"/>
  <c r="AE35" i="38"/>
  <c r="AE36" i="38" s="1"/>
  <c r="U25" i="38"/>
  <c r="AB14" i="38"/>
  <c r="W86" i="38"/>
  <c r="V90" i="38"/>
  <c r="V91" i="38" s="1"/>
  <c r="R53" i="38"/>
  <c r="Q57" i="38"/>
  <c r="Q58" i="38" s="1"/>
  <c r="V24" i="38"/>
  <c r="W20" i="38"/>
  <c r="AD9" i="38"/>
  <c r="AC13" i="38"/>
  <c r="AD75" i="38"/>
  <c r="AC79" i="38"/>
  <c r="AC80" i="38" s="1"/>
  <c r="L332" i="41" l="1"/>
  <c r="M297" i="41"/>
  <c r="N249" i="41"/>
  <c r="L324" i="41"/>
  <c r="K324" i="41"/>
  <c r="P196" i="41"/>
  <c r="P198" i="41" s="1"/>
  <c r="Q191" i="41"/>
  <c r="P313" i="41"/>
  <c r="O316" i="41"/>
  <c r="O314" i="41"/>
  <c r="O321" i="41" s="1"/>
  <c r="O176" i="41"/>
  <c r="O178" i="41" s="1"/>
  <c r="P171" i="41"/>
  <c r="O301" i="41"/>
  <c r="N302" i="41"/>
  <c r="N304" i="41"/>
  <c r="O156" i="41"/>
  <c r="O158" i="41" s="1"/>
  <c r="P151" i="41"/>
  <c r="O289" i="41"/>
  <c r="N290" i="41"/>
  <c r="N292" i="41"/>
  <c r="M329" i="41"/>
  <c r="M298" i="41"/>
  <c r="P136" i="41"/>
  <c r="P138" i="41" s="1"/>
  <c r="Q131" i="41"/>
  <c r="P277" i="41"/>
  <c r="O280" i="41"/>
  <c r="O278" i="41"/>
  <c r="O285" i="41" s="1"/>
  <c r="O116" i="41"/>
  <c r="O118" i="41" s="1"/>
  <c r="P111" i="41"/>
  <c r="O265" i="41"/>
  <c r="N266" i="41"/>
  <c r="N273" i="41" s="1"/>
  <c r="N274" i="41" s="1"/>
  <c r="N268" i="41"/>
  <c r="O96" i="41"/>
  <c r="O98" i="41" s="1"/>
  <c r="P91" i="41"/>
  <c r="O253" i="41"/>
  <c r="N254" i="41"/>
  <c r="N261" i="41" s="1"/>
  <c r="N262" i="41" s="1"/>
  <c r="N256" i="41"/>
  <c r="P76" i="41"/>
  <c r="P78" i="41" s="1"/>
  <c r="Q71" i="41"/>
  <c r="P241" i="41"/>
  <c r="O242" i="41"/>
  <c r="O244" i="41"/>
  <c r="P56" i="41"/>
  <c r="P58" i="41" s="1"/>
  <c r="Q51" i="41"/>
  <c r="P229" i="41"/>
  <c r="O230" i="41"/>
  <c r="O237" i="41" s="1"/>
  <c r="O238" i="41" s="1"/>
  <c r="O232" i="41"/>
  <c r="P36" i="41"/>
  <c r="P38" i="41" s="1"/>
  <c r="Q31" i="41"/>
  <c r="P217" i="41"/>
  <c r="O218" i="41"/>
  <c r="O225" i="41" s="1"/>
  <c r="O226" i="41" s="1"/>
  <c r="O220" i="41"/>
  <c r="P16" i="41"/>
  <c r="P18" i="41" s="1"/>
  <c r="Q11" i="41"/>
  <c r="P205" i="41"/>
  <c r="O206" i="41"/>
  <c r="O213" i="41" s="1"/>
  <c r="O214" i="41" s="1"/>
  <c r="O208" i="41"/>
  <c r="M331" i="41"/>
  <c r="M322" i="41"/>
  <c r="N321" i="41"/>
  <c r="M309" i="41"/>
  <c r="N285" i="41"/>
  <c r="P47" i="38"/>
  <c r="P94" i="38"/>
  <c r="AE75" i="38"/>
  <c r="AD79" i="38"/>
  <c r="AD80" i="38" s="1"/>
  <c r="X86" i="38"/>
  <c r="W90" i="38"/>
  <c r="W91" i="38" s="1"/>
  <c r="R42" i="38"/>
  <c r="Q46" i="38"/>
  <c r="AC14" i="38"/>
  <c r="T64" i="38"/>
  <c r="S68" i="38"/>
  <c r="S69" i="38" s="1"/>
  <c r="X20" i="38"/>
  <c r="W24" i="38"/>
  <c r="O95" i="38"/>
  <c r="O105" i="38"/>
  <c r="AG31" i="38"/>
  <c r="AF35" i="38"/>
  <c r="AF36" i="38" s="1"/>
  <c r="V25" i="38"/>
  <c r="S53" i="38"/>
  <c r="R57" i="38"/>
  <c r="R58" i="38" s="1"/>
  <c r="AE9" i="38"/>
  <c r="AD13" i="38"/>
  <c r="N250" i="41" l="1"/>
  <c r="N327" i="41"/>
  <c r="Q196" i="41"/>
  <c r="Q198" i="41" s="1"/>
  <c r="R191" i="41"/>
  <c r="Q313" i="41"/>
  <c r="P316" i="41"/>
  <c r="P314" i="41"/>
  <c r="P321" i="41" s="1"/>
  <c r="O331" i="41"/>
  <c r="O322" i="41"/>
  <c r="P176" i="41"/>
  <c r="P178" i="41" s="1"/>
  <c r="Q171" i="41"/>
  <c r="P301" i="41"/>
  <c r="O302" i="41"/>
  <c r="O304" i="41"/>
  <c r="P156" i="41"/>
  <c r="P158" i="41" s="1"/>
  <c r="Q151" i="41"/>
  <c r="P289" i="41"/>
  <c r="O292" i="41"/>
  <c r="O290" i="41"/>
  <c r="Q136" i="41"/>
  <c r="Q138" i="41" s="1"/>
  <c r="R131" i="41"/>
  <c r="Q277" i="41"/>
  <c r="P278" i="41"/>
  <c r="P280" i="41"/>
  <c r="O328" i="41"/>
  <c r="O286" i="41"/>
  <c r="P116" i="41"/>
  <c r="P118" i="41" s="1"/>
  <c r="Q111" i="41"/>
  <c r="P265" i="41"/>
  <c r="O266" i="41"/>
  <c r="O273" i="41" s="1"/>
  <c r="O274" i="41" s="1"/>
  <c r="O268" i="41"/>
  <c r="P96" i="41"/>
  <c r="P98" i="41" s="1"/>
  <c r="Q91" i="41"/>
  <c r="P253" i="41"/>
  <c r="O254" i="41"/>
  <c r="O261" i="41" s="1"/>
  <c r="O262" i="41" s="1"/>
  <c r="O256" i="41"/>
  <c r="Q76" i="41"/>
  <c r="Q78" i="41" s="1"/>
  <c r="R71" i="41"/>
  <c r="Q241" i="41"/>
  <c r="P242" i="41"/>
  <c r="P244" i="41"/>
  <c r="Q56" i="41"/>
  <c r="Q58" i="41" s="1"/>
  <c r="R51" i="41"/>
  <c r="Q229" i="41"/>
  <c r="P230" i="41"/>
  <c r="P237" i="41" s="1"/>
  <c r="P238" i="41" s="1"/>
  <c r="P232" i="41"/>
  <c r="Q36" i="41"/>
  <c r="Q38" i="41" s="1"/>
  <c r="R31" i="41"/>
  <c r="Q217" i="41"/>
  <c r="P218" i="41"/>
  <c r="P225" i="41" s="1"/>
  <c r="P226" i="41" s="1"/>
  <c r="P220" i="41"/>
  <c r="Q16" i="41"/>
  <c r="Q18" i="41" s="1"/>
  <c r="R11" i="41"/>
  <c r="Q205" i="41"/>
  <c r="P206" i="41"/>
  <c r="P213" i="41" s="1"/>
  <c r="P214" i="41" s="1"/>
  <c r="P208" i="41"/>
  <c r="N331" i="41"/>
  <c r="N322" i="41"/>
  <c r="M330" i="41"/>
  <c r="M332" i="41" s="1"/>
  <c r="M310" i="41"/>
  <c r="N328" i="41"/>
  <c r="N286" i="41"/>
  <c r="O249" i="41"/>
  <c r="N309" i="41"/>
  <c r="N297" i="41"/>
  <c r="Q47" i="38"/>
  <c r="Q94" i="38"/>
  <c r="AF9" i="38"/>
  <c r="AE13" i="38"/>
  <c r="S42" i="38"/>
  <c r="R46" i="38"/>
  <c r="AH31" i="38"/>
  <c r="AG35" i="38"/>
  <c r="AG36" i="38" s="1"/>
  <c r="W25" i="38"/>
  <c r="Y20" i="38"/>
  <c r="X24" i="38"/>
  <c r="P95" i="38"/>
  <c r="P105" i="38"/>
  <c r="AD14" i="38"/>
  <c r="T53" i="38"/>
  <c r="S57" i="38"/>
  <c r="S58" i="38" s="1"/>
  <c r="Y86" i="38"/>
  <c r="X90" i="38"/>
  <c r="X91" i="38" s="1"/>
  <c r="U64" i="38"/>
  <c r="T68" i="38"/>
  <c r="T69" i="38" s="1"/>
  <c r="AF75" i="38"/>
  <c r="AE79" i="38"/>
  <c r="AE80" i="38" s="1"/>
  <c r="P249" i="41" l="1"/>
  <c r="O297" i="41"/>
  <c r="R196" i="41"/>
  <c r="R198" i="41" s="1"/>
  <c r="S191" i="41"/>
  <c r="R313" i="41"/>
  <c r="Q314" i="41"/>
  <c r="Q316" i="41"/>
  <c r="P322" i="41"/>
  <c r="P331" i="41"/>
  <c r="Q176" i="41"/>
  <c r="Q178" i="41" s="1"/>
  <c r="R171" i="41"/>
  <c r="Q301" i="41"/>
  <c r="P302" i="41"/>
  <c r="P304" i="41"/>
  <c r="Q156" i="41"/>
  <c r="Q158" i="41" s="1"/>
  <c r="R151" i="41"/>
  <c r="Q289" i="41"/>
  <c r="P290" i="41"/>
  <c r="P292" i="41"/>
  <c r="O298" i="41"/>
  <c r="O329" i="41"/>
  <c r="R136" i="41"/>
  <c r="R138" i="41" s="1"/>
  <c r="S131" i="41"/>
  <c r="R277" i="41"/>
  <c r="Q280" i="41"/>
  <c r="Q278" i="41"/>
  <c r="Q285" i="41" s="1"/>
  <c r="Q116" i="41"/>
  <c r="Q118" i="41" s="1"/>
  <c r="R111" i="41"/>
  <c r="Q265" i="41"/>
  <c r="P266" i="41"/>
  <c r="P273" i="41" s="1"/>
  <c r="P274" i="41" s="1"/>
  <c r="P268" i="41"/>
  <c r="Q96" i="41"/>
  <c r="Q98" i="41" s="1"/>
  <c r="R91" i="41"/>
  <c r="Q253" i="41"/>
  <c r="P254" i="41"/>
  <c r="P261" i="41" s="1"/>
  <c r="P262" i="41" s="1"/>
  <c r="P256" i="41"/>
  <c r="R76" i="41"/>
  <c r="R78" i="41" s="1"/>
  <c r="S71" i="41"/>
  <c r="R241" i="41"/>
  <c r="Q242" i="41"/>
  <c r="Q244" i="41"/>
  <c r="P250" i="41"/>
  <c r="P327" i="41"/>
  <c r="R56" i="41"/>
  <c r="R58" i="41" s="1"/>
  <c r="S51" i="41"/>
  <c r="R229" i="41"/>
  <c r="Q230" i="41"/>
  <c r="Q237" i="41" s="1"/>
  <c r="Q238" i="41" s="1"/>
  <c r="Q232" i="41"/>
  <c r="R36" i="41"/>
  <c r="R38" i="41" s="1"/>
  <c r="S31" i="41"/>
  <c r="R217" i="41"/>
  <c r="Q218" i="41"/>
  <c r="Q225" i="41" s="1"/>
  <c r="Q226" i="41" s="1"/>
  <c r="Q220" i="41"/>
  <c r="R16" i="41"/>
  <c r="R18" i="41" s="1"/>
  <c r="S11" i="41"/>
  <c r="R205" i="41"/>
  <c r="Q206" i="41"/>
  <c r="Q213" i="41" s="1"/>
  <c r="Q214" i="41" s="1"/>
  <c r="Q208" i="41"/>
  <c r="M324" i="41"/>
  <c r="O327" i="41"/>
  <c r="O250" i="41"/>
  <c r="N330" i="41"/>
  <c r="N310" i="41"/>
  <c r="N329" i="41"/>
  <c r="N332" i="41" s="1"/>
  <c r="N298" i="41"/>
  <c r="O309" i="41"/>
  <c r="P285" i="41"/>
  <c r="AG75" i="38"/>
  <c r="AF79" i="38"/>
  <c r="AF80" i="38" s="1"/>
  <c r="R47" i="38"/>
  <c r="R94" i="38"/>
  <c r="V64" i="38"/>
  <c r="U68" i="38"/>
  <c r="U69" i="38" s="1"/>
  <c r="T42" i="38"/>
  <c r="S46" i="38"/>
  <c r="X25" i="38"/>
  <c r="AE14" i="38"/>
  <c r="Z86" i="38"/>
  <c r="Y90" i="38"/>
  <c r="Y91" i="38" s="1"/>
  <c r="Z20" i="38"/>
  <c r="Y24" i="38"/>
  <c r="AG9" i="38"/>
  <c r="AF13" i="38"/>
  <c r="AI31" i="38"/>
  <c r="AH35" i="38"/>
  <c r="AH36" i="38" s="1"/>
  <c r="Q95" i="38"/>
  <c r="Q105" i="38"/>
  <c r="U53" i="38"/>
  <c r="T57" i="38"/>
  <c r="T58" i="38" s="1"/>
  <c r="Q321" i="41" l="1"/>
  <c r="Q331" i="41" s="1"/>
  <c r="P309" i="41"/>
  <c r="P297" i="41"/>
  <c r="S196" i="41"/>
  <c r="S198" i="41" s="1"/>
  <c r="T191" i="41"/>
  <c r="S313" i="41"/>
  <c r="R316" i="41"/>
  <c r="R314" i="41"/>
  <c r="R321" i="41" s="1"/>
  <c r="Q322" i="41"/>
  <c r="R176" i="41"/>
  <c r="R178" i="41" s="1"/>
  <c r="S171" i="41"/>
  <c r="R301" i="41"/>
  <c r="Q304" i="41"/>
  <c r="Q302" i="41"/>
  <c r="P310" i="41"/>
  <c r="P330" i="41"/>
  <c r="R156" i="41"/>
  <c r="R158" i="41" s="1"/>
  <c r="S151" i="41"/>
  <c r="R289" i="41"/>
  <c r="Q290" i="41"/>
  <c r="Q292" i="41"/>
  <c r="P298" i="41"/>
  <c r="P329" i="41"/>
  <c r="S136" i="41"/>
  <c r="S138" i="41" s="1"/>
  <c r="T131" i="41"/>
  <c r="S277" i="41"/>
  <c r="R280" i="41"/>
  <c r="R278" i="41"/>
  <c r="R285" i="41" s="1"/>
  <c r="Q328" i="41"/>
  <c r="Q286" i="41"/>
  <c r="R116" i="41"/>
  <c r="R118" i="41" s="1"/>
  <c r="S111" i="41"/>
  <c r="R265" i="41"/>
  <c r="Q266" i="41"/>
  <c r="Q273" i="41" s="1"/>
  <c r="Q274" i="41" s="1"/>
  <c r="Q268" i="41"/>
  <c r="R96" i="41"/>
  <c r="R98" i="41" s="1"/>
  <c r="S91" i="41"/>
  <c r="R253" i="41"/>
  <c r="Q254" i="41"/>
  <c r="Q261" i="41" s="1"/>
  <c r="Q262" i="41" s="1"/>
  <c r="Q256" i="41"/>
  <c r="S76" i="41"/>
  <c r="S78" i="41" s="1"/>
  <c r="T71" i="41"/>
  <c r="S241" i="41"/>
  <c r="R242" i="41"/>
  <c r="R244" i="41"/>
  <c r="S56" i="41"/>
  <c r="S58" i="41" s="1"/>
  <c r="T51" i="41"/>
  <c r="S229" i="41"/>
  <c r="R230" i="41"/>
  <c r="R237" i="41" s="1"/>
  <c r="R238" i="41" s="1"/>
  <c r="R232" i="41"/>
  <c r="S36" i="41"/>
  <c r="S38" i="41" s="1"/>
  <c r="T31" i="41"/>
  <c r="S217" i="41"/>
  <c r="R218" i="41"/>
  <c r="R225" i="41" s="1"/>
  <c r="R226" i="41" s="1"/>
  <c r="R220" i="41"/>
  <c r="S16" i="41"/>
  <c r="S18" i="41" s="1"/>
  <c r="T11" i="41"/>
  <c r="S205" i="41"/>
  <c r="R208" i="41"/>
  <c r="R206" i="41"/>
  <c r="R213" i="41" s="1"/>
  <c r="R214" i="41" s="1"/>
  <c r="O330" i="41"/>
  <c r="O332" i="41" s="1"/>
  <c r="O310" i="41"/>
  <c r="P328" i="41"/>
  <c r="P332" i="41" s="1"/>
  <c r="P286" i="41"/>
  <c r="Q249" i="41"/>
  <c r="N324" i="41"/>
  <c r="S47" i="38"/>
  <c r="S94" i="38"/>
  <c r="V53" i="38"/>
  <c r="U57" i="38"/>
  <c r="U58" i="38" s="1"/>
  <c r="AA20" i="38"/>
  <c r="Z24" i="38"/>
  <c r="U42" i="38"/>
  <c r="T46" i="38"/>
  <c r="Y25" i="38"/>
  <c r="AA86" i="38"/>
  <c r="Z90" i="38"/>
  <c r="Z91" i="38" s="1"/>
  <c r="W64" i="38"/>
  <c r="V68" i="38"/>
  <c r="V69" i="38" s="1"/>
  <c r="R95" i="38"/>
  <c r="R105" i="38"/>
  <c r="AJ31" i="38"/>
  <c r="AJ35" i="38" s="1"/>
  <c r="AJ36" i="38" s="1"/>
  <c r="AI35" i="38"/>
  <c r="AI36" i="38" s="1"/>
  <c r="AF14" i="38"/>
  <c r="AH9" i="38"/>
  <c r="AG13" i="38"/>
  <c r="AH75" i="38"/>
  <c r="AG79" i="38"/>
  <c r="AG80" i="38" s="1"/>
  <c r="Q309" i="41" l="1"/>
  <c r="R249" i="41"/>
  <c r="T196" i="41"/>
  <c r="T198" i="41" s="1"/>
  <c r="U191" i="41"/>
  <c r="T313" i="41"/>
  <c r="S316" i="41"/>
  <c r="S314" i="41"/>
  <c r="S321" i="41" s="1"/>
  <c r="R331" i="41"/>
  <c r="R322" i="41"/>
  <c r="S176" i="41"/>
  <c r="S178" i="41" s="1"/>
  <c r="T171" i="41"/>
  <c r="S301" i="41"/>
  <c r="R302" i="41"/>
  <c r="R304" i="41"/>
  <c r="Q310" i="41"/>
  <c r="Q330" i="41"/>
  <c r="S156" i="41"/>
  <c r="S158" i="41" s="1"/>
  <c r="T151" i="41"/>
  <c r="S289" i="41"/>
  <c r="R292" i="41"/>
  <c r="R290" i="41"/>
  <c r="T136" i="41"/>
  <c r="T138" i="41" s="1"/>
  <c r="U131" i="41"/>
  <c r="T277" i="41"/>
  <c r="S278" i="41"/>
  <c r="S280" i="41"/>
  <c r="R328" i="41"/>
  <c r="R286" i="41"/>
  <c r="S116" i="41"/>
  <c r="S118" i="41" s="1"/>
  <c r="T111" i="41"/>
  <c r="S265" i="41"/>
  <c r="R266" i="41"/>
  <c r="R273" i="41" s="1"/>
  <c r="R274" i="41" s="1"/>
  <c r="R268" i="41"/>
  <c r="S96" i="41"/>
  <c r="S98" i="41" s="1"/>
  <c r="T91" i="41"/>
  <c r="S253" i="41"/>
  <c r="R254" i="41"/>
  <c r="R261" i="41" s="1"/>
  <c r="R262" i="41" s="1"/>
  <c r="R256" i="41"/>
  <c r="T76" i="41"/>
  <c r="T78" i="41" s="1"/>
  <c r="U71" i="41"/>
  <c r="T241" i="41"/>
  <c r="S242" i="41"/>
  <c r="S244" i="41"/>
  <c r="R250" i="41"/>
  <c r="R327" i="41"/>
  <c r="T56" i="41"/>
  <c r="T58" i="41" s="1"/>
  <c r="U51" i="41"/>
  <c r="T229" i="41"/>
  <c r="S230" i="41"/>
  <c r="S237" i="41" s="1"/>
  <c r="S238" i="41" s="1"/>
  <c r="S232" i="41"/>
  <c r="T36" i="41"/>
  <c r="T38" i="41" s="1"/>
  <c r="U31" i="41"/>
  <c r="T217" i="41"/>
  <c r="S218" i="41"/>
  <c r="S225" i="41" s="1"/>
  <c r="S226" i="41" s="1"/>
  <c r="S220" i="41"/>
  <c r="T16" i="41"/>
  <c r="T18" i="41" s="1"/>
  <c r="U11" i="41"/>
  <c r="T205" i="41"/>
  <c r="S206" i="41"/>
  <c r="S213" i="41" s="1"/>
  <c r="S214" i="41" s="1"/>
  <c r="S208" i="41"/>
  <c r="Q327" i="41"/>
  <c r="Q250" i="41"/>
  <c r="Q297" i="41"/>
  <c r="O324" i="41"/>
  <c r="P324" i="41"/>
  <c r="T47" i="38"/>
  <c r="T94" i="38"/>
  <c r="U46" i="38"/>
  <c r="V42" i="38"/>
  <c r="AI75" i="38"/>
  <c r="AH79" i="38"/>
  <c r="AH80" i="38" s="1"/>
  <c r="AG14" i="38"/>
  <c r="Z25" i="38"/>
  <c r="AI9" i="38"/>
  <c r="AH13" i="38"/>
  <c r="X64" i="38"/>
  <c r="W68" i="38"/>
  <c r="W69" i="38" s="1"/>
  <c r="AB20" i="38"/>
  <c r="AA24" i="38"/>
  <c r="S95" i="38"/>
  <c r="S105" i="38"/>
  <c r="AB86" i="38"/>
  <c r="AA90" i="38"/>
  <c r="AA91" i="38" s="1"/>
  <c r="V57" i="38"/>
  <c r="V58" i="38" s="1"/>
  <c r="W53" i="38"/>
  <c r="S285" i="41" l="1"/>
  <c r="R297" i="41"/>
  <c r="U196" i="41"/>
  <c r="U198" i="41" s="1"/>
  <c r="V191" i="41"/>
  <c r="U313" i="41"/>
  <c r="T314" i="41"/>
  <c r="T316" i="41"/>
  <c r="S322" i="41"/>
  <c r="S331" i="41"/>
  <c r="T176" i="41"/>
  <c r="T178" i="41" s="1"/>
  <c r="U171" i="41"/>
  <c r="T301" i="41"/>
  <c r="S302" i="41"/>
  <c r="S304" i="41"/>
  <c r="T156" i="41"/>
  <c r="T158" i="41" s="1"/>
  <c r="U151" i="41"/>
  <c r="T289" i="41"/>
  <c r="S290" i="41"/>
  <c r="S292" i="41"/>
  <c r="R298" i="41"/>
  <c r="R329" i="41"/>
  <c r="U136" i="41"/>
  <c r="U138" i="41" s="1"/>
  <c r="V131" i="41"/>
  <c r="U277" i="41"/>
  <c r="T280" i="41"/>
  <c r="T278" i="41"/>
  <c r="T285" i="41" s="1"/>
  <c r="S328" i="41"/>
  <c r="S286" i="41"/>
  <c r="T116" i="41"/>
  <c r="T118" i="41" s="1"/>
  <c r="U111" i="41"/>
  <c r="T265" i="41"/>
  <c r="S266" i="41"/>
  <c r="S273" i="41" s="1"/>
  <c r="S274" i="41" s="1"/>
  <c r="S268" i="41"/>
  <c r="T96" i="41"/>
  <c r="T98" i="41" s="1"/>
  <c r="U91" i="41"/>
  <c r="T253" i="41"/>
  <c r="S254" i="41"/>
  <c r="S261" i="41" s="1"/>
  <c r="S262" i="41" s="1"/>
  <c r="S256" i="41"/>
  <c r="U76" i="41"/>
  <c r="U78" i="41" s="1"/>
  <c r="V71" i="41"/>
  <c r="U241" i="41"/>
  <c r="T242" i="41"/>
  <c r="T244" i="41"/>
  <c r="U56" i="41"/>
  <c r="U58" i="41" s="1"/>
  <c r="V51" i="41"/>
  <c r="U229" i="41"/>
  <c r="T230" i="41"/>
  <c r="T237" i="41" s="1"/>
  <c r="T238" i="41" s="1"/>
  <c r="T232" i="41"/>
  <c r="U36" i="41"/>
  <c r="U38" i="41" s="1"/>
  <c r="V31" i="41"/>
  <c r="U217" i="41"/>
  <c r="T218" i="41"/>
  <c r="T225" i="41" s="1"/>
  <c r="T226" i="41" s="1"/>
  <c r="T220" i="41"/>
  <c r="U16" i="41"/>
  <c r="U18" i="41" s="1"/>
  <c r="V11" i="41"/>
  <c r="U205" i="41"/>
  <c r="T208" i="41"/>
  <c r="T206" i="41"/>
  <c r="T213" i="41" s="1"/>
  <c r="T214" i="41" s="1"/>
  <c r="Q329" i="41"/>
  <c r="Q332" i="41" s="1"/>
  <c r="Q298" i="41"/>
  <c r="S249" i="41"/>
  <c r="R309" i="41"/>
  <c r="AA25" i="38"/>
  <c r="AC20" i="38"/>
  <c r="AB24" i="38"/>
  <c r="X53" i="38"/>
  <c r="W57" i="38"/>
  <c r="W58" i="38" s="1"/>
  <c r="Y64" i="38"/>
  <c r="X68" i="38"/>
  <c r="X69" i="38" s="1"/>
  <c r="AJ75" i="38"/>
  <c r="AJ79" i="38" s="1"/>
  <c r="AJ80" i="38" s="1"/>
  <c r="AI79" i="38"/>
  <c r="AI80" i="38" s="1"/>
  <c r="AH14" i="38"/>
  <c r="W42" i="38"/>
  <c r="V46" i="38"/>
  <c r="AC86" i="38"/>
  <c r="AB90" i="38"/>
  <c r="AB91" i="38" s="1"/>
  <c r="AJ9" i="38"/>
  <c r="AJ13" i="38" s="1"/>
  <c r="AI13" i="38"/>
  <c r="U47" i="38"/>
  <c r="U94" i="38"/>
  <c r="T95" i="38"/>
  <c r="T105" i="38"/>
  <c r="S297" i="41" l="1"/>
  <c r="V196" i="41"/>
  <c r="V198" i="41" s="1"/>
  <c r="W191" i="41"/>
  <c r="V313" i="41"/>
  <c r="U314" i="41"/>
  <c r="U316" i="41"/>
  <c r="U176" i="41"/>
  <c r="U178" i="41" s="1"/>
  <c r="V171" i="41"/>
  <c r="U301" i="41"/>
  <c r="T304" i="41"/>
  <c r="T302" i="41"/>
  <c r="T309" i="41" s="1"/>
  <c r="U156" i="41"/>
  <c r="U158" i="41" s="1"/>
  <c r="V151" i="41"/>
  <c r="U289" i="41"/>
  <c r="T290" i="41"/>
  <c r="T292" i="41"/>
  <c r="S298" i="41"/>
  <c r="S329" i="41"/>
  <c r="V136" i="41"/>
  <c r="V138" i="41" s="1"/>
  <c r="W131" i="41"/>
  <c r="V277" i="41"/>
  <c r="U278" i="41"/>
  <c r="U280" i="41"/>
  <c r="T286" i="41"/>
  <c r="T328" i="41"/>
  <c r="U116" i="41"/>
  <c r="U118" i="41" s="1"/>
  <c r="V111" i="41"/>
  <c r="U265" i="41"/>
  <c r="T266" i="41"/>
  <c r="T273" i="41" s="1"/>
  <c r="T274" i="41" s="1"/>
  <c r="T268" i="41"/>
  <c r="U96" i="41"/>
  <c r="U98" i="41" s="1"/>
  <c r="V91" i="41"/>
  <c r="U253" i="41"/>
  <c r="T254" i="41"/>
  <c r="T261" i="41" s="1"/>
  <c r="T262" i="41" s="1"/>
  <c r="T256" i="41"/>
  <c r="V76" i="41"/>
  <c r="V78" i="41" s="1"/>
  <c r="W71" i="41"/>
  <c r="V241" i="41"/>
  <c r="U242" i="41"/>
  <c r="U244" i="41"/>
  <c r="V56" i="41"/>
  <c r="V58" i="41" s="1"/>
  <c r="W51" i="41"/>
  <c r="V229" i="41"/>
  <c r="U230" i="41"/>
  <c r="U237" i="41" s="1"/>
  <c r="U238" i="41" s="1"/>
  <c r="U232" i="41"/>
  <c r="V36" i="41"/>
  <c r="V38" i="41" s="1"/>
  <c r="W31" i="41"/>
  <c r="V217" i="41"/>
  <c r="U218" i="41"/>
  <c r="U225" i="41" s="1"/>
  <c r="U226" i="41" s="1"/>
  <c r="U220" i="41"/>
  <c r="V16" i="41"/>
  <c r="V18" i="41" s="1"/>
  <c r="W11" i="41"/>
  <c r="V205" i="41"/>
  <c r="U206" i="41"/>
  <c r="U213" i="41" s="1"/>
  <c r="U214" i="41" s="1"/>
  <c r="U208" i="41"/>
  <c r="S327" i="41"/>
  <c r="S250" i="41"/>
  <c r="R330" i="41"/>
  <c r="R332" i="41" s="1"/>
  <c r="R310" i="41"/>
  <c r="T321" i="41"/>
  <c r="S309" i="41"/>
  <c r="T249" i="41"/>
  <c r="Q324" i="41"/>
  <c r="AD86" i="38"/>
  <c r="AC90" i="38"/>
  <c r="AC91" i="38" s="1"/>
  <c r="Z64" i="38"/>
  <c r="Y68" i="38"/>
  <c r="Y69" i="38" s="1"/>
  <c r="V47" i="38"/>
  <c r="V94" i="38"/>
  <c r="X42" i="38"/>
  <c r="W46" i="38"/>
  <c r="Y53" i="38"/>
  <c r="X57" i="38"/>
  <c r="X58" i="38" s="1"/>
  <c r="U95" i="38"/>
  <c r="U105" i="38"/>
  <c r="AB25" i="38"/>
  <c r="AD20" i="38"/>
  <c r="AC24" i="38"/>
  <c r="AJ14" i="38"/>
  <c r="AI14" i="38"/>
  <c r="T297" i="41" l="1"/>
  <c r="U285" i="41"/>
  <c r="U249" i="41"/>
  <c r="W196" i="41"/>
  <c r="W198" i="41" s="1"/>
  <c r="X191" i="41"/>
  <c r="W313" i="41"/>
  <c r="V314" i="41"/>
  <c r="V316" i="41"/>
  <c r="V176" i="41"/>
  <c r="V178" i="41" s="1"/>
  <c r="W171" i="41"/>
  <c r="V301" i="41"/>
  <c r="U302" i="41"/>
  <c r="U304" i="41"/>
  <c r="T310" i="41"/>
  <c r="T330" i="41"/>
  <c r="V156" i="41"/>
  <c r="V158" i="41" s="1"/>
  <c r="W151" i="41"/>
  <c r="V289" i="41"/>
  <c r="U290" i="41"/>
  <c r="U292" i="41"/>
  <c r="T298" i="41"/>
  <c r="T329" i="41"/>
  <c r="W136" i="41"/>
  <c r="W138" i="41" s="1"/>
  <c r="X131" i="41"/>
  <c r="W277" i="41"/>
  <c r="V278" i="41"/>
  <c r="V280" i="41"/>
  <c r="U328" i="41"/>
  <c r="U286" i="41"/>
  <c r="V116" i="41"/>
  <c r="V118" i="41" s="1"/>
  <c r="W111" i="41"/>
  <c r="V265" i="41"/>
  <c r="U266" i="41"/>
  <c r="U273" i="41" s="1"/>
  <c r="U274" i="41" s="1"/>
  <c r="U268" i="41"/>
  <c r="V96" i="41"/>
  <c r="V98" i="41" s="1"/>
  <c r="W91" i="41"/>
  <c r="V253" i="41"/>
  <c r="U254" i="41"/>
  <c r="U261" i="41" s="1"/>
  <c r="U262" i="41" s="1"/>
  <c r="U256" i="41"/>
  <c r="W76" i="41"/>
  <c r="W78" i="41" s="1"/>
  <c r="X71" i="41"/>
  <c r="W241" i="41"/>
  <c r="V242" i="41"/>
  <c r="V244" i="41"/>
  <c r="U250" i="41"/>
  <c r="U327" i="41"/>
  <c r="W56" i="41"/>
  <c r="W58" i="41" s="1"/>
  <c r="X51" i="41"/>
  <c r="W229" i="41"/>
  <c r="V230" i="41"/>
  <c r="V237" i="41" s="1"/>
  <c r="V238" i="41" s="1"/>
  <c r="V232" i="41"/>
  <c r="W36" i="41"/>
  <c r="W38" i="41" s="1"/>
  <c r="X31" i="41"/>
  <c r="W217" i="41"/>
  <c r="V218" i="41"/>
  <c r="V225" i="41" s="1"/>
  <c r="V226" i="41" s="1"/>
  <c r="V220" i="41"/>
  <c r="W16" i="41"/>
  <c r="W18" i="41" s="1"/>
  <c r="X11" i="41"/>
  <c r="W205" i="41"/>
  <c r="V206" i="41"/>
  <c r="V213" i="41" s="1"/>
  <c r="V214" i="41" s="1"/>
  <c r="V208" i="41"/>
  <c r="R324" i="41"/>
  <c r="T322" i="41"/>
  <c r="T331" i="41"/>
  <c r="S330" i="41"/>
  <c r="S332" i="41" s="1"/>
  <c r="S310" i="41"/>
  <c r="T327" i="41"/>
  <c r="T250" i="41"/>
  <c r="U321" i="41"/>
  <c r="AC25" i="38"/>
  <c r="W47" i="38"/>
  <c r="W94" i="38"/>
  <c r="AE20" i="38"/>
  <c r="AD24" i="38"/>
  <c r="Y42" i="38"/>
  <c r="X46" i="38"/>
  <c r="V95" i="38"/>
  <c r="V105" i="38"/>
  <c r="AA64" i="38"/>
  <c r="Z68" i="38"/>
  <c r="Z69" i="38" s="1"/>
  <c r="Z53" i="38"/>
  <c r="Y57" i="38"/>
  <c r="Y58" i="38" s="1"/>
  <c r="AE86" i="38"/>
  <c r="AD90" i="38"/>
  <c r="AD91" i="38" s="1"/>
  <c r="V249" i="41" l="1"/>
  <c r="X196" i="41"/>
  <c r="X198" i="41" s="1"/>
  <c r="Y191" i="41"/>
  <c r="X313" i="41"/>
  <c r="W314" i="41"/>
  <c r="W316" i="41"/>
  <c r="W176" i="41"/>
  <c r="W178" i="41" s="1"/>
  <c r="X171" i="41"/>
  <c r="W301" i="41"/>
  <c r="V302" i="41"/>
  <c r="V304" i="41"/>
  <c r="W156" i="41"/>
  <c r="W158" i="41" s="1"/>
  <c r="X151" i="41"/>
  <c r="W289" i="41"/>
  <c r="V292" i="41"/>
  <c r="V290" i="41"/>
  <c r="V297" i="41" s="1"/>
  <c r="X136" i="41"/>
  <c r="X138" i="41" s="1"/>
  <c r="Y131" i="41"/>
  <c r="X277" i="41"/>
  <c r="W278" i="41"/>
  <c r="W280" i="41"/>
  <c r="W116" i="41"/>
  <c r="W118" i="41" s="1"/>
  <c r="X111" i="41"/>
  <c r="W265" i="41"/>
  <c r="V266" i="41"/>
  <c r="V273" i="41" s="1"/>
  <c r="V274" i="41" s="1"/>
  <c r="V268" i="41"/>
  <c r="W96" i="41"/>
  <c r="W98" i="41" s="1"/>
  <c r="X91" i="41"/>
  <c r="W253" i="41"/>
  <c r="V254" i="41"/>
  <c r="V261" i="41" s="1"/>
  <c r="V262" i="41" s="1"/>
  <c r="V256" i="41"/>
  <c r="X76" i="41"/>
  <c r="X78" i="41" s="1"/>
  <c r="Y71" i="41"/>
  <c r="X241" i="41"/>
  <c r="W242" i="41"/>
  <c r="W244" i="41"/>
  <c r="V250" i="41"/>
  <c r="V327" i="41"/>
  <c r="X56" i="41"/>
  <c r="X58" i="41" s="1"/>
  <c r="Y51" i="41"/>
  <c r="X229" i="41"/>
  <c r="W230" i="41"/>
  <c r="W237" i="41" s="1"/>
  <c r="W238" i="41" s="1"/>
  <c r="W232" i="41"/>
  <c r="X36" i="41"/>
  <c r="X38" i="41" s="1"/>
  <c r="Y31" i="41"/>
  <c r="X217" i="41"/>
  <c r="W218" i="41"/>
  <c r="W225" i="41" s="1"/>
  <c r="W226" i="41" s="1"/>
  <c r="W220" i="41"/>
  <c r="X16" i="41"/>
  <c r="X18" i="41" s="1"/>
  <c r="Y11" i="41"/>
  <c r="X205" i="41"/>
  <c r="W206" i="41"/>
  <c r="W213" i="41" s="1"/>
  <c r="W214" i="41" s="1"/>
  <c r="W208" i="41"/>
  <c r="T324" i="41"/>
  <c r="U331" i="41"/>
  <c r="U322" i="41"/>
  <c r="T332" i="41"/>
  <c r="V321" i="41"/>
  <c r="U309" i="41"/>
  <c r="U297" i="41"/>
  <c r="V285" i="41"/>
  <c r="S324" i="41"/>
  <c r="AF86" i="38"/>
  <c r="AE90" i="38"/>
  <c r="AE91" i="38" s="1"/>
  <c r="Z42" i="38"/>
  <c r="Y46" i="38"/>
  <c r="AD25" i="38"/>
  <c r="AA53" i="38"/>
  <c r="Z57" i="38"/>
  <c r="Z58" i="38" s="1"/>
  <c r="AF20" i="38"/>
  <c r="AE24" i="38"/>
  <c r="AB64" i="38"/>
  <c r="AA68" i="38"/>
  <c r="AA69" i="38" s="1"/>
  <c r="X47" i="38"/>
  <c r="X94" i="38"/>
  <c r="W95" i="38"/>
  <c r="W105" i="38"/>
  <c r="W285" i="41" l="1"/>
  <c r="Y196" i="41"/>
  <c r="Y198" i="41" s="1"/>
  <c r="Z191" i="41"/>
  <c r="Y313" i="41"/>
  <c r="X314" i="41"/>
  <c r="X316" i="41"/>
  <c r="X176" i="41"/>
  <c r="X178" i="41" s="1"/>
  <c r="Y171" i="41"/>
  <c r="X301" i="41"/>
  <c r="W304" i="41"/>
  <c r="W302" i="41"/>
  <c r="W309" i="41" s="1"/>
  <c r="X156" i="41"/>
  <c r="X158" i="41" s="1"/>
  <c r="Y151" i="41"/>
  <c r="X289" i="41"/>
  <c r="W290" i="41"/>
  <c r="W292" i="41"/>
  <c r="V298" i="41"/>
  <c r="V329" i="41"/>
  <c r="Y136" i="41"/>
  <c r="Y138" i="41" s="1"/>
  <c r="Z131" i="41"/>
  <c r="Y277" i="41"/>
  <c r="X280" i="41"/>
  <c r="X278" i="41"/>
  <c r="X285" i="41" s="1"/>
  <c r="W286" i="41"/>
  <c r="W328" i="41"/>
  <c r="X116" i="41"/>
  <c r="X118" i="41" s="1"/>
  <c r="Y111" i="41"/>
  <c r="X265" i="41"/>
  <c r="W266" i="41"/>
  <c r="W273" i="41" s="1"/>
  <c r="W274" i="41" s="1"/>
  <c r="W268" i="41"/>
  <c r="X96" i="41"/>
  <c r="X98" i="41" s="1"/>
  <c r="Y91" i="41"/>
  <c r="X253" i="41"/>
  <c r="W254" i="41"/>
  <c r="W261" i="41" s="1"/>
  <c r="W262" i="41" s="1"/>
  <c r="W256" i="41"/>
  <c r="Y76" i="41"/>
  <c r="Y78" i="41" s="1"/>
  <c r="Z71" i="41"/>
  <c r="Y241" i="41"/>
  <c r="X242" i="41"/>
  <c r="X249" i="41" s="1"/>
  <c r="X244" i="41"/>
  <c r="Y56" i="41"/>
  <c r="Y58" i="41" s="1"/>
  <c r="Z51" i="41"/>
  <c r="Y229" i="41"/>
  <c r="X230" i="41"/>
  <c r="X237" i="41" s="1"/>
  <c r="X238" i="41" s="1"/>
  <c r="X232" i="41"/>
  <c r="Y36" i="41"/>
  <c r="Y38" i="41" s="1"/>
  <c r="Z31" i="41"/>
  <c r="Y217" i="41"/>
  <c r="X218" i="41"/>
  <c r="X225" i="41" s="1"/>
  <c r="X226" i="41" s="1"/>
  <c r="X220" i="41"/>
  <c r="Y16" i="41"/>
  <c r="Y18" i="41" s="1"/>
  <c r="Z11" i="41"/>
  <c r="Y205" i="41"/>
  <c r="X208" i="41"/>
  <c r="X206" i="41"/>
  <c r="X213" i="41" s="1"/>
  <c r="X214" i="41" s="1"/>
  <c r="V331" i="41"/>
  <c r="V322" i="41"/>
  <c r="U330" i="41"/>
  <c r="U310" i="41"/>
  <c r="U329" i="41"/>
  <c r="U332" i="41" s="1"/>
  <c r="U298" i="41"/>
  <c r="V286" i="41"/>
  <c r="V328" i="41"/>
  <c r="W321" i="41"/>
  <c r="V309" i="41"/>
  <c r="W249" i="41"/>
  <c r="X95" i="38"/>
  <c r="X105" i="38"/>
  <c r="AB53" i="38"/>
  <c r="AA57" i="38"/>
  <c r="AA58" i="38" s="1"/>
  <c r="Y47" i="38"/>
  <c r="Y94" i="38"/>
  <c r="AB68" i="38"/>
  <c r="AB69" i="38" s="1"/>
  <c r="AC64" i="38"/>
  <c r="AA42" i="38"/>
  <c r="Z46" i="38"/>
  <c r="AE25" i="38"/>
  <c r="AG20" i="38"/>
  <c r="AF24" i="38"/>
  <c r="AG86" i="38"/>
  <c r="AF90" i="38"/>
  <c r="AF91" i="38" s="1"/>
  <c r="Z196" i="41" l="1"/>
  <c r="Z198" i="41" s="1"/>
  <c r="AA191" i="41"/>
  <c r="Z313" i="41"/>
  <c r="Y314" i="41"/>
  <c r="Y316" i="41"/>
  <c r="Y176" i="41"/>
  <c r="Y178" i="41" s="1"/>
  <c r="Z171" i="41"/>
  <c r="Y301" i="41"/>
  <c r="X304" i="41"/>
  <c r="X302" i="41"/>
  <c r="X309" i="41" s="1"/>
  <c r="W330" i="41"/>
  <c r="W310" i="41"/>
  <c r="Y156" i="41"/>
  <c r="Y158" i="41" s="1"/>
  <c r="Z151" i="41"/>
  <c r="Y289" i="41"/>
  <c r="X290" i="41"/>
  <c r="X292" i="41"/>
  <c r="Z136" i="41"/>
  <c r="Z138" i="41" s="1"/>
  <c r="AA131" i="41"/>
  <c r="Z277" i="41"/>
  <c r="Y280" i="41"/>
  <c r="Y278" i="41"/>
  <c r="Y285" i="41" s="1"/>
  <c r="X286" i="41"/>
  <c r="X328" i="41"/>
  <c r="Y116" i="41"/>
  <c r="Y118" i="41" s="1"/>
  <c r="Z111" i="41"/>
  <c r="Y265" i="41"/>
  <c r="X266" i="41"/>
  <c r="X273" i="41" s="1"/>
  <c r="X274" i="41" s="1"/>
  <c r="X268" i="41"/>
  <c r="Y96" i="41"/>
  <c r="Y98" i="41" s="1"/>
  <c r="Z91" i="41"/>
  <c r="Y253" i="41"/>
  <c r="X254" i="41"/>
  <c r="X261" i="41" s="1"/>
  <c r="X262" i="41" s="1"/>
  <c r="X256" i="41"/>
  <c r="Z76" i="41"/>
  <c r="Z78" i="41" s="1"/>
  <c r="AA71" i="41"/>
  <c r="Z241" i="41"/>
  <c r="Y242" i="41"/>
  <c r="Y244" i="41"/>
  <c r="X250" i="41"/>
  <c r="X327" i="41"/>
  <c r="Z56" i="41"/>
  <c r="Z58" i="41" s="1"/>
  <c r="AA51" i="41"/>
  <c r="Z229" i="41"/>
  <c r="Y230" i="41"/>
  <c r="Y237" i="41" s="1"/>
  <c r="Y238" i="41" s="1"/>
  <c r="Y232" i="41"/>
  <c r="Z36" i="41"/>
  <c r="Z38" i="41" s="1"/>
  <c r="AA31" i="41"/>
  <c r="Z217" i="41"/>
  <c r="Y218" i="41"/>
  <c r="Y225" i="41" s="1"/>
  <c r="Y226" i="41" s="1"/>
  <c r="Y220" i="41"/>
  <c r="Z16" i="41"/>
  <c r="Z18" i="41" s="1"/>
  <c r="AA11" i="41"/>
  <c r="Z205" i="41"/>
  <c r="Y208" i="41"/>
  <c r="Y206" i="41"/>
  <c r="Y213" i="41" s="1"/>
  <c r="Y214" i="41" s="1"/>
  <c r="U324" i="41"/>
  <c r="W331" i="41"/>
  <c r="W322" i="41"/>
  <c r="V310" i="41"/>
  <c r="V330" i="41"/>
  <c r="V332" i="41" s="1"/>
  <c r="W327" i="41"/>
  <c r="W250" i="41"/>
  <c r="X321" i="41"/>
  <c r="W297" i="41"/>
  <c r="AB42" i="38"/>
  <c r="AA46" i="38"/>
  <c r="AD64" i="38"/>
  <c r="AC68" i="38"/>
  <c r="AC69" i="38" s="1"/>
  <c r="AF25" i="38"/>
  <c r="AH20" i="38"/>
  <c r="AG24" i="38"/>
  <c r="AC53" i="38"/>
  <c r="AB57" i="38"/>
  <c r="AB58" i="38" s="1"/>
  <c r="AH86" i="38"/>
  <c r="AG90" i="38"/>
  <c r="AG91" i="38" s="1"/>
  <c r="Y95" i="38"/>
  <c r="Y105" i="38"/>
  <c r="Z47" i="38"/>
  <c r="Z94" i="38"/>
  <c r="Y249" i="41" l="1"/>
  <c r="Y327" i="41" s="1"/>
  <c r="AA196" i="41"/>
  <c r="AA198" i="41" s="1"/>
  <c r="AB191" i="41"/>
  <c r="AA313" i="41"/>
  <c r="Z314" i="41"/>
  <c r="Z316" i="41"/>
  <c r="Z176" i="41"/>
  <c r="Z178" i="41" s="1"/>
  <c r="AA171" i="41"/>
  <c r="Z301" i="41"/>
  <c r="Y302" i="41"/>
  <c r="Y304" i="41"/>
  <c r="X310" i="41"/>
  <c r="X330" i="41"/>
  <c r="Z156" i="41"/>
  <c r="Z158" i="41" s="1"/>
  <c r="AA151" i="41"/>
  <c r="Z289" i="41"/>
  <c r="Y290" i="41"/>
  <c r="Y292" i="41"/>
  <c r="AA136" i="41"/>
  <c r="AA138" i="41" s="1"/>
  <c r="AB131" i="41"/>
  <c r="AA277" i="41"/>
  <c r="Z280" i="41"/>
  <c r="Z278" i="41"/>
  <c r="Y286" i="41"/>
  <c r="Y328" i="41"/>
  <c r="Z116" i="41"/>
  <c r="Z118" i="41" s="1"/>
  <c r="AA111" i="41"/>
  <c r="Z265" i="41"/>
  <c r="Y266" i="41"/>
  <c r="Y273" i="41" s="1"/>
  <c r="Y274" i="41" s="1"/>
  <c r="Y268" i="41"/>
  <c r="Z96" i="41"/>
  <c r="Z98" i="41" s="1"/>
  <c r="AA91" i="41"/>
  <c r="Z253" i="41"/>
  <c r="Y254" i="41"/>
  <c r="Y261" i="41" s="1"/>
  <c r="Y262" i="41" s="1"/>
  <c r="Y256" i="41"/>
  <c r="AA76" i="41"/>
  <c r="AA78" i="41" s="1"/>
  <c r="AB71" i="41"/>
  <c r="AA241" i="41"/>
  <c r="Z242" i="41"/>
  <c r="Z244" i="41"/>
  <c r="Y250" i="41"/>
  <c r="AA56" i="41"/>
  <c r="AA58" i="41" s="1"/>
  <c r="AB51" i="41"/>
  <c r="AA229" i="41"/>
  <c r="Z230" i="41"/>
  <c r="Z237" i="41" s="1"/>
  <c r="Z238" i="41" s="1"/>
  <c r="Z232" i="41"/>
  <c r="AA36" i="41"/>
  <c r="AA38" i="41" s="1"/>
  <c r="AB31" i="41"/>
  <c r="AA217" i="41"/>
  <c r="Z218" i="41"/>
  <c r="Z225" i="41" s="1"/>
  <c r="Z226" i="41" s="1"/>
  <c r="Z220" i="41"/>
  <c r="AA16" i="41"/>
  <c r="AA18" i="41" s="1"/>
  <c r="AB11" i="41"/>
  <c r="AA205" i="41"/>
  <c r="Z208" i="41"/>
  <c r="Z206" i="41"/>
  <c r="Z213" i="41" s="1"/>
  <c r="Z214" i="41" s="1"/>
  <c r="X331" i="41"/>
  <c r="X322" i="41"/>
  <c r="W329" i="41"/>
  <c r="W332" i="41" s="1"/>
  <c r="W298" i="41"/>
  <c r="Y321" i="41"/>
  <c r="X297" i="41"/>
  <c r="V324" i="41"/>
  <c r="AG25" i="38"/>
  <c r="AE64" i="38"/>
  <c r="AD68" i="38"/>
  <c r="AD69" i="38" s="1"/>
  <c r="AI20" i="38"/>
  <c r="AH24" i="38"/>
  <c r="Z95" i="38"/>
  <c r="Z105" i="38"/>
  <c r="AI86" i="38"/>
  <c r="AH90" i="38"/>
  <c r="AH91" i="38" s="1"/>
  <c r="AA47" i="38"/>
  <c r="AA94" i="38"/>
  <c r="AD53" i="38"/>
  <c r="AC57" i="38"/>
  <c r="AC58" i="38" s="1"/>
  <c r="AC42" i="38"/>
  <c r="AB46" i="38"/>
  <c r="Z285" i="41" l="1"/>
  <c r="Z328" i="41" s="1"/>
  <c r="Z249" i="41"/>
  <c r="Z321" i="41"/>
  <c r="AB196" i="41"/>
  <c r="AB198" i="41" s="1"/>
  <c r="AC191" i="41"/>
  <c r="AB313" i="41"/>
  <c r="AA314" i="41"/>
  <c r="AA316" i="41"/>
  <c r="Z331" i="41"/>
  <c r="Z322" i="41"/>
  <c r="AA176" i="41"/>
  <c r="AA178" i="41" s="1"/>
  <c r="AB171" i="41"/>
  <c r="AA301" i="41"/>
  <c r="Z304" i="41"/>
  <c r="Z302" i="41"/>
  <c r="Z309" i="41" s="1"/>
  <c r="AA156" i="41"/>
  <c r="AA158" i="41" s="1"/>
  <c r="AB151" i="41"/>
  <c r="AA289" i="41"/>
  <c r="Z290" i="41"/>
  <c r="Z292" i="41"/>
  <c r="AB136" i="41"/>
  <c r="AB138" i="41" s="1"/>
  <c r="AC131" i="41"/>
  <c r="AB277" i="41"/>
  <c r="AA278" i="41"/>
  <c r="AA280" i="41"/>
  <c r="Z286" i="41"/>
  <c r="AA116" i="41"/>
  <c r="AA118" i="41" s="1"/>
  <c r="AB111" i="41"/>
  <c r="AA265" i="41"/>
  <c r="Z266" i="41"/>
  <c r="Z273" i="41" s="1"/>
  <c r="Z274" i="41" s="1"/>
  <c r="Z268" i="41"/>
  <c r="AA96" i="41"/>
  <c r="AA98" i="41" s="1"/>
  <c r="AB91" i="41"/>
  <c r="AA253" i="41"/>
  <c r="Z254" i="41"/>
  <c r="Z261" i="41" s="1"/>
  <c r="Z262" i="41" s="1"/>
  <c r="Z256" i="41"/>
  <c r="AB76" i="41"/>
  <c r="AB78" i="41" s="1"/>
  <c r="AC71" i="41"/>
  <c r="AB241" i="41"/>
  <c r="AA242" i="41"/>
  <c r="AA244" i="41"/>
  <c r="Z250" i="41"/>
  <c r="Z327" i="41"/>
  <c r="AB56" i="41"/>
  <c r="AB58" i="41" s="1"/>
  <c r="AC51" i="41"/>
  <c r="AB229" i="41"/>
  <c r="AA230" i="41"/>
  <c r="AA237" i="41" s="1"/>
  <c r="AA238" i="41" s="1"/>
  <c r="AA232" i="41"/>
  <c r="AB36" i="41"/>
  <c r="AB38" i="41" s="1"/>
  <c r="AC31" i="41"/>
  <c r="AB217" i="41"/>
  <c r="AA218" i="41"/>
  <c r="AA225" i="41" s="1"/>
  <c r="AA226" i="41" s="1"/>
  <c r="AA220" i="41"/>
  <c r="AB16" i="41"/>
  <c r="AB18" i="41" s="1"/>
  <c r="AC11" i="41"/>
  <c r="AB205" i="41"/>
  <c r="AA206" i="41"/>
  <c r="AA213" i="41" s="1"/>
  <c r="AA214" i="41" s="1"/>
  <c r="AA208" i="41"/>
  <c r="Y322" i="41"/>
  <c r="Y331" i="41"/>
  <c r="X329" i="41"/>
  <c r="X332" i="41" s="1"/>
  <c r="X298" i="41"/>
  <c r="Y297" i="41"/>
  <c r="Y309" i="41"/>
  <c r="W324" i="41"/>
  <c r="AB47" i="38"/>
  <c r="AB94" i="38"/>
  <c r="AJ20" i="38"/>
  <c r="AJ24" i="38" s="1"/>
  <c r="AI24" i="38"/>
  <c r="AH25" i="38"/>
  <c r="AC46" i="38"/>
  <c r="AD42" i="38"/>
  <c r="AD57" i="38"/>
  <c r="AD58" i="38" s="1"/>
  <c r="AE53" i="38"/>
  <c r="AF64" i="38"/>
  <c r="AE68" i="38"/>
  <c r="AE69" i="38" s="1"/>
  <c r="AA95" i="38"/>
  <c r="AA105" i="38"/>
  <c r="AJ86" i="38"/>
  <c r="AJ90" i="38" s="1"/>
  <c r="AJ91" i="38" s="1"/>
  <c r="AI90" i="38"/>
  <c r="AI91" i="38" s="1"/>
  <c r="Z297" i="41" l="1"/>
  <c r="AA321" i="41"/>
  <c r="AA249" i="41"/>
  <c r="AA285" i="41"/>
  <c r="AC196" i="41"/>
  <c r="AC198" i="41" s="1"/>
  <c r="AD191" i="41"/>
  <c r="AC313" i="41"/>
  <c r="AB314" i="41"/>
  <c r="AB316" i="41"/>
  <c r="AA322" i="41"/>
  <c r="AA331" i="41"/>
  <c r="AB176" i="41"/>
  <c r="AB178" i="41" s="1"/>
  <c r="AC171" i="41"/>
  <c r="AB301" i="41"/>
  <c r="AA302" i="41"/>
  <c r="AA304" i="41"/>
  <c r="Z330" i="41"/>
  <c r="Z310" i="41"/>
  <c r="AB156" i="41"/>
  <c r="AB158" i="41" s="1"/>
  <c r="AC151" i="41"/>
  <c r="AB289" i="41"/>
  <c r="AA292" i="41"/>
  <c r="AA290" i="41"/>
  <c r="AA297" i="41" s="1"/>
  <c r="Z298" i="41"/>
  <c r="Z329" i="41"/>
  <c r="AC136" i="41"/>
  <c r="AC138" i="41" s="1"/>
  <c r="AD131" i="41"/>
  <c r="AC277" i="41"/>
  <c r="AB278" i="41"/>
  <c r="AB280" i="41"/>
  <c r="AA328" i="41"/>
  <c r="AA286" i="41"/>
  <c r="AB116" i="41"/>
  <c r="AB118" i="41" s="1"/>
  <c r="AC111" i="41"/>
  <c r="AB265" i="41"/>
  <c r="AA266" i="41"/>
  <c r="AA273" i="41" s="1"/>
  <c r="AA274" i="41" s="1"/>
  <c r="AA268" i="41"/>
  <c r="AB96" i="41"/>
  <c r="AB98" i="41" s="1"/>
  <c r="AC91" i="41"/>
  <c r="AB253" i="41"/>
  <c r="AA254" i="41"/>
  <c r="AA261" i="41" s="1"/>
  <c r="AA262" i="41" s="1"/>
  <c r="AA256" i="41"/>
  <c r="AC76" i="41"/>
  <c r="AC78" i="41" s="1"/>
  <c r="AD71" i="41"/>
  <c r="AC241" i="41"/>
  <c r="AB242" i="41"/>
  <c r="AB244" i="41"/>
  <c r="AA250" i="41"/>
  <c r="AA327" i="41"/>
  <c r="AC56" i="41"/>
  <c r="AC58" i="41" s="1"/>
  <c r="AD51" i="41"/>
  <c r="AC229" i="41"/>
  <c r="AB230" i="41"/>
  <c r="AB237" i="41" s="1"/>
  <c r="AB238" i="41" s="1"/>
  <c r="AB232" i="41"/>
  <c r="AC36" i="41"/>
  <c r="AC38" i="41" s="1"/>
  <c r="AD31" i="41"/>
  <c r="AC217" i="41"/>
  <c r="AB218" i="41"/>
  <c r="AB225" i="41" s="1"/>
  <c r="AB226" i="41" s="1"/>
  <c r="AB220" i="41"/>
  <c r="AC16" i="41"/>
  <c r="AC18" i="41" s="1"/>
  <c r="AD11" i="41"/>
  <c r="AC205" i="41"/>
  <c r="AB208" i="41"/>
  <c r="AB206" i="41"/>
  <c r="AB213" i="41" s="1"/>
  <c r="AB214" i="41" s="1"/>
  <c r="X324" i="41"/>
  <c r="Y329" i="41"/>
  <c r="Y298" i="41"/>
  <c r="Y330" i="41"/>
  <c r="Y310" i="41"/>
  <c r="AE42" i="38"/>
  <c r="AD46" i="38"/>
  <c r="AJ25" i="38"/>
  <c r="AI25" i="38"/>
  <c r="AG64" i="38"/>
  <c r="AF68" i="38"/>
  <c r="AF69" i="38" s="1"/>
  <c r="AB95" i="38"/>
  <c r="AB105" i="38"/>
  <c r="AC47" i="38"/>
  <c r="AC94" i="38"/>
  <c r="AF53" i="38"/>
  <c r="AE57" i="38"/>
  <c r="AE58" i="38" s="1"/>
  <c r="AA309" i="41" l="1"/>
  <c r="AD196" i="41"/>
  <c r="AD198" i="41" s="1"/>
  <c r="AE191" i="41"/>
  <c r="AD313" i="41"/>
  <c r="AC314" i="41"/>
  <c r="AC316" i="41"/>
  <c r="AC176" i="41"/>
  <c r="AC178" i="41" s="1"/>
  <c r="AD171" i="41"/>
  <c r="AC301" i="41"/>
  <c r="AB304" i="41"/>
  <c r="AB302" i="41"/>
  <c r="AB309" i="41" s="1"/>
  <c r="AA330" i="41"/>
  <c r="AA310" i="41"/>
  <c r="AC156" i="41"/>
  <c r="AC158" i="41" s="1"/>
  <c r="AD151" i="41"/>
  <c r="AC289" i="41"/>
  <c r="AB290" i="41"/>
  <c r="AB292" i="41"/>
  <c r="AA298" i="41"/>
  <c r="AA329" i="41"/>
  <c r="AA332" i="41" s="1"/>
  <c r="AD136" i="41"/>
  <c r="AD138" i="41" s="1"/>
  <c r="AE131" i="41"/>
  <c r="AD277" i="41"/>
  <c r="AC280" i="41"/>
  <c r="AC278" i="41"/>
  <c r="AC116" i="41"/>
  <c r="AC118" i="41" s="1"/>
  <c r="AD111" i="41"/>
  <c r="AC265" i="41"/>
  <c r="AB266" i="41"/>
  <c r="AB273" i="41" s="1"/>
  <c r="AB274" i="41" s="1"/>
  <c r="AB268" i="41"/>
  <c r="AC96" i="41"/>
  <c r="AC98" i="41" s="1"/>
  <c r="AD91" i="41"/>
  <c r="AC253" i="41"/>
  <c r="AB254" i="41"/>
  <c r="AB261" i="41" s="1"/>
  <c r="AB262" i="41" s="1"/>
  <c r="AB256" i="41"/>
  <c r="AD76" i="41"/>
  <c r="AD78" i="41" s="1"/>
  <c r="AE71" i="41"/>
  <c r="AD241" i="41"/>
  <c r="AC242" i="41"/>
  <c r="AC244" i="41"/>
  <c r="AD56" i="41"/>
  <c r="AD58" i="41" s="1"/>
  <c r="AE51" i="41"/>
  <c r="AD229" i="41"/>
  <c r="AC230" i="41"/>
  <c r="AC237" i="41" s="1"/>
  <c r="AC238" i="41" s="1"/>
  <c r="AC232" i="41"/>
  <c r="AD36" i="41"/>
  <c r="AD38" i="41" s="1"/>
  <c r="AE31" i="41"/>
  <c r="AD217" i="41"/>
  <c r="AC218" i="41"/>
  <c r="AC225" i="41" s="1"/>
  <c r="AC226" i="41" s="1"/>
  <c r="AC220" i="41"/>
  <c r="AD16" i="41"/>
  <c r="AD18" i="41" s="1"/>
  <c r="AE11" i="41"/>
  <c r="AD205" i="41"/>
  <c r="AC208" i="41"/>
  <c r="AC206" i="41"/>
  <c r="AC213" i="41" s="1"/>
  <c r="AC214" i="41" s="1"/>
  <c r="Y324" i="41"/>
  <c r="Z332" i="41"/>
  <c r="AB285" i="41"/>
  <c r="AB249" i="41"/>
  <c r="Y332" i="41"/>
  <c r="AB321" i="41"/>
  <c r="Z324" i="41"/>
  <c r="AH64" i="38"/>
  <c r="AG68" i="38"/>
  <c r="AG69" i="38" s="1"/>
  <c r="AG53" i="38"/>
  <c r="AF57" i="38"/>
  <c r="AF58" i="38" s="1"/>
  <c r="AC95" i="38"/>
  <c r="AC105" i="38"/>
  <c r="AD47" i="38"/>
  <c r="AD94" i="38"/>
  <c r="AF42" i="38"/>
  <c r="AE46" i="38"/>
  <c r="AC249" i="41" l="1"/>
  <c r="AC321" i="41"/>
  <c r="AC331" i="41" s="1"/>
  <c r="AC285" i="41"/>
  <c r="AA324" i="41"/>
  <c r="AE196" i="41"/>
  <c r="AE198" i="41" s="1"/>
  <c r="AF191" i="41"/>
  <c r="AE313" i="41"/>
  <c r="AD314" i="41"/>
  <c r="AD316" i="41"/>
  <c r="AC322" i="41"/>
  <c r="AD176" i="41"/>
  <c r="AD178" i="41" s="1"/>
  <c r="AE171" i="41"/>
  <c r="AD301" i="41"/>
  <c r="AC304" i="41"/>
  <c r="AC302" i="41"/>
  <c r="AC309" i="41" s="1"/>
  <c r="AB310" i="41"/>
  <c r="AB330" i="41"/>
  <c r="AD156" i="41"/>
  <c r="AD158" i="41" s="1"/>
  <c r="AE151" i="41"/>
  <c r="AD289" i="41"/>
  <c r="AC290" i="41"/>
  <c r="AC292" i="41"/>
  <c r="AE136" i="41"/>
  <c r="AE138" i="41" s="1"/>
  <c r="AF131" i="41"/>
  <c r="AE277" i="41"/>
  <c r="AD278" i="41"/>
  <c r="AD280" i="41"/>
  <c r="AD116" i="41"/>
  <c r="AD118" i="41" s="1"/>
  <c r="AE111" i="41"/>
  <c r="AD265" i="41"/>
  <c r="AC266" i="41"/>
  <c r="AC273" i="41" s="1"/>
  <c r="AC274" i="41" s="1"/>
  <c r="AC268" i="41"/>
  <c r="AD96" i="41"/>
  <c r="AD98" i="41" s="1"/>
  <c r="AE91" i="41"/>
  <c r="AD253" i="41"/>
  <c r="AC254" i="41"/>
  <c r="AC261" i="41" s="1"/>
  <c r="AC262" i="41" s="1"/>
  <c r="AC256" i="41"/>
  <c r="AE76" i="41"/>
  <c r="AE78" i="41" s="1"/>
  <c r="AF71" i="41"/>
  <c r="AE241" i="41"/>
  <c r="AD242" i="41"/>
  <c r="AD244" i="41"/>
  <c r="AE56" i="41"/>
  <c r="AE58" i="41" s="1"/>
  <c r="AF51" i="41"/>
  <c r="AE229" i="41"/>
  <c r="AD230" i="41"/>
  <c r="AD237" i="41" s="1"/>
  <c r="AD238" i="41" s="1"/>
  <c r="AD232" i="41"/>
  <c r="AE36" i="41"/>
  <c r="AE38" i="41" s="1"/>
  <c r="AF31" i="41"/>
  <c r="AE217" i="41"/>
  <c r="AD218" i="41"/>
  <c r="AD225" i="41" s="1"/>
  <c r="AD226" i="41" s="1"/>
  <c r="AD220" i="41"/>
  <c r="AE16" i="41"/>
  <c r="AE18" i="41" s="1"/>
  <c r="AF11" i="41"/>
  <c r="AE205" i="41"/>
  <c r="AD206" i="41"/>
  <c r="AD213" i="41" s="1"/>
  <c r="AD214" i="41" s="1"/>
  <c r="AD208" i="41"/>
  <c r="AB286" i="41"/>
  <c r="AB328" i="41"/>
  <c r="AB327" i="41"/>
  <c r="AB250" i="41"/>
  <c r="AB331" i="41"/>
  <c r="AB322" i="41"/>
  <c r="AB297" i="41"/>
  <c r="AD95" i="38"/>
  <c r="AD105" i="38"/>
  <c r="AE47" i="38"/>
  <c r="AE94" i="38"/>
  <c r="AH53" i="38"/>
  <c r="AG57" i="38"/>
  <c r="AG58" i="38" s="1"/>
  <c r="AG42" i="38"/>
  <c r="AF46" i="38"/>
  <c r="AI64" i="38"/>
  <c r="AH68" i="38"/>
  <c r="AH69" i="38" s="1"/>
  <c r="AC250" i="41" l="1"/>
  <c r="AC327" i="41"/>
  <c r="AC286" i="41"/>
  <c r="AC328" i="41"/>
  <c r="AF196" i="41"/>
  <c r="AF198" i="41" s="1"/>
  <c r="AG191" i="41"/>
  <c r="AF313" i="41"/>
  <c r="AE314" i="41"/>
  <c r="AE316" i="41"/>
  <c r="AE176" i="41"/>
  <c r="AE178" i="41" s="1"/>
  <c r="AF171" i="41"/>
  <c r="AE301" i="41"/>
  <c r="AD302" i="41"/>
  <c r="AD304" i="41"/>
  <c r="AC310" i="41"/>
  <c r="AC330" i="41"/>
  <c r="AE156" i="41"/>
  <c r="AE158" i="41" s="1"/>
  <c r="AF151" i="41"/>
  <c r="AE289" i="41"/>
  <c r="AD292" i="41"/>
  <c r="AD290" i="41"/>
  <c r="AD297" i="41" s="1"/>
  <c r="AF136" i="41"/>
  <c r="AF138" i="41" s="1"/>
  <c r="AG131" i="41"/>
  <c r="AF277" i="41"/>
  <c r="AE280" i="41"/>
  <c r="AE278" i="41"/>
  <c r="AE116" i="41"/>
  <c r="AE118" i="41" s="1"/>
  <c r="AF111" i="41"/>
  <c r="AE265" i="41"/>
  <c r="AD266" i="41"/>
  <c r="AD273" i="41" s="1"/>
  <c r="AD274" i="41" s="1"/>
  <c r="AD268" i="41"/>
  <c r="AE96" i="41"/>
  <c r="AE98" i="41" s="1"/>
  <c r="AF91" i="41"/>
  <c r="AE253" i="41"/>
  <c r="AD254" i="41"/>
  <c r="AD261" i="41" s="1"/>
  <c r="AD262" i="41" s="1"/>
  <c r="AD256" i="41"/>
  <c r="AF76" i="41"/>
  <c r="AF78" i="41" s="1"/>
  <c r="AG71" i="41"/>
  <c r="AF241" i="41"/>
  <c r="AE242" i="41"/>
  <c r="AE244" i="41"/>
  <c r="AF56" i="41"/>
  <c r="AF58" i="41" s="1"/>
  <c r="AG51" i="41"/>
  <c r="AF229" i="41"/>
  <c r="AE230" i="41"/>
  <c r="AE237" i="41" s="1"/>
  <c r="AE238" i="41" s="1"/>
  <c r="AE232" i="41"/>
  <c r="AF36" i="41"/>
  <c r="AF38" i="41" s="1"/>
  <c r="AG31" i="41"/>
  <c r="AF217" i="41"/>
  <c r="AE218" i="41"/>
  <c r="AE225" i="41" s="1"/>
  <c r="AE226" i="41" s="1"/>
  <c r="AE220" i="41"/>
  <c r="AF16" i="41"/>
  <c r="AF18" i="41" s="1"/>
  <c r="AG11" i="41"/>
  <c r="AF205" i="41"/>
  <c r="AE206" i="41"/>
  <c r="AE213" i="41" s="1"/>
  <c r="AE214" i="41" s="1"/>
  <c r="AE208" i="41"/>
  <c r="AB329" i="41"/>
  <c r="AB332" i="41" s="1"/>
  <c r="AB298" i="41"/>
  <c r="AC297" i="41"/>
  <c r="AD285" i="41"/>
  <c r="AD249" i="41"/>
  <c r="AD321" i="41"/>
  <c r="AJ64" i="38"/>
  <c r="AJ68" i="38" s="1"/>
  <c r="AJ69" i="38" s="1"/>
  <c r="AI68" i="38"/>
  <c r="AI69" i="38" s="1"/>
  <c r="AI53" i="38"/>
  <c r="AH57" i="38"/>
  <c r="AH58" i="38" s="1"/>
  <c r="AF47" i="38"/>
  <c r="AF94" i="38"/>
  <c r="AH42" i="38"/>
  <c r="AG46" i="38"/>
  <c r="AE95" i="38"/>
  <c r="AE105" i="38"/>
  <c r="AE285" i="41" l="1"/>
  <c r="AB324" i="41"/>
  <c r="AG196" i="41"/>
  <c r="AG198" i="41" s="1"/>
  <c r="AH191" i="41"/>
  <c r="AG313" i="41"/>
  <c r="AF314" i="41"/>
  <c r="AF316" i="41"/>
  <c r="AF176" i="41"/>
  <c r="AF178" i="41" s="1"/>
  <c r="AG171" i="41"/>
  <c r="AF301" i="41"/>
  <c r="AE302" i="41"/>
  <c r="AE304" i="41"/>
  <c r="AF156" i="41"/>
  <c r="AF158" i="41" s="1"/>
  <c r="AG151" i="41"/>
  <c r="AF289" i="41"/>
  <c r="AE292" i="41"/>
  <c r="AE290" i="41"/>
  <c r="AE297" i="41" s="1"/>
  <c r="AD329" i="41"/>
  <c r="AD298" i="41"/>
  <c r="AG136" i="41"/>
  <c r="AG138" i="41" s="1"/>
  <c r="AH131" i="41"/>
  <c r="AG277" i="41"/>
  <c r="AF280" i="41"/>
  <c r="AF278" i="41"/>
  <c r="AE328" i="41"/>
  <c r="AE286" i="41"/>
  <c r="AF116" i="41"/>
  <c r="AF118" i="41" s="1"/>
  <c r="AG111" i="41"/>
  <c r="AF265" i="41"/>
  <c r="AE266" i="41"/>
  <c r="AE273" i="41" s="1"/>
  <c r="AE274" i="41" s="1"/>
  <c r="AE268" i="41"/>
  <c r="AF96" i="41"/>
  <c r="AF98" i="41" s="1"/>
  <c r="AG91" i="41"/>
  <c r="AF253" i="41"/>
  <c r="AE254" i="41"/>
  <c r="AE261" i="41" s="1"/>
  <c r="AE262" i="41" s="1"/>
  <c r="AE256" i="41"/>
  <c r="AG76" i="41"/>
  <c r="AG78" i="41" s="1"/>
  <c r="AH71" i="41"/>
  <c r="AG241" i="41"/>
  <c r="AF242" i="41"/>
  <c r="AF244" i="41"/>
  <c r="AG56" i="41"/>
  <c r="AG58" i="41" s="1"/>
  <c r="AH51" i="41"/>
  <c r="AG229" i="41"/>
  <c r="AF230" i="41"/>
  <c r="AF237" i="41" s="1"/>
  <c r="AF238" i="41" s="1"/>
  <c r="AF232" i="41"/>
  <c r="AG36" i="41"/>
  <c r="AG38" i="41" s="1"/>
  <c r="AH31" i="41"/>
  <c r="AG217" i="41"/>
  <c r="AF218" i="41"/>
  <c r="AF225" i="41" s="1"/>
  <c r="AF226" i="41" s="1"/>
  <c r="AF220" i="41"/>
  <c r="AG16" i="41"/>
  <c r="AG18" i="41" s="1"/>
  <c r="AH11" i="41"/>
  <c r="AG205" i="41"/>
  <c r="AF206" i="41"/>
  <c r="AF213" i="41" s="1"/>
  <c r="AF214" i="41" s="1"/>
  <c r="AF208" i="41"/>
  <c r="AC298" i="41"/>
  <c r="AC329" i="41"/>
  <c r="AC332" i="41" s="1"/>
  <c r="AD286" i="41"/>
  <c r="AD328" i="41"/>
  <c r="AD327" i="41"/>
  <c r="AD250" i="41"/>
  <c r="AD331" i="41"/>
  <c r="AD322" i="41"/>
  <c r="AE249" i="41"/>
  <c r="AE321" i="41"/>
  <c r="AD309" i="41"/>
  <c r="AG47" i="38"/>
  <c r="AG94" i="38"/>
  <c r="AJ53" i="38"/>
  <c r="AJ57" i="38" s="1"/>
  <c r="AJ58" i="38" s="1"/>
  <c r="AI57" i="38"/>
  <c r="AI58" i="38" s="1"/>
  <c r="AI42" i="38"/>
  <c r="AH46" i="38"/>
  <c r="AF95" i="38"/>
  <c r="AF105" i="38"/>
  <c r="AF285" i="41" l="1"/>
  <c r="AF321" i="41"/>
  <c r="AH196" i="41"/>
  <c r="AH198" i="41" s="1"/>
  <c r="AI191" i="41"/>
  <c r="AH313" i="41"/>
  <c r="AG316" i="41"/>
  <c r="AG314" i="41"/>
  <c r="AG321" i="41" s="1"/>
  <c r="AF322" i="41"/>
  <c r="AF331" i="41"/>
  <c r="AG176" i="41"/>
  <c r="AG178" i="41" s="1"/>
  <c r="AH171" i="41"/>
  <c r="AG301" i="41"/>
  <c r="AF302" i="41"/>
  <c r="AF304" i="41"/>
  <c r="AG156" i="41"/>
  <c r="AG158" i="41" s="1"/>
  <c r="AH151" i="41"/>
  <c r="AG289" i="41"/>
  <c r="AF292" i="41"/>
  <c r="AF290" i="41"/>
  <c r="AF297" i="41" s="1"/>
  <c r="AE329" i="41"/>
  <c r="AE298" i="41"/>
  <c r="AH136" i="41"/>
  <c r="AH138" i="41" s="1"/>
  <c r="AI131" i="41"/>
  <c r="AH277" i="41"/>
  <c r="AG278" i="41"/>
  <c r="AG280" i="41"/>
  <c r="AG116" i="41"/>
  <c r="AG118" i="41" s="1"/>
  <c r="AH111" i="41"/>
  <c r="AG265" i="41"/>
  <c r="AF266" i="41"/>
  <c r="AF273" i="41" s="1"/>
  <c r="AF274" i="41" s="1"/>
  <c r="AF268" i="41"/>
  <c r="AG96" i="41"/>
  <c r="AG98" i="41" s="1"/>
  <c r="AH91" i="41"/>
  <c r="AG253" i="41"/>
  <c r="AF254" i="41"/>
  <c r="AF261" i="41" s="1"/>
  <c r="AF262" i="41" s="1"/>
  <c r="AF256" i="41"/>
  <c r="AH76" i="41"/>
  <c r="AH78" i="41" s="1"/>
  <c r="AI71" i="41"/>
  <c r="AH241" i="41"/>
  <c r="AG242" i="41"/>
  <c r="AG244" i="41"/>
  <c r="AH56" i="41"/>
  <c r="AH58" i="41" s="1"/>
  <c r="AI51" i="41"/>
  <c r="AH229" i="41"/>
  <c r="AG230" i="41"/>
  <c r="AG237" i="41" s="1"/>
  <c r="AG238" i="41" s="1"/>
  <c r="AG232" i="41"/>
  <c r="AH36" i="41"/>
  <c r="AH38" i="41" s="1"/>
  <c r="AI31" i="41"/>
  <c r="AH217" i="41"/>
  <c r="AG218" i="41"/>
  <c r="AG225" i="41" s="1"/>
  <c r="AG226" i="41" s="1"/>
  <c r="AG220" i="41"/>
  <c r="AH16" i="41"/>
  <c r="AH18" i="41" s="1"/>
  <c r="AI11" i="41"/>
  <c r="AH205" i="41"/>
  <c r="AG206" i="41"/>
  <c r="AG213" i="41" s="1"/>
  <c r="AG214" i="41" s="1"/>
  <c r="AG208" i="41"/>
  <c r="AC324" i="41"/>
  <c r="AE327" i="41"/>
  <c r="AE250" i="41"/>
  <c r="AE331" i="41"/>
  <c r="AE322" i="41"/>
  <c r="AD310" i="41"/>
  <c r="AD330" i="41"/>
  <c r="AE309" i="41"/>
  <c r="AF249" i="41"/>
  <c r="AD332" i="41"/>
  <c r="AH47" i="38"/>
  <c r="AH94" i="38"/>
  <c r="AJ42" i="38"/>
  <c r="AJ46" i="38" s="1"/>
  <c r="AI46" i="38"/>
  <c r="AG95" i="38"/>
  <c r="AG105" i="38"/>
  <c r="AF328" i="41" l="1"/>
  <c r="AF286" i="41"/>
  <c r="AF309" i="41"/>
  <c r="AG285" i="41"/>
  <c r="AI196" i="41"/>
  <c r="AI198" i="41" s="1"/>
  <c r="AJ191" i="41"/>
  <c r="AI313" i="41"/>
  <c r="AH316" i="41"/>
  <c r="AH314" i="41"/>
  <c r="AH321" i="41" s="1"/>
  <c r="AG322" i="41"/>
  <c r="AG331" i="41"/>
  <c r="AH176" i="41"/>
  <c r="AH178" i="41" s="1"/>
  <c r="AI171" i="41"/>
  <c r="AH301" i="41"/>
  <c r="AG302" i="41"/>
  <c r="AG304" i="41"/>
  <c r="AH156" i="41"/>
  <c r="AH158" i="41" s="1"/>
  <c r="AI151" i="41"/>
  <c r="AH289" i="41"/>
  <c r="AG290" i="41"/>
  <c r="AG292" i="41"/>
  <c r="AF329" i="41"/>
  <c r="AF298" i="41"/>
  <c r="AI136" i="41"/>
  <c r="AI138" i="41" s="1"/>
  <c r="AJ131" i="41"/>
  <c r="AI277" i="41"/>
  <c r="AH278" i="41"/>
  <c r="AH280" i="41"/>
  <c r="AH116" i="41"/>
  <c r="AH118" i="41" s="1"/>
  <c r="AI111" i="41"/>
  <c r="AH265" i="41"/>
  <c r="AG266" i="41"/>
  <c r="AG273" i="41" s="1"/>
  <c r="AG274" i="41" s="1"/>
  <c r="AG268" i="41"/>
  <c r="AH96" i="41"/>
  <c r="AH98" i="41" s="1"/>
  <c r="AI91" i="41"/>
  <c r="AH253" i="41"/>
  <c r="AG254" i="41"/>
  <c r="AG261" i="41" s="1"/>
  <c r="AG262" i="41" s="1"/>
  <c r="AG256" i="41"/>
  <c r="AI76" i="41"/>
  <c r="AI78" i="41" s="1"/>
  <c r="AJ71" i="41"/>
  <c r="AI241" i="41"/>
  <c r="AH242" i="41"/>
  <c r="AH244" i="41"/>
  <c r="AI56" i="41"/>
  <c r="AI58" i="41" s="1"/>
  <c r="AJ51" i="41"/>
  <c r="AI229" i="41"/>
  <c r="AH230" i="41"/>
  <c r="AH237" i="41" s="1"/>
  <c r="AH238" i="41" s="1"/>
  <c r="AH232" i="41"/>
  <c r="AI36" i="41"/>
  <c r="AI38" i="41" s="1"/>
  <c r="AJ31" i="41"/>
  <c r="AI217" i="41"/>
  <c r="AH218" i="41"/>
  <c r="AH225" i="41" s="1"/>
  <c r="AH226" i="41" s="1"/>
  <c r="AH220" i="41"/>
  <c r="AI16" i="41"/>
  <c r="AI18" i="41" s="1"/>
  <c r="AJ11" i="41"/>
  <c r="AI205" i="41"/>
  <c r="AH208" i="41"/>
  <c r="AH206" i="41"/>
  <c r="AH213" i="41" s="1"/>
  <c r="AH214" i="41" s="1"/>
  <c r="AE330" i="41"/>
  <c r="AE332" i="41" s="1"/>
  <c r="AE310" i="41"/>
  <c r="AF327" i="41"/>
  <c r="AF250" i="41"/>
  <c r="AG249" i="41"/>
  <c r="AD324" i="41"/>
  <c r="AJ47" i="38"/>
  <c r="AJ94" i="38"/>
  <c r="AI47" i="38"/>
  <c r="AI94" i="38"/>
  <c r="AH95" i="38"/>
  <c r="AH105" i="38"/>
  <c r="AG297" i="41" l="1"/>
  <c r="AF330" i="41"/>
  <c r="AF332" i="41" s="1"/>
  <c r="AF310" i="41"/>
  <c r="AG286" i="41"/>
  <c r="AG328" i="41"/>
  <c r="AG309" i="41"/>
  <c r="AH285" i="41"/>
  <c r="AJ196" i="41"/>
  <c r="AJ198" i="41" s="1"/>
  <c r="AK191" i="41"/>
  <c r="AJ313" i="41"/>
  <c r="AI314" i="41"/>
  <c r="AI316" i="41"/>
  <c r="AH331" i="41"/>
  <c r="AH322" i="41"/>
  <c r="AI176" i="41"/>
  <c r="AI178" i="41" s="1"/>
  <c r="AJ171" i="41"/>
  <c r="AI301" i="41"/>
  <c r="AH304" i="41"/>
  <c r="AH302" i="41"/>
  <c r="AH309" i="41" s="1"/>
  <c r="AG310" i="41"/>
  <c r="AG330" i="41"/>
  <c r="AI156" i="41"/>
  <c r="AI158" i="41" s="1"/>
  <c r="AJ151" i="41"/>
  <c r="AI289" i="41"/>
  <c r="AH290" i="41"/>
  <c r="AH292" i="41"/>
  <c r="AG298" i="41"/>
  <c r="AG329" i="41"/>
  <c r="AJ136" i="41"/>
  <c r="AJ138" i="41" s="1"/>
  <c r="AK131" i="41"/>
  <c r="AJ277" i="41"/>
  <c r="AI278" i="41"/>
  <c r="AI280" i="41"/>
  <c r="AH286" i="41"/>
  <c r="AH328" i="41"/>
  <c r="AI116" i="41"/>
  <c r="AI118" i="41" s="1"/>
  <c r="AJ111" i="41"/>
  <c r="AI265" i="41"/>
  <c r="AH266" i="41"/>
  <c r="AH273" i="41" s="1"/>
  <c r="AH274" i="41" s="1"/>
  <c r="AH268" i="41"/>
  <c r="AI96" i="41"/>
  <c r="AI98" i="41" s="1"/>
  <c r="AJ91" i="41"/>
  <c r="AI253" i="41"/>
  <c r="AH254" i="41"/>
  <c r="AH261" i="41" s="1"/>
  <c r="AH262" i="41" s="1"/>
  <c r="AH256" i="41"/>
  <c r="AJ76" i="41"/>
  <c r="AJ78" i="41" s="1"/>
  <c r="AK71" i="41"/>
  <c r="AJ241" i="41"/>
  <c r="AI242" i="41"/>
  <c r="AI244" i="41"/>
  <c r="AJ56" i="41"/>
  <c r="AJ58" i="41" s="1"/>
  <c r="AK51" i="41"/>
  <c r="AJ229" i="41"/>
  <c r="AI230" i="41"/>
  <c r="AI237" i="41" s="1"/>
  <c r="AI238" i="41" s="1"/>
  <c r="AI232" i="41"/>
  <c r="AJ36" i="41"/>
  <c r="AJ38" i="41" s="1"/>
  <c r="AK31" i="41"/>
  <c r="AJ217" i="41"/>
  <c r="AI218" i="41"/>
  <c r="AI225" i="41" s="1"/>
  <c r="AI226" i="41" s="1"/>
  <c r="AI220" i="41"/>
  <c r="AJ16" i="41"/>
  <c r="AJ18" i="41" s="1"/>
  <c r="AK11" i="41"/>
  <c r="AJ205" i="41"/>
  <c r="AI208" i="41"/>
  <c r="AI206" i="41"/>
  <c r="AI213" i="41" s="1"/>
  <c r="AI214" i="41" s="1"/>
  <c r="AF324" i="41"/>
  <c r="AG327" i="41"/>
  <c r="AG250" i="41"/>
  <c r="AH249" i="41"/>
  <c r="AE324" i="41"/>
  <c r="AI95" i="38"/>
  <c r="AI105" i="38"/>
  <c r="AJ95" i="38"/>
  <c r="AJ105" i="38"/>
  <c r="AH297" i="41" l="1"/>
  <c r="AK196" i="41"/>
  <c r="AK198" i="41" s="1"/>
  <c r="AK313" i="41"/>
  <c r="AJ316" i="41"/>
  <c r="AJ314" i="41"/>
  <c r="AJ176" i="41"/>
  <c r="AJ178" i="41" s="1"/>
  <c r="AK171" i="41"/>
  <c r="AJ301" i="41"/>
  <c r="AI304" i="41"/>
  <c r="AI302" i="41"/>
  <c r="AI309" i="41" s="1"/>
  <c r="AH330" i="41"/>
  <c r="AH310" i="41"/>
  <c r="AJ156" i="41"/>
  <c r="AJ158" i="41" s="1"/>
  <c r="AK151" i="41"/>
  <c r="AJ289" i="41"/>
  <c r="AI290" i="41"/>
  <c r="AI297" i="41" s="1"/>
  <c r="AI292" i="41"/>
  <c r="AH329" i="41"/>
  <c r="AH298" i="41"/>
  <c r="AK136" i="41"/>
  <c r="AK138" i="41" s="1"/>
  <c r="AK277" i="41"/>
  <c r="AJ278" i="41"/>
  <c r="AJ280" i="41"/>
  <c r="AJ116" i="41"/>
  <c r="AJ118" i="41" s="1"/>
  <c r="AK111" i="41"/>
  <c r="AJ265" i="41"/>
  <c r="AI266" i="41"/>
  <c r="AI273" i="41" s="1"/>
  <c r="AI274" i="41" s="1"/>
  <c r="AI268" i="41"/>
  <c r="AJ96" i="41"/>
  <c r="AJ98" i="41" s="1"/>
  <c r="AK91" i="41"/>
  <c r="AJ253" i="41"/>
  <c r="AI254" i="41"/>
  <c r="AI261" i="41" s="1"/>
  <c r="AI262" i="41" s="1"/>
  <c r="AI256" i="41"/>
  <c r="AK76" i="41"/>
  <c r="AK78" i="41" s="1"/>
  <c r="AK241" i="41"/>
  <c r="AJ242" i="41"/>
  <c r="AJ244" i="41"/>
  <c r="AK56" i="41"/>
  <c r="AK58" i="41" s="1"/>
  <c r="AK229" i="41"/>
  <c r="AJ230" i="41"/>
  <c r="AJ237" i="41" s="1"/>
  <c r="AJ238" i="41" s="1"/>
  <c r="AJ232" i="41"/>
  <c r="AK36" i="41"/>
  <c r="AK38" i="41" s="1"/>
  <c r="AK217" i="41"/>
  <c r="AJ218" i="41"/>
  <c r="AJ225" i="41" s="1"/>
  <c r="AJ226" i="41" s="1"/>
  <c r="AJ220" i="41"/>
  <c r="AK16" i="41"/>
  <c r="AK18" i="41" s="1"/>
  <c r="AK205" i="41"/>
  <c r="AJ208" i="41"/>
  <c r="AJ206" i="41"/>
  <c r="AJ213" i="41" s="1"/>
  <c r="AJ214" i="41" s="1"/>
  <c r="AG324" i="41"/>
  <c r="AH327" i="41"/>
  <c r="AH250" i="41"/>
  <c r="AI285" i="41"/>
  <c r="AI249" i="41"/>
  <c r="AG332" i="41"/>
  <c r="AI321" i="41"/>
  <c r="AJ321" i="41" l="1"/>
  <c r="AJ285" i="41"/>
  <c r="AK314" i="41"/>
  <c r="AK316" i="41"/>
  <c r="AK176" i="41"/>
  <c r="AK178" i="41" s="1"/>
  <c r="AK301" i="41"/>
  <c r="AJ304" i="41"/>
  <c r="AJ302" i="41"/>
  <c r="AJ309" i="41" s="1"/>
  <c r="AI310" i="41"/>
  <c r="AI330" i="41"/>
  <c r="AK156" i="41"/>
  <c r="AK158" i="41" s="1"/>
  <c r="AK289" i="41"/>
  <c r="AJ290" i="41"/>
  <c r="AJ292" i="41"/>
  <c r="AI298" i="41"/>
  <c r="AI329" i="41"/>
  <c r="AK280" i="41"/>
  <c r="AK278" i="41"/>
  <c r="AK285" i="41" s="1"/>
  <c r="AK116" i="41"/>
  <c r="AK118" i="41" s="1"/>
  <c r="AK265" i="41"/>
  <c r="AJ266" i="41"/>
  <c r="AJ273" i="41" s="1"/>
  <c r="AJ274" i="41" s="1"/>
  <c r="AJ268" i="41"/>
  <c r="AK96" i="41"/>
  <c r="AK98" i="41" s="1"/>
  <c r="AK253" i="41"/>
  <c r="AJ254" i="41"/>
  <c r="AJ261" i="41" s="1"/>
  <c r="AJ262" i="41" s="1"/>
  <c r="AJ256" i="41"/>
  <c r="AK242" i="41"/>
  <c r="AK244" i="41"/>
  <c r="AK230" i="41"/>
  <c r="AK237" i="41" s="1"/>
  <c r="AK238" i="41" s="1"/>
  <c r="AK232" i="41"/>
  <c r="AK218" i="41"/>
  <c r="AK225" i="41" s="1"/>
  <c r="AK226" i="41" s="1"/>
  <c r="AK220" i="41"/>
  <c r="AK206" i="41"/>
  <c r="AK213" i="41" s="1"/>
  <c r="AK214" i="41" s="1"/>
  <c r="AK208" i="41"/>
  <c r="AH324" i="41"/>
  <c r="AI328" i="41"/>
  <c r="AI286" i="41"/>
  <c r="AI327" i="41"/>
  <c r="AI250" i="41"/>
  <c r="AI322" i="41"/>
  <c r="AI331" i="41"/>
  <c r="AJ249" i="41"/>
  <c r="AH332" i="41"/>
  <c r="AK321" i="41" l="1"/>
  <c r="AI332" i="41"/>
  <c r="AJ286" i="41"/>
  <c r="AJ328" i="41"/>
  <c r="AJ331" i="41"/>
  <c r="AJ322" i="41"/>
  <c r="AK302" i="41"/>
  <c r="AK304" i="41"/>
  <c r="AJ310" i="41"/>
  <c r="AJ330" i="41"/>
  <c r="AK290" i="41"/>
  <c r="AK292" i="41"/>
  <c r="AK328" i="41"/>
  <c r="AK286" i="41"/>
  <c r="AK266" i="41"/>
  <c r="AK273" i="41" s="1"/>
  <c r="AK274" i="41" s="1"/>
  <c r="AK268" i="41"/>
  <c r="AK254" i="41"/>
  <c r="AK261" i="41" s="1"/>
  <c r="AK262" i="41" s="1"/>
  <c r="AK256" i="41"/>
  <c r="AI324" i="41"/>
  <c r="AJ327" i="41"/>
  <c r="AJ250" i="41"/>
  <c r="AJ297" i="41"/>
  <c r="AK249" i="41"/>
  <c r="AK322" i="41" l="1"/>
  <c r="AK331" i="41"/>
  <c r="AK309" i="41"/>
  <c r="AK310" i="41" s="1"/>
  <c r="AK330" i="41"/>
  <c r="AJ329" i="41"/>
  <c r="AJ332" i="41" s="1"/>
  <c r="AJ298" i="41"/>
  <c r="AK327" i="41"/>
  <c r="AK250" i="41"/>
  <c r="AK297" i="41"/>
  <c r="AJ324" i="41" l="1"/>
  <c r="AK298" i="41"/>
  <c r="AK329" i="41"/>
  <c r="AK332" i="41" s="1"/>
  <c r="AK324" i="41" l="1"/>
</calcChain>
</file>

<file path=xl/sharedStrings.xml><?xml version="1.0" encoding="utf-8"?>
<sst xmlns="http://schemas.openxmlformats.org/spreadsheetml/2006/main" count="1972" uniqueCount="417">
  <si>
    <t>Notes</t>
  </si>
  <si>
    <t>Czech Republic</t>
  </si>
  <si>
    <t>NOx</t>
  </si>
  <si>
    <t>NH3</t>
  </si>
  <si>
    <t>Emission Factors</t>
  </si>
  <si>
    <t>Source:</t>
  </si>
  <si>
    <t>Units:</t>
  </si>
  <si>
    <t>g NH3 (kg N applied)–1)</t>
  </si>
  <si>
    <t>Cool Climate (≤ 10 - 14)</t>
  </si>
  <si>
    <t>Temperate Climate (15 - 25)</t>
  </si>
  <si>
    <t>Warm Climate (26 - ≥ 28)</t>
  </si>
  <si>
    <r>
      <rPr>
        <b/>
        <i/>
        <sz val="11"/>
        <color theme="1"/>
        <rFont val="Calibri"/>
        <family val="2"/>
        <scheme val="minor"/>
      </rPr>
      <t>Note climate region source:</t>
    </r>
    <r>
      <rPr>
        <i/>
        <sz val="11"/>
        <color theme="1"/>
        <rFont val="Calibri"/>
        <family val="2"/>
        <scheme val="minor"/>
      </rPr>
      <t xml:space="preserve"> IPCC 2006 V4 Chp 10 Table 10.14 </t>
    </r>
  </si>
  <si>
    <t>Fertiliser Type</t>
  </si>
  <si>
    <t>Cool_Normal</t>
  </si>
  <si>
    <t>Cool_High</t>
  </si>
  <si>
    <t>Temperate_Normal</t>
  </si>
  <si>
    <t>Temperate_High</t>
  </si>
  <si>
    <t>Warm_Normal</t>
  </si>
  <si>
    <t>Warm_High</t>
  </si>
  <si>
    <t>IFA Name (matching fertiliser names)</t>
  </si>
  <si>
    <t>Ammonium nitrate (AN)</t>
  </si>
  <si>
    <t>Ammonium nitrate (N)</t>
  </si>
  <si>
    <t>Ammonium phosphates (AP)</t>
  </si>
  <si>
    <t>Ammonium phosphate (N)</t>
  </si>
  <si>
    <t>Ammonium sulphate (AS)</t>
  </si>
  <si>
    <t>Ammonium sulphate (N)</t>
  </si>
  <si>
    <t>Calcium ammonium nitrate (CAN)</t>
  </si>
  <si>
    <t>Calc. amm. nitrate (N)</t>
  </si>
  <si>
    <t>NK Mixtures</t>
  </si>
  <si>
    <t>N K compound (N)</t>
  </si>
  <si>
    <t>NPK Mixtures</t>
  </si>
  <si>
    <t>N P K compound (N)</t>
  </si>
  <si>
    <t>NP Mixtures</t>
  </si>
  <si>
    <t>Other NP (N)</t>
  </si>
  <si>
    <t>N solutions</t>
  </si>
  <si>
    <t>Nitrogen solutions (N)</t>
  </si>
  <si>
    <t>Other straight N compounds</t>
  </si>
  <si>
    <t>Other N straight (N)</t>
  </si>
  <si>
    <t>Urea</t>
  </si>
  <si>
    <t>Urea (N)</t>
  </si>
  <si>
    <t>Note: Normal = pH up to 7.0, high pH = &gt; 7.0</t>
  </si>
  <si>
    <t>Conversion Factors</t>
  </si>
  <si>
    <t>kg --&gt; kt</t>
  </si>
  <si>
    <t>g --&gt; kt</t>
  </si>
  <si>
    <t>NH3-N --&gt; NH3</t>
  </si>
  <si>
    <t>no need to convert, as Ef ar in NH3/Napplied</t>
  </si>
  <si>
    <t>Lookup</t>
  </si>
  <si>
    <t>Geography</t>
  </si>
  <si>
    <t>NFR Code</t>
  </si>
  <si>
    <t>Sector/ Description</t>
  </si>
  <si>
    <t>Climatic region</t>
  </si>
  <si>
    <t>Soil pH</t>
  </si>
  <si>
    <t>Pollutant</t>
  </si>
  <si>
    <t>Units</t>
  </si>
  <si>
    <t>Data Source</t>
  </si>
  <si>
    <t>Step 1 - crop area</t>
  </si>
  <si>
    <t>3Da1</t>
  </si>
  <si>
    <t>Crop Area</t>
  </si>
  <si>
    <t>Cool</t>
  </si>
  <si>
    <t>-</t>
  </si>
  <si>
    <t>ha</t>
  </si>
  <si>
    <t>FAOSTAT http://www.fao.org/faostat/en/#data/RL</t>
  </si>
  <si>
    <t>Temperate</t>
  </si>
  <si>
    <t>Warm</t>
  </si>
  <si>
    <t>Step 2 - emission regions</t>
  </si>
  <si>
    <t>Normal</t>
  </si>
  <si>
    <t>fraction</t>
  </si>
  <si>
    <t>See 'CS Notes' sheet</t>
  </si>
  <si>
    <t>High</t>
  </si>
  <si>
    <t>3Da2</t>
  </si>
  <si>
    <t>3Da3</t>
  </si>
  <si>
    <t>3Da4</t>
  </si>
  <si>
    <t>CHECK ROW</t>
  </si>
  <si>
    <t>Step 3 - Fertiliser Application</t>
  </si>
  <si>
    <t>N</t>
  </si>
  <si>
    <t>kt</t>
  </si>
  <si>
    <t>IFA - https://www.ifastat.org/databases/plant-nutrition</t>
  </si>
  <si>
    <t>Step 4 - Fertiliser Application by emission region
Step 5 -  emissions flux in kg a–1 NH3-N</t>
  </si>
  <si>
    <t>NH3-N</t>
  </si>
  <si>
    <t>Step 6 - calculate NH3 emissions</t>
  </si>
  <si>
    <t>Step 6 - calculate NH3 emissions (total)</t>
  </si>
  <si>
    <t>calculate NOx emissions (total)</t>
  </si>
  <si>
    <t>kg NO2 (kg N applied)–1)</t>
  </si>
  <si>
    <t>Czech Republic: Tier 1 NOx Emissions from Mineral Fertiliser (3Da1)</t>
  </si>
  <si>
    <t>Arable land</t>
  </si>
  <si>
    <t>Fallow land</t>
  </si>
  <si>
    <t>Hop gardens</t>
  </si>
  <si>
    <t>Vineyards</t>
  </si>
  <si>
    <t>Gardens</t>
  </si>
  <si>
    <t>Orchards</t>
  </si>
  <si>
    <t>Permanent grassland</t>
  </si>
  <si>
    <t>.</t>
  </si>
  <si>
    <t>Cereals, total</t>
  </si>
  <si>
    <t>Wheat</t>
  </si>
  <si>
    <t>Rye</t>
  </si>
  <si>
    <t>Barley</t>
  </si>
  <si>
    <t>Oats</t>
  </si>
  <si>
    <t>Triticale</t>
  </si>
  <si>
    <t>Grain maize</t>
  </si>
  <si>
    <t xml:space="preserve">Other cereals </t>
  </si>
  <si>
    <t>Pulses, total</t>
  </si>
  <si>
    <t>Field peas</t>
  </si>
  <si>
    <t>Other pulses</t>
  </si>
  <si>
    <t>Root crops, total</t>
  </si>
  <si>
    <r>
      <t>Early potatoes</t>
    </r>
    <r>
      <rPr>
        <i/>
        <vertAlign val="superscript"/>
        <sz val="8"/>
        <rFont val="Arial"/>
        <family val="2"/>
        <charset val="238"/>
      </rPr>
      <t>1)</t>
    </r>
  </si>
  <si>
    <r>
      <t>Other potatoes</t>
    </r>
    <r>
      <rPr>
        <i/>
        <vertAlign val="superscript"/>
        <sz val="8"/>
        <rFont val="Arial"/>
        <family val="2"/>
        <charset val="238"/>
      </rPr>
      <t>2)</t>
    </r>
  </si>
  <si>
    <t>Seed potatoes</t>
  </si>
  <si>
    <t>Forage beet</t>
  </si>
  <si>
    <t>Other root crops</t>
  </si>
  <si>
    <t>Rape</t>
  </si>
  <si>
    <t>Sunflower seed</t>
  </si>
  <si>
    <t>Soya</t>
  </si>
  <si>
    <t>Poppy</t>
  </si>
  <si>
    <t>Mustard seed</t>
  </si>
  <si>
    <t>Culinary plants</t>
  </si>
  <si>
    <t>Medicinal plants</t>
  </si>
  <si>
    <t>Green and silage 
  maize</t>
  </si>
  <si>
    <t>Strawberries</t>
  </si>
  <si>
    <r>
      <t xml:space="preserve">2) </t>
    </r>
    <r>
      <rPr>
        <i/>
        <sz val="8"/>
        <rFont val="Arial"/>
        <family val="2"/>
        <charset val="238"/>
      </rPr>
      <t>Main crop potatoes and starch potatoes.</t>
    </r>
  </si>
  <si>
    <r>
      <t>3)</t>
    </r>
    <r>
      <rPr>
        <i/>
        <sz val="8"/>
        <rFont val="Arial"/>
        <family val="2"/>
        <charset val="238"/>
      </rPr>
      <t xml:space="preserve"> Excludes short rotation coppices since 2016.</t>
    </r>
  </si>
  <si>
    <t>Tillage methods</t>
  </si>
  <si>
    <t>Conventional tillage
(mouldboard plough or disc plough)</t>
  </si>
  <si>
    <t>Conservation tillage
(low tillage)</t>
  </si>
  <si>
    <t>Zero tillage
(direct seeding)</t>
  </si>
  <si>
    <t>Hlavní město Praha</t>
  </si>
  <si>
    <t>Středočeský</t>
  </si>
  <si>
    <t>Jihočeský</t>
  </si>
  <si>
    <t>Plzeňský</t>
  </si>
  <si>
    <t>Karlovarský</t>
  </si>
  <si>
    <t>Ústecký</t>
  </si>
  <si>
    <t>Liberecký</t>
  </si>
  <si>
    <t>Královéhradecký</t>
  </si>
  <si>
    <t>Pardubický</t>
  </si>
  <si>
    <t>Vysočina</t>
  </si>
  <si>
    <t>Jihomoravský</t>
  </si>
  <si>
    <t>Olomoucký</t>
  </si>
  <si>
    <t>Zlínský</t>
  </si>
  <si>
    <t>Moravskoslezský</t>
  </si>
  <si>
    <t>Arable land (ha)</t>
  </si>
  <si>
    <t>region:</t>
  </si>
  <si>
    <t>Thousand tonnes</t>
  </si>
  <si>
    <t>Crop</t>
  </si>
  <si>
    <t>average</t>
  </si>
  <si>
    <t>Industrial sugar beet</t>
  </si>
  <si>
    <t>Fodder beet</t>
  </si>
  <si>
    <t>Industrial crops,
  total</t>
  </si>
  <si>
    <t>Linseed</t>
  </si>
  <si>
    <t>Other oil seed crops</t>
  </si>
  <si>
    <t>Medicinal crops</t>
  </si>
  <si>
    <r>
      <t>Other industrial crops</t>
    </r>
    <r>
      <rPr>
        <i/>
        <vertAlign val="superscript"/>
        <sz val="8"/>
        <rFont val="Arial"/>
        <family val="2"/>
        <charset val="238"/>
      </rPr>
      <t>3)</t>
    </r>
  </si>
  <si>
    <r>
      <t>Arable fodder 
  crops, total, as hay</t>
    </r>
    <r>
      <rPr>
        <b/>
        <i/>
        <vertAlign val="superscript"/>
        <sz val="8"/>
        <rFont val="Arial"/>
        <family val="2"/>
        <charset val="238"/>
      </rPr>
      <t>4)</t>
    </r>
  </si>
  <si>
    <t>Green and silage
  maize</t>
  </si>
  <si>
    <t>Other annual fodder
  crops</t>
  </si>
  <si>
    <t>Red clover</t>
  </si>
  <si>
    <t>Lucerne</t>
  </si>
  <si>
    <t>Other perennial
  fodder crops</t>
  </si>
  <si>
    <t>Other crops</t>
  </si>
  <si>
    <t>Permanent
  grasslands, as hay</t>
  </si>
  <si>
    <r>
      <t>1)</t>
    </r>
    <r>
      <rPr>
        <i/>
        <sz val="8"/>
        <rFont val="Arial"/>
        <family val="2"/>
        <charset val="238"/>
      </rPr>
      <t xml:space="preserve"> Harvested before 1 July.</t>
    </r>
  </si>
  <si>
    <r>
      <t>4)</t>
    </r>
    <r>
      <rPr>
        <i/>
        <sz val="8"/>
        <rFont val="Arial"/>
        <family val="2"/>
        <charset val="238"/>
      </rPr>
      <t xml:space="preserve"> Methodology was changed in 2017, see methodological 
   notes.</t>
    </r>
  </si>
  <si>
    <t>Tonnes per hectare</t>
  </si>
  <si>
    <t>Root crops</t>
  </si>
  <si>
    <t xml:space="preserve">Industrial sugar beet </t>
  </si>
  <si>
    <t>Industrial crops</t>
  </si>
  <si>
    <t>Other perennial 
  fodder crops</t>
  </si>
  <si>
    <r>
      <t>13</t>
    </r>
    <r>
      <rPr>
        <sz val="10"/>
        <rFont val="Arial"/>
        <family val="2"/>
        <charset val="238"/>
      </rPr>
      <t>-8.</t>
    </r>
    <r>
      <rPr>
        <b/>
        <sz val="10"/>
        <rFont val="Arial"/>
        <family val="2"/>
        <charset val="238"/>
      </rPr>
      <t xml:space="preserve"> Harvest of crops</t>
    </r>
  </si>
  <si>
    <r>
      <t>13</t>
    </r>
    <r>
      <rPr>
        <sz val="10"/>
        <rFont val="Arial"/>
        <family val="2"/>
        <charset val="238"/>
      </rPr>
      <t xml:space="preserve">-6. </t>
    </r>
    <r>
      <rPr>
        <b/>
        <sz val="10"/>
        <rFont val="Arial"/>
        <family val="2"/>
        <charset val="238"/>
      </rPr>
      <t xml:space="preserve">Per hectare yields of crops harvested </t>
    </r>
  </si>
  <si>
    <t>Utilised agricultural area (UAA)</t>
  </si>
  <si>
    <t>Crops distribution</t>
  </si>
  <si>
    <t>Cultivated area</t>
  </si>
  <si>
    <t>ha/year</t>
  </si>
  <si>
    <t>Year fraction emitting</t>
  </si>
  <si>
    <t>Yield crop</t>
  </si>
  <si>
    <t>kg/ha</t>
  </si>
  <si>
    <t>Yield dry matter crop</t>
  </si>
  <si>
    <t>kg/kg</t>
  </si>
  <si>
    <t>EF NMVOC</t>
  </si>
  <si>
    <t>kg NMVOC/kg dry matter/hour</t>
  </si>
  <si>
    <t>Grain maize - other grain</t>
  </si>
  <si>
    <t>Grass 15°C</t>
  </si>
  <si>
    <t>Other crops - TIER 1</t>
  </si>
  <si>
    <t>NMVOC 3De total</t>
  </si>
  <si>
    <t>Step 3a - Fertiliser Application - calculation of moving
centered three-year average</t>
  </si>
  <si>
    <t>Total</t>
  </si>
  <si>
    <t>based on of moving centered three-year average cell 45</t>
  </si>
  <si>
    <t xml:space="preserve"> </t>
  </si>
  <si>
    <t>12. Tillage methods year 2010</t>
  </si>
  <si>
    <r>
      <t>2002</t>
    </r>
    <r>
      <rPr>
        <vertAlign val="superscript"/>
        <sz val="8"/>
        <rFont val="Arial CE"/>
        <family val="2"/>
        <charset val="238"/>
      </rPr>
      <t>1)</t>
    </r>
  </si>
  <si>
    <r>
      <t>2003</t>
    </r>
    <r>
      <rPr>
        <vertAlign val="superscript"/>
        <sz val="8"/>
        <rFont val="Arial CE"/>
        <family val="2"/>
        <charset val="238"/>
      </rPr>
      <t>1)</t>
    </r>
  </si>
  <si>
    <r>
      <t>2004</t>
    </r>
    <r>
      <rPr>
        <vertAlign val="superscript"/>
        <sz val="8"/>
        <rFont val="Arial CE"/>
        <family val="2"/>
        <charset val="238"/>
      </rPr>
      <t>1)</t>
    </r>
  </si>
  <si>
    <t>Průměr let</t>
  </si>
  <si>
    <t>Emission</t>
  </si>
  <si>
    <t>kt NMVOC/year</t>
  </si>
  <si>
    <t>IEF</t>
  </si>
  <si>
    <t>kg NMVOC/ha/year</t>
  </si>
  <si>
    <t>IEF for tier 2</t>
  </si>
  <si>
    <t>Emission with tier 1 total</t>
  </si>
  <si>
    <t>Area for TIER 2</t>
  </si>
  <si>
    <t>Emission with TIER 2 total</t>
  </si>
  <si>
    <t xml:space="preserve">Application - urea-based fertilisers </t>
  </si>
  <si>
    <t xml:space="preserve">data source:  </t>
  </si>
  <si>
    <t>fertiliser type</t>
  </si>
  <si>
    <t>Parameter code</t>
  </si>
  <si>
    <t>BaseEF / mitigation measure / abated EF</t>
  </si>
  <si>
    <t xml:space="preserve">Penetration% / AE% </t>
  </si>
  <si>
    <t>Urea-based</t>
  </si>
  <si>
    <t>EF_NH3_applic_urea</t>
  </si>
  <si>
    <t>BaseEF / cool temperature / normal pH</t>
  </si>
  <si>
    <t>N/A</t>
  </si>
  <si>
    <t>Reference case (broadcast, no incorporation)</t>
  </si>
  <si>
    <t>Penetration rate</t>
  </si>
  <si>
    <t>Urease inhibitor (solid urea)</t>
  </si>
  <si>
    <t>Urease inhibitor (liquid urea, ammonium nitrate)</t>
  </si>
  <si>
    <t>Slow-release fert. (polymer coatings)</t>
  </si>
  <si>
    <t>closed-slot injection</t>
  </si>
  <si>
    <t>Incorporation immediately</t>
  </si>
  <si>
    <t>Irrigation</t>
  </si>
  <si>
    <t>Substitution with ammonium nitrate</t>
  </si>
  <si>
    <t>Abatement efficiency rate</t>
  </si>
  <si>
    <t>Abated EF</t>
  </si>
  <si>
    <t>EMEP/EEA 2023, 3D Crop Production, Table 3.2</t>
  </si>
  <si>
    <t>Crop name - cereals</t>
  </si>
  <si>
    <r>
      <t>Area of crop (A</t>
    </r>
    <r>
      <rPr>
        <vertAlign val="subscript"/>
        <sz val="11"/>
        <rFont val="Calibri"/>
        <family val="2"/>
        <scheme val="minor"/>
      </rPr>
      <t>T</t>
    </r>
    <r>
      <rPr>
        <sz val="11"/>
        <rFont val="Calibri"/>
        <family val="2"/>
        <scheme val="minor"/>
      </rPr>
      <t>)</t>
    </r>
  </si>
  <si>
    <r>
      <t>N content of crop N</t>
    </r>
    <r>
      <rPr>
        <vertAlign val="subscript"/>
        <sz val="11"/>
        <rFont val="Calibri"/>
        <family val="2"/>
        <scheme val="minor"/>
      </rPr>
      <t>AG(T)</t>
    </r>
    <r>
      <rPr>
        <sz val="11"/>
        <rFont val="Calibri"/>
        <family val="2"/>
        <scheme val="minor"/>
      </rPr>
      <t xml:space="preserve">                 (tab. 11.1A (ref. 2019) https://www.ipcc-nggip.iges.or.jp/public/2019rf/pdf/4_Volume4/19R_V4_Ch11_Soils_N2O_CO2.pdf )</t>
    </r>
  </si>
  <si>
    <t>kg N/kg DM</t>
  </si>
  <si>
    <t xml:space="preserve">Efcropresidue </t>
  </si>
  <si>
    <t>kg NH3-N/kg N</t>
  </si>
  <si>
    <r>
      <t>AG</t>
    </r>
    <r>
      <rPr>
        <vertAlign val="subscript"/>
        <sz val="11"/>
        <rFont val="Calibri"/>
        <family val="2"/>
        <scheme val="minor"/>
      </rPr>
      <t>DM(T)</t>
    </r>
  </si>
  <si>
    <t>kg DM/ha</t>
  </si>
  <si>
    <r>
      <t>N_Load</t>
    </r>
    <r>
      <rPr>
        <vertAlign val="subscript"/>
        <sz val="11"/>
        <rFont val="Calibri"/>
        <family val="2"/>
        <scheme val="minor"/>
      </rPr>
      <t>T</t>
    </r>
  </si>
  <si>
    <t>kg N</t>
  </si>
  <si>
    <r>
      <t>Frac</t>
    </r>
    <r>
      <rPr>
        <vertAlign val="subscript"/>
        <sz val="11"/>
        <rFont val="Calibri"/>
        <family val="2"/>
        <scheme val="minor"/>
      </rPr>
      <t xml:space="preserve">Burn(T)                                </t>
    </r>
    <r>
      <rPr>
        <sz val="11"/>
        <rFont val="Calibri"/>
        <family val="2"/>
        <scheme val="minor"/>
      </rPr>
      <t>burnt within 3 days of harvesting</t>
    </r>
  </si>
  <si>
    <r>
      <t>Frac</t>
    </r>
    <r>
      <rPr>
        <vertAlign val="subscript"/>
        <sz val="11"/>
        <rFont val="Calibri"/>
        <family val="2"/>
        <scheme val="minor"/>
      </rPr>
      <t xml:space="preserve">Incorp(T)                             </t>
    </r>
    <r>
      <rPr>
        <sz val="11"/>
        <rFont val="Calibri"/>
        <family val="2"/>
        <scheme val="minor"/>
      </rPr>
      <t>incorporated within 3 days of harvesting</t>
    </r>
  </si>
  <si>
    <r>
      <t>F</t>
    </r>
    <r>
      <rPr>
        <vertAlign val="subscript"/>
        <sz val="11"/>
        <rFont val="Calibri"/>
        <family val="2"/>
        <scheme val="minor"/>
      </rPr>
      <t>T</t>
    </r>
  </si>
  <si>
    <r>
      <t>NH</t>
    </r>
    <r>
      <rPr>
        <vertAlign val="subscript"/>
        <sz val="11"/>
        <rFont val="Calibri"/>
        <family val="2"/>
        <scheme val="minor"/>
      </rPr>
      <t>3</t>
    </r>
    <r>
      <rPr>
        <sz val="11"/>
        <rFont val="Calibri"/>
        <family val="2"/>
        <scheme val="minor"/>
      </rPr>
      <t>-N emission</t>
    </r>
  </si>
  <si>
    <t xml:space="preserve">kg </t>
  </si>
  <si>
    <r>
      <t>NH</t>
    </r>
    <r>
      <rPr>
        <b/>
        <vertAlign val="subscript"/>
        <sz val="11"/>
        <rFont val="Calibri"/>
        <family val="2"/>
        <scheme val="minor"/>
      </rPr>
      <t>3</t>
    </r>
    <r>
      <rPr>
        <b/>
        <sz val="11"/>
        <rFont val="Calibri"/>
        <family val="2"/>
        <scheme val="minor"/>
      </rPr>
      <t xml:space="preserve"> emission</t>
    </r>
  </si>
  <si>
    <t>kg</t>
  </si>
  <si>
    <t>Crop name - rape</t>
  </si>
  <si>
    <r>
      <t>N content of crop N</t>
    </r>
    <r>
      <rPr>
        <vertAlign val="subscript"/>
        <sz val="11"/>
        <rFont val="Calibri"/>
        <family val="2"/>
        <scheme val="minor"/>
      </rPr>
      <t>AG(T)</t>
    </r>
    <r>
      <rPr>
        <sz val="11"/>
        <rFont val="Calibri"/>
        <family val="2"/>
        <scheme val="minor"/>
      </rPr>
      <t xml:space="preserve">                 (tab. 1. RED Nařízení) https://eur-lex.europa.eu/legal-content/CS/TXT/PDF/?uri=CELEX:32022R0996</t>
    </r>
  </si>
  <si>
    <t>Crop name - pulses</t>
  </si>
  <si>
    <t>Crop name - potatoes</t>
  </si>
  <si>
    <t>Crop name - sugar beet (root crop)</t>
  </si>
  <si>
    <r>
      <t>EF</t>
    </r>
    <r>
      <rPr>
        <vertAlign val="subscript"/>
        <sz val="11"/>
        <rFont val="Calibri"/>
        <family val="2"/>
        <scheme val="minor"/>
      </rPr>
      <t>cropresidue</t>
    </r>
  </si>
  <si>
    <t>Crop name - green and silage maize</t>
  </si>
  <si>
    <t>Crop name - red clover</t>
  </si>
  <si>
    <t>Crop name - lucerne</t>
  </si>
  <si>
    <t>Crop name - permanent grassland</t>
  </si>
  <si>
    <r>
      <t>NH</t>
    </r>
    <r>
      <rPr>
        <b/>
        <vertAlign val="subscript"/>
        <sz val="11"/>
        <color theme="1"/>
        <rFont val="Calibri"/>
        <family val="2"/>
        <charset val="238"/>
        <scheme val="minor"/>
      </rPr>
      <t>3</t>
    </r>
    <r>
      <rPr>
        <b/>
        <sz val="11"/>
        <color theme="1"/>
        <rFont val="Calibri"/>
        <family val="2"/>
        <charset val="238"/>
        <scheme val="minor"/>
      </rPr>
      <t xml:space="preserve"> emission 3Da4 total</t>
    </r>
  </si>
  <si>
    <r>
      <t>Frac</t>
    </r>
    <r>
      <rPr>
        <vertAlign val="subscript"/>
        <sz val="11"/>
        <rFont val="Calibri"/>
        <family val="2"/>
        <scheme val="minor"/>
      </rPr>
      <t>Remove(T)</t>
    </r>
    <r>
      <rPr>
        <sz val="11"/>
        <rFont val="Calibri"/>
        <family val="2"/>
        <scheme val="minor"/>
      </rPr>
      <t xml:space="preserve">                    removed within 3 days of harvesting</t>
    </r>
  </si>
  <si>
    <r>
      <t>Frac</t>
    </r>
    <r>
      <rPr>
        <vertAlign val="subscript"/>
        <sz val="11"/>
        <rFont val="Calibri"/>
        <family val="2"/>
        <scheme val="minor"/>
      </rPr>
      <t>Remove(T)</t>
    </r>
  </si>
  <si>
    <r>
      <t>Frac</t>
    </r>
    <r>
      <rPr>
        <vertAlign val="subscript"/>
        <sz val="11"/>
        <rFont val="Calibri"/>
        <family val="2"/>
        <scheme val="minor"/>
      </rPr>
      <t>Burn(T)</t>
    </r>
  </si>
  <si>
    <r>
      <t>Frac</t>
    </r>
    <r>
      <rPr>
        <vertAlign val="subscript"/>
        <sz val="11"/>
        <rFont val="Calibri"/>
        <family val="2"/>
        <scheme val="minor"/>
      </rPr>
      <t>Incorp(T)</t>
    </r>
  </si>
  <si>
    <t>%</t>
  </si>
  <si>
    <t xml:space="preserve">urea abatement effect see the list 3D_7 </t>
  </si>
  <si>
    <t>Obiloviny/cereals</t>
  </si>
  <si>
    <t>Unit</t>
  </si>
  <si>
    <t xml:space="preserve">Osevní plochy (ha) </t>
  </si>
  <si>
    <t>Sklizeň (t)</t>
  </si>
  <si>
    <t>t</t>
  </si>
  <si>
    <t>Hektarový výnos (t/ha)</t>
  </si>
  <si>
    <t>t/ha</t>
  </si>
  <si>
    <t>Dry matter ČSÚ (https://www.czso.cz/csu/czso/metodika-statistiky-rostlinne-vyroby).</t>
  </si>
  <si>
    <t xml:space="preserve">share </t>
  </si>
  <si>
    <t xml:space="preserve">Crop - harvested dry matter t DM/ha </t>
  </si>
  <si>
    <t>t Dm/ha</t>
  </si>
  <si>
    <t>Slope (T 11.2)</t>
  </si>
  <si>
    <t>Intercept (T 11.2)</t>
  </si>
  <si>
    <t xml:space="preserve">AGDM (above ground residues, dry matter) t/ha </t>
  </si>
  <si>
    <t>Frac renew (fraction of total area under crop renew annually</t>
  </si>
  <si>
    <t>N AG - N content of above ground resiues (), T 11.2</t>
  </si>
  <si>
    <t>kgN/kgDM</t>
  </si>
  <si>
    <t>1-Frac remove fraction removed for feed, beddding etc. (VÚRV)</t>
  </si>
  <si>
    <t xml:space="preserve">RAG ratio of above ground residues </t>
  </si>
  <si>
    <t>RBG - ratio of below-ground residues to harvested yield (T 11.2)</t>
  </si>
  <si>
    <t>NBG N content of below ground residues (kg N/kg DM), T.11.2</t>
  </si>
  <si>
    <t>FCR annual amount of N in crop, kg N/year</t>
  </si>
  <si>
    <t>kg N /year</t>
  </si>
  <si>
    <t>EF 1 kgN2O-N/kg N</t>
  </si>
  <si>
    <t>kgN2O-N/kg N</t>
  </si>
  <si>
    <t>Emise Gg N2O</t>
  </si>
  <si>
    <t>Gg N2O</t>
  </si>
  <si>
    <t xml:space="preserve">Řepka / Rape </t>
  </si>
  <si>
    <t>Pulses</t>
  </si>
  <si>
    <t>Potatoes</t>
  </si>
  <si>
    <t>Dry matter (IPCC - tab. 11.1 A ref.2019)</t>
  </si>
  <si>
    <t>Sugar beet</t>
  </si>
  <si>
    <t>Dry matter (tab. 1. RED Nařízení) https://eur-lex.europa.eu/legal-content/CS/TXT/PDF/?uri=CELEX:32022R0996</t>
  </si>
  <si>
    <t>N AG - N content of above ground resiues (RED směrnice)</t>
  </si>
  <si>
    <t xml:space="preserve">Fodder 1 Kukuřice na zeleno </t>
  </si>
  <si>
    <t>RAG - ratio of above ground residues residues to harvested yield (T 11.2)</t>
  </si>
  <si>
    <t xml:space="preserve">Fodder 3 / jeteloviny </t>
  </si>
  <si>
    <t>Fodder 4 Vojtěška</t>
  </si>
  <si>
    <t>trvalé travní porosty /permanent grassland</t>
  </si>
  <si>
    <t>Crop name - Annual fodder crops</t>
  </si>
  <si>
    <t>activity data</t>
  </si>
  <si>
    <t>tis. t N</t>
  </si>
  <si>
    <t xml:space="preserve"> / </t>
  </si>
  <si>
    <t>K</t>
  </si>
  <si>
    <t>https://www.czso.cz/documents/10180/24149533/212911015.pdf/91ff53da-1529-4ef8-b2e4-01afaa58c27c?version=1.0</t>
  </si>
  <si>
    <t>units</t>
  </si>
  <si>
    <t>3Dc</t>
  </si>
  <si>
    <r>
      <t>PM</t>
    </r>
    <r>
      <rPr>
        <vertAlign val="subscript"/>
        <sz val="8"/>
        <rFont val="Arial"/>
        <family val="2"/>
      </rPr>
      <t>10</t>
    </r>
  </si>
  <si>
    <r>
      <t>PM</t>
    </r>
    <r>
      <rPr>
        <b/>
        <vertAlign val="subscript"/>
        <sz val="8"/>
        <rFont val="Arial"/>
        <family val="2"/>
        <charset val="238"/>
      </rPr>
      <t>10</t>
    </r>
  </si>
  <si>
    <r>
      <t>PM</t>
    </r>
    <r>
      <rPr>
        <vertAlign val="subscript"/>
        <sz val="8"/>
        <rFont val="Arial"/>
        <family val="2"/>
      </rPr>
      <t>2,5</t>
    </r>
  </si>
  <si>
    <r>
      <t>PM</t>
    </r>
    <r>
      <rPr>
        <b/>
        <vertAlign val="subscript"/>
        <sz val="8"/>
        <rFont val="Arial"/>
        <family val="2"/>
        <charset val="238"/>
      </rPr>
      <t>2,5</t>
    </r>
  </si>
  <si>
    <t>13. Tillage methods year 2016</t>
  </si>
  <si>
    <t>Conservation tillage
(low tillage</t>
  </si>
  <si>
    <t>Share of tillage methods in 2010</t>
  </si>
  <si>
    <r>
      <t xml:space="preserve">
</t>
    </r>
    <r>
      <rPr>
        <i/>
        <sz val="8"/>
        <color indexed="8"/>
        <rFont val="Arial"/>
        <family val="2"/>
        <charset val="238"/>
      </rPr>
      <t>Territory, region</t>
    </r>
    <r>
      <rPr>
        <sz val="8"/>
        <rFont val="Arial"/>
        <family val="2"/>
        <charset val="238"/>
      </rPr>
      <t xml:space="preserve"> </t>
    </r>
  </si>
  <si>
    <t>Share of tillage methods in 2016</t>
  </si>
  <si>
    <t>Farm survey 2016 - https://csu.gov.cz/docs/107508/c68f008e-7eae-c66e-6ea0-8d65cfcce07e/27015117014.xlsx?version=1.0</t>
  </si>
  <si>
    <t>Farm survey 2023 - https://csu.gov.cz/docs/107508/c68f008e-7eae-c66e-6ea0-8d65cfcce07e/27015117014.xlsx?version=1.0</t>
  </si>
  <si>
    <t>Share of tillage methods in 2023</t>
  </si>
  <si>
    <t xml:space="preserve">Tab. 3-3 Tier 2 Emission factors PM10 (kg.ha-1) </t>
  </si>
  <si>
    <t>EMEP/EEA air pollutant emission inventory guidebook 2023</t>
  </si>
  <si>
    <t>Tab. 3-5 Tier 2 Emission factors PM10 (kg.ha-1)</t>
  </si>
  <si>
    <t>Soil cultivation</t>
  </si>
  <si>
    <t>Hervesting</t>
  </si>
  <si>
    <t>Cleaning</t>
  </si>
  <si>
    <t>Drying</t>
  </si>
  <si>
    <t>total</t>
  </si>
  <si>
    <t>Other arable</t>
  </si>
  <si>
    <t>Grass</t>
  </si>
  <si>
    <t>14. Tillage methods year 2023</t>
  </si>
  <si>
    <r>
      <rPr>
        <b/>
        <sz val="8"/>
        <rFont val="Arial"/>
        <family val="2"/>
        <charset val="238"/>
      </rPr>
      <t>Frequency of operations counted - expresses how many times the respective operation was counted, e.g. for wheat, soil cultivation operations 1) 4x (fertilization, medium plowing, pre-sowing soil preparation, sowing) - conventional technology</t>
    </r>
    <r>
      <rPr>
        <sz val="8"/>
        <rFont val="Arial"/>
        <family val="2"/>
        <charset val="238"/>
      </rPr>
      <t xml:space="preserve"> - http://vuzt.cesnet.cz/cgi-bin/start99.cgi </t>
    </r>
  </si>
  <si>
    <t>Frequency of operations</t>
  </si>
  <si>
    <t xml:space="preserve">Conventional tillage </t>
  </si>
  <si>
    <t xml:space="preserve">Conservation tillage </t>
  </si>
  <si>
    <t xml:space="preserve">Zero tillage </t>
  </si>
  <si>
    <t>Emissions PM10 in Czechia (kg)</t>
  </si>
  <si>
    <t>Emissions PM2.5 in Czechia (kg)</t>
  </si>
  <si>
    <t xml:space="preserve"> . </t>
  </si>
  <si>
    <t xml:space="preserve">source: Czech Statistical Office - Statistical Yearbook of the Czech Republic - 2024 - Agriculture </t>
  </si>
  <si>
    <t xml:space="preserve">https://csu.gov.cz/docs/107508/389d3ec2-67df-7f3b-bda1-d3c9f7353528/320198241308.xlsx?version=1.0 </t>
  </si>
  <si>
    <t>https://csu.gov.cz/produkty/statistical-yearbook-of-the-czech-republic-2024</t>
  </si>
  <si>
    <t xml:space="preserve">https://csu.gov.cz/docs/107508/b42f4980-5382-a360-d726-504afca50e4f/320198241306.xlsx?version=1.0 </t>
  </si>
  <si>
    <t xml:space="preserve">Fodder crops </t>
  </si>
  <si>
    <t>Emission factors checked 3.1.2026</t>
  </si>
  <si>
    <t>Anhydrous ammonia (AH)</t>
  </si>
  <si>
    <t>estimation June 2025 based on FAO dataset (6.6.2025 - email Klír)</t>
  </si>
  <si>
    <t>without inhibitors and incorporation</t>
  </si>
  <si>
    <t>inhibitors</t>
  </si>
  <si>
    <t>incorporation</t>
  </si>
  <si>
    <t>Implied NH3 EF</t>
  </si>
  <si>
    <t>kg NH3 (kg N applied)–1)</t>
  </si>
  <si>
    <t>Activity data</t>
  </si>
  <si>
    <t>kt N</t>
  </si>
  <si>
    <t>NH3 according to EF from GB 2019</t>
  </si>
  <si>
    <t>NH3 according to EF from GB 2023</t>
  </si>
  <si>
    <t>rozdíl</t>
  </si>
  <si>
    <t>predikce EF 2019</t>
  </si>
  <si>
    <t>predikce EF 2023</t>
  </si>
  <si>
    <t xml:space="preserve">Share of different types of inorganic N-fertilisers on total ammonia emissions originating from inorganic N-fertilisers consumption in 2024. </t>
  </si>
  <si>
    <t>Trends in utilised agricultural area as at 31 May</t>
  </si>
  <si>
    <r>
      <t xml:space="preserve">Trends </t>
    </r>
    <r>
      <rPr>
        <b/>
        <sz val="10"/>
        <rFont val="Arial"/>
        <family val="2"/>
        <charset val="238"/>
      </rPr>
      <t>in utilised agricultural area</t>
    </r>
    <r>
      <rPr>
        <sz val="10"/>
        <rFont val="Arial"/>
        <family val="2"/>
        <charset val="238"/>
      </rPr>
      <t xml:space="preserve"> as at 31 May</t>
    </r>
  </si>
  <si>
    <t>Measure unit: hectare</t>
  </si>
  <si>
    <t xml:space="preserve">https://vdb.czso.cz/vdbvo2/faces/en/index.jsf?page=vystup-objekt&amp;z=T&amp;f=TABULKA&amp;skupId=2301&amp;katalog=30840&amp;pvo=ZEM02D&amp;pvo=ZEM02D#w= </t>
  </si>
  <si>
    <t>unit</t>
  </si>
  <si>
    <t>Utilised agricultural area</t>
  </si>
  <si>
    <t xml:space="preserve">ha </t>
  </si>
  <si>
    <t>Nurseries</t>
  </si>
  <si>
    <t>Other permanent crops</t>
  </si>
  <si>
    <t>Tab. Trends in sowing areas as at 31 May</t>
  </si>
  <si>
    <r>
      <t xml:space="preserve">Trends </t>
    </r>
    <r>
      <rPr>
        <b/>
        <sz val="10"/>
        <rFont val="Arial"/>
        <family val="2"/>
        <charset val="238"/>
      </rPr>
      <t>in sowing areas</t>
    </r>
    <r>
      <rPr>
        <sz val="10"/>
        <rFont val="Arial"/>
        <family val="2"/>
        <charset val="238"/>
      </rPr>
      <t xml:space="preserve"> as at 31 May</t>
    </r>
  </si>
  <si>
    <t>https://vdb.czso.cz/vdbvo2/faces/en/index.jsf?page=vystup-objekt-parametry&amp;z=T&amp;f=TABULKA&amp;sp=A&amp;skupId=346&amp;katalog=30840&amp;pvo=ZEM03A&amp;evo=v2369_!_ZEM02A-2024T_1</t>
  </si>
  <si>
    <t>b</t>
  </si>
  <si>
    <t xml:space="preserve"> Area under crops, total</t>
  </si>
  <si>
    <t xml:space="preserve"> Grain crops, total</t>
  </si>
  <si>
    <t xml:space="preserve"> Cereals, total</t>
  </si>
  <si>
    <t xml:space="preserve"> Wheat, total</t>
  </si>
  <si>
    <t xml:space="preserve"> Rye</t>
  </si>
  <si>
    <t xml:space="preserve"> Barley, total</t>
  </si>
  <si>
    <t xml:space="preserve"> Oats</t>
  </si>
  <si>
    <t xml:space="preserve"> Grain maize</t>
  </si>
  <si>
    <t xml:space="preserve"> Pulses for grain, total</t>
  </si>
  <si>
    <t xml:space="preserve"> Potatoes, total</t>
  </si>
  <si>
    <t xml:space="preserve"> Early potatoes</t>
  </si>
  <si>
    <t xml:space="preserve"> Sugar beet</t>
  </si>
  <si>
    <t xml:space="preserve"> Industrial crops, total</t>
  </si>
  <si>
    <t>Oil seed crops, total</t>
  </si>
  <si>
    <t xml:space="preserve"> Rape</t>
  </si>
  <si>
    <t xml:space="preserve"> Poppy</t>
  </si>
  <si>
    <t>Arable fodder crops, total</t>
  </si>
  <si>
    <t xml:space="preserve">  Annual fodder crops, total</t>
  </si>
  <si>
    <t xml:space="preserve">  Green and silage maize</t>
  </si>
  <si>
    <t xml:space="preserve">  Perennial fodder crops, total </t>
  </si>
  <si>
    <t xml:space="preserve"> Red clover</t>
  </si>
  <si>
    <t xml:space="preserve"> Lucerne</t>
  </si>
  <si>
    <t xml:space="preserve"> Fresh vegetables, total</t>
  </si>
  <si>
    <t xml:space="preserve">  Fallow land</t>
  </si>
  <si>
    <t>Tab. Trends in sowing areas and crop harvests in 1990 - 2022</t>
  </si>
  <si>
    <t>Tab. Trends in sowing areas and crop harvests in 1990 - 2024</t>
  </si>
  <si>
    <t>https://csu.gov.cz/produkty/definitivni-udaje-o-sklizni-zemedelskych-plodin-2024</t>
  </si>
  <si>
    <t>https://csu.gov.cz/docs/107508/42f1597e-fa23-cce6-c050-0fddec84a952/2701412502.xlsx?version=1.0</t>
  </si>
  <si>
    <t>Grain crops, total</t>
  </si>
  <si>
    <t>Area [ha]</t>
  </si>
  <si>
    <t>Harvest  [t]</t>
  </si>
  <si>
    <t xml:space="preserve">Yield  [t/ha] </t>
  </si>
  <si>
    <t>Wheat, total</t>
  </si>
  <si>
    <t xml:space="preserve">   Winter wheat</t>
  </si>
  <si>
    <t xml:space="preserve">   Spring wheat</t>
  </si>
  <si>
    <t>Barley, total</t>
  </si>
  <si>
    <t xml:space="preserve">   Winter barley</t>
  </si>
  <si>
    <t xml:space="preserve">   Spring barley</t>
  </si>
  <si>
    <t xml:space="preserve"> Other cereals</t>
  </si>
  <si>
    <t>Field peas for grain</t>
  </si>
  <si>
    <t>Potato, total</t>
  </si>
  <si>
    <t>Early potatoes</t>
  </si>
  <si>
    <t xml:space="preserve"> Potatoes excl. early and seed ones</t>
  </si>
  <si>
    <t>Green and silage maize</t>
  </si>
  <si>
    <t xml:space="preserve">Fodder crops, total </t>
  </si>
  <si>
    <t>2020–2024</t>
  </si>
  <si>
    <t>https://csu.gov.cz/produkty/statistical-yearbook-of-the-czech-republic-2025</t>
  </si>
  <si>
    <t>opraveny skliznové plochy</t>
  </si>
  <si>
    <t>Output object VDB (czso.cz)</t>
  </si>
  <si>
    <t>Fodder 2 krmné plodiny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</si>
</sst>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0\ &quot;Kč&quot;;\-#,##0\ &quot;Kč&quot;"/>
    <numFmt numFmtId="43" formatCode="_-* #,##0.00_-;\-* #,##0.00_-;_-* &quot;-&quot;??_-;_-@_-"/>
    <numFmt numFmtId="164" formatCode="_-* #,##0.00\ _K_č_-;\-* #,##0.00\ _K_č_-;_-* &quot;-&quot;??\ _K_č_-;_-@_-"/>
    <numFmt numFmtId="165" formatCode="0.000"/>
    <numFmt numFmtId="166" formatCode="0.0000"/>
    <numFmt numFmtId="167" formatCode="#,##0_ ;\-#,##0\ "/>
    <numFmt numFmtId="168" formatCode="#,##0.0_ ;\-#,##0.0\ "/>
    <numFmt numFmtId="169" formatCode="#,##0.000_ ;\-#,##0.000\ "/>
    <numFmt numFmtId="170" formatCode="#,##0.0"/>
    <numFmt numFmtId="171" formatCode="#,##0.00_ ;\-#,##0.00\ "/>
    <numFmt numFmtId="172" formatCode="0.00_ ;\-0.00\ "/>
    <numFmt numFmtId="173" formatCode="0.0000000"/>
    <numFmt numFmtId="174" formatCode="###,###,##0"/>
    <numFmt numFmtId="175" formatCode="0.0"/>
    <numFmt numFmtId="176" formatCode="_-* #,##0_-;\-* #,##0_-;_-* &quot;-&quot;??_-;_-@_-"/>
    <numFmt numFmtId="177" formatCode="_-* #,##0.000_-;\-* #,##0.000_-;_-* &quot;-&quot;??_-;_-@_-"/>
    <numFmt numFmtId="178" formatCode="0.000000"/>
    <numFmt numFmtId="179" formatCode="_-* #,##0.000\ _K_č_-;\-* #,##0.000\ _K_č_-;_-* &quot;-&quot;???\ _K_č_-;_-@_-"/>
    <numFmt numFmtId="180" formatCode="#,##0.000"/>
    <numFmt numFmtId="181" formatCode="###,###,##0.00"/>
  </numFmts>
  <fonts count="8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alibri"/>
      <family val="2"/>
    </font>
    <font>
      <sz val="10"/>
      <name val="Times New Roman"/>
      <family val="1"/>
    </font>
    <font>
      <sz val="11"/>
      <name val="Calibri"/>
      <family val="2"/>
      <scheme val="minor"/>
    </font>
    <font>
      <u/>
      <sz val="11"/>
      <color theme="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i/>
      <sz val="18"/>
      <color rgb="FF0599C7"/>
      <name val="Calibri"/>
      <family val="2"/>
      <scheme val="minor"/>
    </font>
    <font>
      <b/>
      <i/>
      <sz val="12"/>
      <color theme="1"/>
      <name val="Calibri"/>
      <family val="2"/>
      <scheme val="minor"/>
    </font>
    <font>
      <b/>
      <i/>
      <sz val="11"/>
      <color theme="1"/>
      <name val="Calibri"/>
      <family val="2"/>
      <scheme val="minor"/>
    </font>
    <font>
      <i/>
      <sz val="11"/>
      <color theme="1"/>
      <name val="Calibri"/>
      <family val="2"/>
      <scheme val="minor"/>
    </font>
    <font>
      <sz val="11"/>
      <color theme="0" tint="-0.34998626667073579"/>
      <name val="Calibri"/>
      <family val="2"/>
      <scheme val="minor"/>
    </font>
    <font>
      <i/>
      <sz val="11"/>
      <color theme="0" tint="-0.34998626667073579"/>
      <name val="Calibri"/>
      <family val="2"/>
      <scheme val="minor"/>
    </font>
    <font>
      <sz val="11"/>
      <color rgb="FFFF0066"/>
      <name val="Calibri"/>
      <family val="2"/>
      <scheme val="minor"/>
    </font>
    <font>
      <sz val="10"/>
      <name val="Arial"/>
      <family val="2"/>
    </font>
    <font>
      <sz val="10"/>
      <name val="Arial CE"/>
      <family val="2"/>
      <charset val="238"/>
    </font>
    <font>
      <b/>
      <sz val="18"/>
      <name val="Arial CE"/>
      <family val="2"/>
      <charset val="238"/>
    </font>
    <font>
      <b/>
      <sz val="12"/>
      <name val="Arial CE"/>
      <family val="2"/>
      <charset val="238"/>
    </font>
    <font>
      <b/>
      <sz val="11"/>
      <color theme="1"/>
      <name val="Calibri"/>
      <family val="2"/>
      <charset val="238"/>
      <scheme val="minor"/>
    </font>
    <font>
      <sz val="12"/>
      <color theme="1"/>
      <name val="Times New Roman"/>
      <family val="2"/>
      <charset val="238"/>
    </font>
    <font>
      <sz val="12"/>
      <color indexed="8"/>
      <name val="Times New Roman"/>
      <family val="2"/>
      <charset val="238"/>
    </font>
    <font>
      <sz val="10"/>
      <name val="Arial"/>
      <family val="2"/>
      <charset val="238"/>
    </font>
    <font>
      <sz val="10"/>
      <color indexed="8"/>
      <name val="Arial"/>
      <family val="2"/>
      <charset val="238"/>
    </font>
    <font>
      <i/>
      <sz val="18"/>
      <color rgb="FF0070C0"/>
      <name val="Calibri"/>
      <family val="2"/>
      <charset val="238"/>
      <scheme val="minor"/>
    </font>
    <font>
      <b/>
      <i/>
      <sz val="11"/>
      <color theme="1"/>
      <name val="Calibri"/>
      <family val="2"/>
      <charset val="238"/>
      <scheme val="minor"/>
    </font>
    <font>
      <b/>
      <sz val="10"/>
      <name val="Arial"/>
      <family val="2"/>
      <charset val="238"/>
    </font>
    <font>
      <b/>
      <sz val="8"/>
      <name val="Arial"/>
      <family val="2"/>
      <charset val="238"/>
    </font>
    <font>
      <b/>
      <i/>
      <sz val="10"/>
      <name val="Arial"/>
      <family val="2"/>
      <charset val="238"/>
    </font>
    <font>
      <i/>
      <sz val="10"/>
      <name val="Arial"/>
      <family val="2"/>
      <charset val="238"/>
    </font>
    <font>
      <i/>
      <sz val="8"/>
      <name val="Arial"/>
      <family val="2"/>
      <charset val="238"/>
    </font>
    <font>
      <sz val="8"/>
      <name val="Arial"/>
      <family val="2"/>
      <charset val="238"/>
    </font>
    <font>
      <b/>
      <i/>
      <sz val="8"/>
      <name val="Arial"/>
      <family val="2"/>
      <charset val="238"/>
    </font>
    <font>
      <i/>
      <vertAlign val="superscript"/>
      <sz val="8"/>
      <name val="Arial"/>
      <family val="2"/>
      <charset val="238"/>
    </font>
    <font>
      <b/>
      <i/>
      <vertAlign val="superscript"/>
      <sz val="8"/>
      <name val="Arial"/>
      <family val="2"/>
      <charset val="238"/>
    </font>
    <font>
      <sz val="8"/>
      <color theme="1"/>
      <name val="Arial"/>
      <family val="2"/>
      <charset val="238"/>
    </font>
    <font>
      <b/>
      <sz val="10"/>
      <color indexed="8"/>
      <name val="Arial"/>
      <family val="2"/>
      <charset val="238"/>
    </font>
    <font>
      <i/>
      <sz val="8"/>
      <color indexed="8"/>
      <name val="Arial"/>
      <family val="2"/>
      <charset val="238"/>
    </font>
    <font>
      <i/>
      <sz val="10"/>
      <color indexed="8"/>
      <name val="Arial"/>
      <family val="2"/>
      <charset val="238"/>
    </font>
    <font>
      <b/>
      <sz val="8"/>
      <color theme="1"/>
      <name val="Arial"/>
      <family val="2"/>
      <charset val="238"/>
    </font>
    <font>
      <u/>
      <sz val="10"/>
      <color indexed="12"/>
      <name val="Arial"/>
      <family val="2"/>
      <charset val="238"/>
    </font>
    <font>
      <sz val="12"/>
      <name val="Arial CE"/>
      <family val="2"/>
      <charset val="238"/>
    </font>
    <font>
      <sz val="8"/>
      <name val="Arial CE"/>
      <family val="2"/>
      <charset val="238"/>
    </font>
    <font>
      <vertAlign val="superscript"/>
      <sz val="8"/>
      <name val="Arial CE"/>
      <family val="2"/>
      <charset val="238"/>
    </font>
    <font>
      <b/>
      <sz val="8"/>
      <name val="Arial CE"/>
      <family val="2"/>
      <charset val="238"/>
    </font>
    <font>
      <sz val="8"/>
      <name val="Arial"/>
      <family val="2"/>
    </font>
    <font>
      <sz val="10"/>
      <color rgb="FFFF0000"/>
      <name val="Arial"/>
      <family val="2"/>
      <charset val="238"/>
    </font>
    <font>
      <sz val="10"/>
      <color indexed="8"/>
      <name val="Arial"/>
      <family val="2"/>
    </font>
    <font>
      <b/>
      <sz val="20"/>
      <color theme="0"/>
      <name val="Calibri"/>
      <family val="2"/>
      <scheme val="minor"/>
    </font>
    <font>
      <sz val="12"/>
      <color theme="1"/>
      <name val="Calibri"/>
      <family val="2"/>
      <scheme val="minor"/>
    </font>
    <font>
      <b/>
      <sz val="10"/>
      <name val="Calibri"/>
      <family val="2"/>
      <scheme val="minor"/>
    </font>
    <font>
      <b/>
      <sz val="11"/>
      <name val="Calibri"/>
      <family val="2"/>
      <charset val="238"/>
      <scheme val="minor"/>
    </font>
    <font>
      <b/>
      <sz val="11"/>
      <name val="Calibri"/>
      <family val="2"/>
      <scheme val="minor"/>
    </font>
    <font>
      <vertAlign val="subscript"/>
      <sz val="11"/>
      <name val="Calibri"/>
      <family val="2"/>
      <scheme val="minor"/>
    </font>
    <font>
      <b/>
      <vertAlign val="subscript"/>
      <sz val="11"/>
      <name val="Calibri"/>
      <family val="2"/>
      <scheme val="minor"/>
    </font>
    <font>
      <b/>
      <vertAlign val="subscript"/>
      <sz val="11"/>
      <color theme="1"/>
      <name val="Calibri"/>
      <family val="2"/>
      <charset val="238"/>
      <scheme val="minor"/>
    </font>
    <font>
      <sz val="10"/>
      <name val="Calibri"/>
      <family val="2"/>
      <scheme val="minor"/>
    </font>
    <font>
      <sz val="11"/>
      <color rgb="FF00B050"/>
      <name val="Calibri"/>
      <family val="2"/>
      <charset val="238"/>
      <scheme val="minor"/>
    </font>
    <font>
      <sz val="8"/>
      <color indexed="8"/>
      <name val="Arial"/>
      <family val="2"/>
    </font>
    <font>
      <vertAlign val="subscript"/>
      <sz val="8"/>
      <name val="Arial"/>
      <family val="2"/>
    </font>
    <font>
      <b/>
      <vertAlign val="subscript"/>
      <sz val="8"/>
      <name val="Arial"/>
      <family val="2"/>
      <charset val="238"/>
    </font>
    <font>
      <b/>
      <sz val="8"/>
      <name val="Arial"/>
      <family val="2"/>
    </font>
    <font>
      <b/>
      <sz val="7"/>
      <name val="Arial"/>
      <family val="2"/>
      <charset val="238"/>
    </font>
    <font>
      <b/>
      <sz val="11"/>
      <color rgb="FFFF0000"/>
      <name val="Calibri"/>
      <family val="2"/>
      <charset val="238"/>
      <scheme val="minor"/>
    </font>
    <font>
      <b/>
      <sz val="11"/>
      <color rgb="FFFFFF00"/>
      <name val="Calibri"/>
      <family val="2"/>
      <charset val="238"/>
      <scheme val="minor"/>
    </font>
    <font>
      <sz val="11"/>
      <color rgb="FFFFFF00"/>
      <name val="Calibri"/>
      <family val="2"/>
      <scheme val="minor"/>
    </font>
    <font>
      <i/>
      <sz val="10"/>
      <name val="Arial"/>
      <family val="2"/>
    </font>
    <font>
      <i/>
      <sz val="8"/>
      <name val="Arial"/>
      <family val="2"/>
    </font>
    <font>
      <sz val="8"/>
      <name val="Arial"/>
      <family val="2"/>
      <charset val="1"/>
    </font>
    <font>
      <b/>
      <sz val="10"/>
      <name val="Arial"/>
      <family val="2"/>
    </font>
    <font>
      <sz val="8"/>
      <color rgb="FF000000"/>
      <name val="Times New Roman"/>
      <family val="1"/>
      <charset val="238"/>
    </font>
    <font>
      <sz val="8"/>
      <color theme="1"/>
      <name val="Arial"/>
      <family val="2"/>
    </font>
    <font>
      <u/>
      <sz val="8"/>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rgb="FFAADC9B"/>
        <bgColor indexed="64"/>
      </patternFill>
    </fill>
    <fill>
      <patternFill patternType="solid">
        <fgColor rgb="FFB482FF"/>
        <bgColor indexed="64"/>
      </patternFill>
    </fill>
    <fill>
      <patternFill patternType="solid">
        <fgColor rgb="FF415569"/>
        <bgColor indexed="64"/>
      </patternFill>
    </fill>
    <fill>
      <patternFill patternType="solid">
        <fgColor rgb="FF96C8FF"/>
        <bgColor indexed="64"/>
      </patternFill>
    </fill>
    <fill>
      <patternFill patternType="solid">
        <fgColor rgb="FFFFA5DC"/>
        <bgColor indexed="64"/>
      </patternFill>
    </fill>
    <fill>
      <patternFill patternType="solid">
        <fgColor rgb="FFFFE18C"/>
        <bgColor indexed="64"/>
      </patternFill>
    </fill>
    <fill>
      <patternFill patternType="solid">
        <fgColor rgb="FFFFFF00"/>
        <bgColor indexed="64"/>
      </patternFill>
    </fill>
    <fill>
      <patternFill patternType="solid">
        <fgColor rgb="FFFF0000"/>
        <bgColor indexed="64"/>
      </patternFill>
    </fill>
    <fill>
      <patternFill patternType="solid">
        <fgColor theme="7" tint="0.59999389629810485"/>
        <bgColor indexed="64"/>
      </patternFill>
    </fill>
    <fill>
      <patternFill patternType="solid">
        <fgColor rgb="FF0096C8"/>
        <bgColor indexed="64"/>
      </patternFill>
    </fill>
    <fill>
      <patternFill patternType="solid">
        <fgColor rgb="FF92D050"/>
        <bgColor indexed="64"/>
      </patternFill>
    </fill>
    <fill>
      <patternFill patternType="solid">
        <fgColor rgb="FF44546A"/>
        <bgColor indexed="64"/>
      </patternFill>
    </fill>
    <fill>
      <patternFill patternType="solid">
        <fgColor rgb="FFFFC000"/>
        <bgColor indexed="64"/>
      </patternFill>
    </fill>
    <fill>
      <patternFill patternType="solid">
        <fgColor theme="6" tint="0.79998168889431442"/>
        <bgColor indexed="64"/>
      </patternFill>
    </fill>
  </fills>
  <borders count="12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medium">
        <color rgb="FF636363"/>
      </bottom>
      <diagonal/>
    </border>
    <border>
      <left/>
      <right/>
      <top style="medium">
        <color rgb="FF636363"/>
      </top>
      <bottom/>
      <diagonal/>
    </border>
    <border>
      <left/>
      <right/>
      <top/>
      <bottom style="medium">
        <color theme="2" tint="0.39997558519241921"/>
      </bottom>
      <diagonal/>
    </border>
    <border>
      <left/>
      <right/>
      <top style="double">
        <color indexed="8"/>
      </top>
      <bottom/>
      <diagonal/>
    </border>
    <border>
      <left style="thick">
        <color indexed="64"/>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bottom style="thick">
        <color auto="1"/>
      </bottom>
      <diagonal/>
    </border>
    <border>
      <left style="thin">
        <color indexed="64"/>
      </left>
      <right style="thin">
        <color indexed="64"/>
      </right>
      <top style="medium">
        <color indexed="64"/>
      </top>
      <bottom/>
      <diagonal/>
    </border>
    <border>
      <left style="thin">
        <color indexed="8"/>
      </left>
      <right style="thin">
        <color indexed="64"/>
      </right>
      <top/>
      <bottom/>
      <diagonal/>
    </border>
    <border>
      <left style="thin">
        <color indexed="64"/>
      </left>
      <right style="thin">
        <color indexed="64"/>
      </right>
      <top/>
      <bottom style="medium">
        <color indexed="64"/>
      </bottom>
      <diagonal/>
    </border>
    <border>
      <left style="thin">
        <color indexed="64"/>
      </left>
      <right/>
      <top style="thick">
        <color indexed="64"/>
      </top>
      <bottom style="thin">
        <color indexed="64"/>
      </bottom>
      <diagonal/>
    </border>
    <border>
      <left style="thin">
        <color indexed="64"/>
      </left>
      <right style="thick">
        <color indexed="64"/>
      </right>
      <top style="thin">
        <color indexed="64"/>
      </top>
      <bottom/>
      <diagonal/>
    </border>
    <border>
      <left style="thin">
        <color indexed="64"/>
      </left>
      <right style="thin">
        <color indexed="64"/>
      </right>
      <top/>
      <bottom style="thick">
        <color indexed="64"/>
      </bottom>
      <diagonal/>
    </border>
    <border>
      <left style="thick">
        <color indexed="64"/>
      </left>
      <right/>
      <top style="thick">
        <color indexed="64"/>
      </top>
      <bottom/>
      <diagonal/>
    </border>
    <border>
      <left style="thick">
        <color indexed="64"/>
      </left>
      <right/>
      <top/>
      <bottom style="medium">
        <color indexed="64"/>
      </bottom>
      <diagonal/>
    </border>
    <border>
      <left/>
      <right style="thin">
        <color indexed="8"/>
      </right>
      <top/>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style="thin">
        <color indexed="8"/>
      </right>
      <top/>
      <bottom style="medium">
        <color indexed="64"/>
      </bottom>
      <diagonal/>
    </border>
    <border>
      <left style="thick">
        <color indexed="64"/>
      </left>
      <right/>
      <top/>
      <bottom style="thick">
        <color indexed="64"/>
      </bottom>
      <diagonal/>
    </border>
    <border>
      <left/>
      <right style="thin">
        <color indexed="8"/>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auto="1"/>
      </right>
      <top style="thin">
        <color auto="1"/>
      </top>
      <bottom style="thick">
        <color auto="1"/>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8"/>
      </left>
      <right style="thin">
        <color indexed="8"/>
      </right>
      <top/>
      <bottom/>
      <diagonal/>
    </border>
    <border>
      <left style="thin">
        <color indexed="8"/>
      </left>
      <right style="thin">
        <color indexed="8"/>
      </right>
      <top/>
      <bottom style="medium">
        <color indexed="64"/>
      </bottom>
      <diagonal/>
    </border>
    <border>
      <left style="thin">
        <color indexed="8"/>
      </left>
      <right/>
      <top/>
      <bottom/>
      <diagonal/>
    </border>
    <border>
      <left style="thin">
        <color indexed="8"/>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ck">
        <color auto="1"/>
      </top>
      <bottom/>
      <diagonal/>
    </border>
    <border>
      <left style="thick">
        <color auto="1"/>
      </left>
      <right/>
      <top style="thick">
        <color auto="1"/>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auto="1"/>
      </left>
      <right style="thin">
        <color auto="1"/>
      </right>
      <top style="thin">
        <color auto="1"/>
      </top>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auto="1"/>
      </right>
      <top/>
      <bottom/>
      <diagonal/>
    </border>
    <border>
      <left style="medium">
        <color indexed="64"/>
      </left>
      <right style="thin">
        <color indexed="64"/>
      </right>
      <top style="thick">
        <color indexed="64"/>
      </top>
      <bottom/>
      <diagonal/>
    </border>
    <border>
      <left style="thick">
        <color indexed="64"/>
      </left>
      <right style="thick">
        <color indexed="64"/>
      </right>
      <top style="thick">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ck">
        <color indexed="64"/>
      </left>
      <right style="thick">
        <color indexed="64"/>
      </right>
      <top style="thin">
        <color indexed="64"/>
      </top>
      <bottom style="thick">
        <color auto="1"/>
      </bottom>
      <diagonal/>
    </border>
    <border>
      <left style="thin">
        <color auto="1"/>
      </left>
      <right/>
      <top style="medium">
        <color auto="1"/>
      </top>
      <bottom style="thin">
        <color auto="1"/>
      </bottom>
      <diagonal/>
    </border>
    <border>
      <left/>
      <right style="thin">
        <color indexed="64"/>
      </right>
      <top style="medium">
        <color auto="1"/>
      </top>
      <bottom style="thin">
        <color indexed="64"/>
      </bottom>
      <diagonal/>
    </border>
    <border>
      <left/>
      <right style="medium">
        <color indexed="64"/>
      </right>
      <top style="medium">
        <color indexed="64"/>
      </top>
      <bottom style="thin">
        <color indexed="64"/>
      </bottom>
      <diagonal/>
    </border>
    <border>
      <left style="thin">
        <color indexed="64"/>
      </left>
      <right style="thin">
        <color indexed="8"/>
      </right>
      <top style="medium">
        <color indexed="64"/>
      </top>
      <bottom/>
      <diagonal/>
    </border>
    <border>
      <left style="thin">
        <color indexed="64"/>
      </left>
      <right/>
      <top style="medium">
        <color rgb="FF636363"/>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diagonal/>
    </border>
    <border>
      <left style="thin">
        <color auto="1"/>
      </left>
      <right style="thin">
        <color auto="1"/>
      </right>
      <top style="thin">
        <color indexed="8"/>
      </top>
      <bottom/>
      <diagonal/>
    </border>
    <border>
      <left style="thin">
        <color auto="1"/>
      </left>
      <right style="medium">
        <color auto="1"/>
      </right>
      <top style="thin">
        <color indexed="8"/>
      </top>
      <bottom/>
      <diagonal/>
    </border>
    <border>
      <left style="thin">
        <color indexed="8"/>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indexed="8"/>
      </left>
      <right style="thin">
        <color auto="1"/>
      </right>
      <top/>
      <bottom style="thin">
        <color indexed="8"/>
      </bottom>
      <diagonal/>
    </border>
    <border>
      <left style="thin">
        <color auto="1"/>
      </left>
      <right style="thin">
        <color auto="1"/>
      </right>
      <top/>
      <bottom style="thin">
        <color indexed="8"/>
      </bottom>
      <diagonal/>
    </border>
    <border>
      <left style="thin">
        <color auto="1"/>
      </left>
      <right style="medium">
        <color auto="1"/>
      </right>
      <top/>
      <bottom style="thin">
        <color indexed="8"/>
      </bottom>
      <diagonal/>
    </border>
    <border>
      <left style="medium">
        <color auto="1"/>
      </left>
      <right style="thin">
        <color indexed="64"/>
      </right>
      <top style="thin">
        <color indexed="8"/>
      </top>
      <bottom/>
      <diagonal/>
    </border>
    <border>
      <left style="medium">
        <color auto="1"/>
      </left>
      <right style="thin">
        <color indexed="64"/>
      </right>
      <top/>
      <bottom style="thin">
        <color indexed="8"/>
      </bottom>
      <diagonal/>
    </border>
    <border>
      <left/>
      <right style="thin">
        <color indexed="64"/>
      </right>
      <top style="medium">
        <color indexed="64"/>
      </top>
      <bottom/>
      <diagonal/>
    </border>
    <border>
      <left style="thin">
        <color indexed="8"/>
      </left>
      <right style="thin">
        <color indexed="8"/>
      </right>
      <top style="thick">
        <color indexed="64"/>
      </top>
      <bottom/>
      <diagonal/>
    </border>
    <border>
      <left style="thin">
        <color indexed="8"/>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n">
        <color indexed="64"/>
      </left>
      <right style="thick">
        <color indexed="64"/>
      </right>
      <top/>
      <bottom style="medium">
        <color indexed="64"/>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8"/>
      </left>
      <right/>
      <top/>
      <bottom style="thick">
        <color indexed="64"/>
      </bottom>
      <diagonal/>
    </border>
    <border>
      <left/>
      <right/>
      <top/>
      <bottom style="thick">
        <color indexed="64"/>
      </bottom>
      <diagonal/>
    </border>
    <border>
      <left style="thin">
        <color indexed="64"/>
      </left>
      <right style="thick">
        <color indexed="64"/>
      </right>
      <top/>
      <bottom style="thick">
        <color indexed="64"/>
      </bottom>
      <diagonal/>
    </border>
    <border>
      <left style="medium">
        <color indexed="64"/>
      </left>
      <right/>
      <top style="medium">
        <color indexed="64"/>
      </top>
      <bottom/>
      <diagonal/>
    </border>
    <border>
      <left style="thin">
        <color indexed="8"/>
      </left>
      <right style="thin">
        <color indexed="8"/>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8"/>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47">
    <xf numFmtId="0" fontId="0" fillId="0" borderId="0"/>
    <xf numFmtId="0" fontId="7" fillId="0" borderId="0"/>
    <xf numFmtId="0" fontId="8" fillId="0" borderId="0"/>
    <xf numFmtId="0" fontId="10" fillId="0" borderId="0" applyNumberFormat="0" applyFill="0" applyBorder="0" applyAlignment="0" applyProtection="0"/>
    <xf numFmtId="0" fontId="11" fillId="0" borderId="0"/>
    <xf numFmtId="0" fontId="22" fillId="0" borderId="0"/>
    <xf numFmtId="0" fontId="23" fillId="0" borderId="0">
      <alignment vertical="top"/>
    </xf>
    <xf numFmtId="0" fontId="23" fillId="0" borderId="9" applyNumberFormat="0" applyFont="0" applyFill="0" applyAlignment="0" applyProtection="0"/>
    <xf numFmtId="0" fontId="23" fillId="0" borderId="0" applyFont="0" applyFill="0" applyBorder="0" applyAlignment="0" applyProtection="0"/>
    <xf numFmtId="3" fontId="23" fillId="0" borderId="0" applyFont="0" applyFill="0" applyBorder="0" applyAlignment="0" applyProtection="0"/>
    <xf numFmtId="5" fontId="23" fillId="0" borderId="0" applyFont="0" applyFill="0" applyBorder="0" applyAlignment="0" applyProtection="0"/>
    <xf numFmtId="2" fontId="23"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3" fillId="0" borderId="0"/>
    <xf numFmtId="0" fontId="27" fillId="0" borderId="0"/>
    <xf numFmtId="164" fontId="28" fillId="0" borderId="0" applyFont="0" applyFill="0" applyBorder="0" applyAlignment="0" applyProtection="0"/>
    <xf numFmtId="0" fontId="42" fillId="0" borderId="0"/>
    <xf numFmtId="0" fontId="29" fillId="0" borderId="0"/>
    <xf numFmtId="0" fontId="6" fillId="0" borderId="0"/>
    <xf numFmtId="0" fontId="6" fillId="0" borderId="0"/>
    <xf numFmtId="0" fontId="47" fillId="0" borderId="0" applyNumberFormat="0" applyFill="0" applyBorder="0" applyAlignment="0" applyProtection="0">
      <alignment vertical="top"/>
      <protection locked="0"/>
    </xf>
    <xf numFmtId="0" fontId="23" fillId="0" borderId="0"/>
    <xf numFmtId="0" fontId="23" fillId="0" borderId="0"/>
    <xf numFmtId="0" fontId="23" fillId="0" borderId="0"/>
    <xf numFmtId="0" fontId="48" fillId="0" borderId="0">
      <alignment vertical="top"/>
    </xf>
    <xf numFmtId="0" fontId="23" fillId="0" borderId="0">
      <alignment vertical="top"/>
    </xf>
    <xf numFmtId="0" fontId="23" fillId="0" borderId="0"/>
    <xf numFmtId="0" fontId="5" fillId="0" borderId="0"/>
    <xf numFmtId="0" fontId="54" fillId="0" borderId="0"/>
    <xf numFmtId="5" fontId="23" fillId="0" borderId="0" applyFont="0" applyFill="0" applyBorder="0" applyAlignment="0" applyProtection="0"/>
    <xf numFmtId="43" fontId="11" fillId="0" borderId="0" applyFont="0" applyFill="0" applyBorder="0" applyAlignment="0" applyProtection="0"/>
    <xf numFmtId="0" fontId="4" fillId="0" borderId="0"/>
    <xf numFmtId="5" fontId="23" fillId="0" borderId="0" applyFont="0" applyFill="0" applyBorder="0" applyAlignment="0" applyProtection="0"/>
    <xf numFmtId="0" fontId="4" fillId="0" borderId="0"/>
    <xf numFmtId="0" fontId="3" fillId="0" borderId="0"/>
    <xf numFmtId="0" fontId="2" fillId="0" borderId="0"/>
    <xf numFmtId="0" fontId="54" fillId="0" borderId="0"/>
    <xf numFmtId="0" fontId="2" fillId="0" borderId="0"/>
    <xf numFmtId="5" fontId="23" fillId="0" borderId="0" applyFont="0" applyFill="0" applyBorder="0" applyAlignment="0" applyProtection="0"/>
    <xf numFmtId="0" fontId="54" fillId="0" borderId="0"/>
    <xf numFmtId="0" fontId="54"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cellStyleXfs>
  <cellXfs count="706">
    <xf numFmtId="0" fontId="0" fillId="0" borderId="0" xfId="0"/>
    <xf numFmtId="0" fontId="16" fillId="0" borderId="0" xfId="0" applyFont="1"/>
    <xf numFmtId="0" fontId="17" fillId="0" borderId="0" xfId="0" applyFont="1"/>
    <xf numFmtId="0" fontId="14" fillId="4" borderId="0" xfId="0" applyFont="1" applyFill="1"/>
    <xf numFmtId="0" fontId="18" fillId="0" borderId="0" xfId="0" applyFont="1"/>
    <xf numFmtId="0" fontId="12" fillId="4" borderId="0" xfId="0" applyFont="1" applyFill="1"/>
    <xf numFmtId="0" fontId="14" fillId="4" borderId="0" xfId="0" applyFont="1" applyFill="1" applyAlignment="1">
      <alignment wrapText="1"/>
    </xf>
    <xf numFmtId="0" fontId="19" fillId="0" borderId="0" xfId="0" applyFont="1"/>
    <xf numFmtId="0" fontId="20" fillId="0" borderId="0" xfId="0" applyFont="1"/>
    <xf numFmtId="0" fontId="0" fillId="5" borderId="0" xfId="0" applyFill="1"/>
    <xf numFmtId="0" fontId="0" fillId="6" borderId="0" xfId="0" applyFill="1"/>
    <xf numFmtId="0" fontId="14" fillId="7" borderId="0" xfId="0" applyFont="1" applyFill="1" applyAlignment="1">
      <alignment horizontal="left" vertical="center"/>
    </xf>
    <xf numFmtId="0" fontId="14" fillId="7" borderId="0" xfId="0" applyFont="1" applyFill="1" applyAlignment="1">
      <alignment horizontal="left" vertical="center" wrapText="1"/>
    </xf>
    <xf numFmtId="0" fontId="14" fillId="7" borderId="0" xfId="0" applyFont="1" applyFill="1" applyAlignment="1">
      <alignment horizontal="center" vertical="center"/>
    </xf>
    <xf numFmtId="0" fontId="0" fillId="8" borderId="0" xfId="0" applyFill="1"/>
    <xf numFmtId="0" fontId="0" fillId="3" borderId="0" xfId="0" applyFill="1"/>
    <xf numFmtId="0" fontId="0" fillId="3" borderId="6" xfId="0" applyFill="1" applyBorder="1"/>
    <xf numFmtId="0" fontId="0" fillId="5" borderId="6" xfId="0" applyFill="1" applyBorder="1"/>
    <xf numFmtId="0" fontId="0" fillId="3" borderId="7" xfId="0" applyFill="1" applyBorder="1"/>
    <xf numFmtId="0" fontId="17" fillId="3" borderId="7" xfId="0" applyFont="1" applyFill="1" applyBorder="1" applyAlignment="1">
      <alignment horizontal="left" vertical="top"/>
    </xf>
    <xf numFmtId="0" fontId="0" fillId="8" borderId="7" xfId="0" applyFill="1" applyBorder="1" applyAlignment="1">
      <alignment horizontal="right" vertical="top"/>
    </xf>
    <xf numFmtId="0" fontId="18" fillId="9" borderId="6" xfId="0" applyFont="1" applyFill="1" applyBorder="1"/>
    <xf numFmtId="0" fontId="18" fillId="3" borderId="7" xfId="0" applyFont="1" applyFill="1" applyBorder="1"/>
    <xf numFmtId="0" fontId="0" fillId="10" borderId="7" xfId="0" applyFill="1" applyBorder="1"/>
    <xf numFmtId="0" fontId="0" fillId="10" borderId="0" xfId="0" applyFill="1"/>
    <xf numFmtId="0" fontId="0" fillId="3" borderId="8" xfId="0" applyFill="1" applyBorder="1"/>
    <xf numFmtId="0" fontId="0" fillId="10" borderId="8" xfId="0" applyFill="1" applyBorder="1"/>
    <xf numFmtId="0" fontId="17" fillId="3" borderId="7" xfId="0" applyFont="1" applyFill="1" applyBorder="1"/>
    <xf numFmtId="0" fontId="13" fillId="3" borderId="7" xfId="0" applyFont="1" applyFill="1" applyBorder="1"/>
    <xf numFmtId="0" fontId="13" fillId="0" borderId="0" xfId="0" applyFont="1"/>
    <xf numFmtId="0" fontId="21" fillId="0" borderId="0" xfId="0" applyFont="1"/>
    <xf numFmtId="2" fontId="0" fillId="0" borderId="0" xfId="0" applyNumberFormat="1"/>
    <xf numFmtId="0" fontId="26" fillId="0" borderId="0" xfId="0" applyFont="1"/>
    <xf numFmtId="0" fontId="31" fillId="0" borderId="0" xfId="0" applyFont="1"/>
    <xf numFmtId="0" fontId="0" fillId="3" borderId="14" xfId="0" applyFill="1" applyBorder="1"/>
    <xf numFmtId="0" fontId="0" fillId="10" borderId="14" xfId="0" applyFill="1" applyBorder="1"/>
    <xf numFmtId="0" fontId="32" fillId="3" borderId="0" xfId="0" applyFont="1" applyFill="1"/>
    <xf numFmtId="0" fontId="26" fillId="3" borderId="0" xfId="0" applyFont="1" applyFill="1"/>
    <xf numFmtId="165" fontId="26" fillId="10" borderId="0" xfId="0" applyNumberFormat="1" applyFont="1" applyFill="1"/>
    <xf numFmtId="0" fontId="33" fillId="0" borderId="0" xfId="0" applyFont="1"/>
    <xf numFmtId="0" fontId="35" fillId="0" borderId="0" xfId="0" applyFont="1" applyAlignment="1">
      <alignment horizontal="right"/>
    </xf>
    <xf numFmtId="0" fontId="29" fillId="0" borderId="0" xfId="0" applyFont="1"/>
    <xf numFmtId="0" fontId="36" fillId="0" borderId="0" xfId="0" applyFont="1"/>
    <xf numFmtId="0" fontId="36" fillId="0" borderId="0" xfId="0" applyFont="1" applyAlignment="1">
      <alignment horizontal="right"/>
    </xf>
    <xf numFmtId="0" fontId="38" fillId="0" borderId="0" xfId="0" applyFont="1"/>
    <xf numFmtId="0" fontId="39" fillId="0" borderId="0" xfId="0" applyFont="1" applyAlignment="1">
      <alignment horizontal="left" wrapText="1"/>
    </xf>
    <xf numFmtId="0" fontId="29" fillId="0" borderId="0" xfId="0" applyFont="1" applyAlignment="1">
      <alignment vertical="top"/>
    </xf>
    <xf numFmtId="0" fontId="38" fillId="0" borderId="0" xfId="0" applyFont="1" applyAlignment="1">
      <alignment vertical="top"/>
    </xf>
    <xf numFmtId="0" fontId="43" fillId="0" borderId="0" xfId="17" applyFont="1"/>
    <xf numFmtId="0" fontId="30" fillId="0" borderId="0" xfId="17" applyFont="1"/>
    <xf numFmtId="0" fontId="45" fillId="0" borderId="0" xfId="17" applyFont="1" applyAlignment="1">
      <alignment horizontal="left" indent="2"/>
    </xf>
    <xf numFmtId="0" fontId="37" fillId="0" borderId="0" xfId="0" applyFont="1" applyAlignment="1">
      <alignment horizontal="right"/>
    </xf>
    <xf numFmtId="168" fontId="34" fillId="0" borderId="15" xfId="0" applyNumberFormat="1" applyFont="1" applyBorder="1"/>
    <xf numFmtId="168" fontId="38" fillId="0" borderId="2" xfId="0" applyNumberFormat="1" applyFont="1" applyBorder="1"/>
    <xf numFmtId="168" fontId="34" fillId="0" borderId="2" xfId="0" applyNumberFormat="1" applyFont="1" applyBorder="1"/>
    <xf numFmtId="168" fontId="34" fillId="0" borderId="23" xfId="0" applyNumberFormat="1" applyFont="1" applyBorder="1"/>
    <xf numFmtId="168" fontId="38" fillId="0" borderId="23" xfId="0" applyNumberFormat="1" applyFont="1" applyBorder="1"/>
    <xf numFmtId="169" fontId="34" fillId="0" borderId="23" xfId="0" applyNumberFormat="1" applyFont="1" applyBorder="1"/>
    <xf numFmtId="170" fontId="38" fillId="0" borderId="0" xfId="0" applyNumberFormat="1" applyFont="1"/>
    <xf numFmtId="0" fontId="37" fillId="0" borderId="0" xfId="0" applyFont="1"/>
    <xf numFmtId="0" fontId="40" fillId="0" borderId="0" xfId="0" applyFont="1" applyAlignment="1">
      <alignment horizontal="left" vertical="top" indent="3"/>
    </xf>
    <xf numFmtId="0" fontId="38" fillId="0" borderId="0" xfId="0" applyFont="1" applyAlignment="1">
      <alignment horizontal="center" vertical="center"/>
    </xf>
    <xf numFmtId="171" fontId="34" fillId="0" borderId="4" xfId="0" applyNumberFormat="1" applyFont="1" applyBorder="1"/>
    <xf numFmtId="0" fontId="34" fillId="0" borderId="0" xfId="0" applyFont="1"/>
    <xf numFmtId="171" fontId="38" fillId="0" borderId="4" xfId="0" applyNumberFormat="1" applyFont="1" applyBorder="1"/>
    <xf numFmtId="171" fontId="38" fillId="0" borderId="4" xfId="0" applyNumberFormat="1" applyFont="1" applyBorder="1" applyAlignment="1">
      <alignment horizontal="right"/>
    </xf>
    <xf numFmtId="172" fontId="38" fillId="0" borderId="2" xfId="0" applyNumberFormat="1" applyFont="1" applyBorder="1"/>
    <xf numFmtId="171" fontId="38" fillId="0" borderId="2" xfId="0" applyNumberFormat="1" applyFont="1" applyBorder="1"/>
    <xf numFmtId="171" fontId="34" fillId="0" borderId="0" xfId="0" applyNumberFormat="1" applyFont="1"/>
    <xf numFmtId="171" fontId="34" fillId="0" borderId="2" xfId="0" applyNumberFormat="1" applyFont="1" applyBorder="1"/>
    <xf numFmtId="0" fontId="10" fillId="0" borderId="0" xfId="3"/>
    <xf numFmtId="0" fontId="39" fillId="0" borderId="10" xfId="0" applyFont="1" applyBorder="1" applyAlignment="1">
      <alignment horizontal="left"/>
    </xf>
    <xf numFmtId="0" fontId="37" fillId="0" borderId="10" xfId="0" applyFont="1" applyBorder="1" applyAlignment="1">
      <alignment horizontal="left" wrapText="1" indent="1"/>
    </xf>
    <xf numFmtId="0" fontId="37" fillId="0" borderId="10" xfId="0" applyFont="1" applyBorder="1" applyAlignment="1">
      <alignment horizontal="left" indent="1"/>
    </xf>
    <xf numFmtId="0" fontId="39" fillId="0" borderId="10" xfId="0" applyFont="1" applyBorder="1" applyAlignment="1">
      <alignment horizontal="left" wrapText="1"/>
    </xf>
    <xf numFmtId="0" fontId="39" fillId="0" borderId="10" xfId="0" applyFont="1" applyBorder="1" applyAlignment="1">
      <alignment wrapText="1"/>
    </xf>
    <xf numFmtId="0" fontId="39" fillId="0" borderId="27" xfId="0" applyFont="1" applyBorder="1" applyAlignment="1">
      <alignment horizontal="left" wrapText="1"/>
    </xf>
    <xf numFmtId="168" fontId="34" fillId="0" borderId="28" xfId="0" applyNumberFormat="1" applyFont="1" applyBorder="1"/>
    <xf numFmtId="0" fontId="29" fillId="0" borderId="0" xfId="18"/>
    <xf numFmtId="0" fontId="29" fillId="0" borderId="0" xfId="18" applyAlignment="1">
      <alignment horizontal="center"/>
    </xf>
    <xf numFmtId="0" fontId="29" fillId="0" borderId="11" xfId="18" applyBorder="1"/>
    <xf numFmtId="0" fontId="29" fillId="0" borderId="18" xfId="18" applyBorder="1"/>
    <xf numFmtId="0" fontId="29" fillId="0" borderId="11" xfId="18" applyBorder="1" applyAlignment="1">
      <alignment horizontal="center" vertical="center" wrapText="1"/>
    </xf>
    <xf numFmtId="0" fontId="29" fillId="0" borderId="12" xfId="18" applyBorder="1" applyAlignment="1">
      <alignment horizontal="center" vertical="center" wrapText="1"/>
    </xf>
    <xf numFmtId="0" fontId="29" fillId="0" borderId="30" xfId="18" applyBorder="1"/>
    <xf numFmtId="0" fontId="33" fillId="0" borderId="11" xfId="18" applyFont="1" applyBorder="1" applyAlignment="1">
      <alignment vertical="center" wrapText="1"/>
    </xf>
    <xf numFmtId="0" fontId="29" fillId="0" borderId="31" xfId="18" applyBorder="1" applyAlignment="1">
      <alignment vertical="center" wrapText="1"/>
    </xf>
    <xf numFmtId="166" fontId="29" fillId="0" borderId="31" xfId="18" applyNumberFormat="1" applyBorder="1" applyAlignment="1">
      <alignment horizontal="center"/>
    </xf>
    <xf numFmtId="166" fontId="29" fillId="0" borderId="29" xfId="18" applyNumberFormat="1" applyBorder="1" applyAlignment="1">
      <alignment horizontal="center"/>
    </xf>
    <xf numFmtId="3" fontId="29" fillId="0" borderId="31" xfId="25" applyNumberFormat="1" applyFont="1" applyBorder="1" applyAlignment="1">
      <alignment horizontal="center"/>
    </xf>
    <xf numFmtId="3" fontId="29" fillId="0" borderId="29" xfId="25" applyNumberFormat="1" applyFont="1" applyBorder="1" applyAlignment="1">
      <alignment horizontal="center"/>
    </xf>
    <xf numFmtId="0" fontId="29" fillId="0" borderId="31" xfId="18" applyBorder="1" applyAlignment="1">
      <alignment horizontal="center" vertical="center" wrapText="1"/>
    </xf>
    <xf numFmtId="0" fontId="29" fillId="0" borderId="29" xfId="18" applyBorder="1" applyAlignment="1">
      <alignment horizontal="center" vertical="center" wrapText="1"/>
    </xf>
    <xf numFmtId="1" fontId="29" fillId="0" borderId="31" xfId="18" applyNumberFormat="1" applyBorder="1" applyAlignment="1">
      <alignment horizontal="center"/>
    </xf>
    <xf numFmtId="1" fontId="29" fillId="0" borderId="29" xfId="18" applyNumberFormat="1" applyBorder="1" applyAlignment="1">
      <alignment horizontal="center"/>
    </xf>
    <xf numFmtId="0" fontId="29" fillId="0" borderId="0" xfId="18" applyAlignment="1">
      <alignment vertical="center" wrapText="1"/>
    </xf>
    <xf numFmtId="0" fontId="29" fillId="0" borderId="0" xfId="18" applyAlignment="1">
      <alignment horizontal="center" vertical="center" wrapText="1"/>
    </xf>
    <xf numFmtId="166" fontId="29" fillId="0" borderId="29" xfId="18" applyNumberFormat="1" applyBorder="1" applyAlignment="1">
      <alignment horizontal="center" vertical="center"/>
    </xf>
    <xf numFmtId="167" fontId="29" fillId="0" borderId="29" xfId="18" applyNumberFormat="1" applyBorder="1" applyAlignment="1">
      <alignment horizontal="center" vertical="center"/>
    </xf>
    <xf numFmtId="173" fontId="29" fillId="0" borderId="35" xfId="18" applyNumberFormat="1" applyBorder="1" applyAlignment="1">
      <alignment horizontal="center" vertical="center"/>
    </xf>
    <xf numFmtId="0" fontId="33" fillId="0" borderId="0" xfId="18" applyFont="1"/>
    <xf numFmtId="0" fontId="9" fillId="5" borderId="0" xfId="0" applyFont="1" applyFill="1"/>
    <xf numFmtId="175" fontId="0" fillId="5" borderId="0" xfId="0" applyNumberFormat="1" applyFill="1"/>
    <xf numFmtId="175" fontId="0" fillId="13" borderId="0" xfId="0" applyNumberFormat="1" applyFill="1"/>
    <xf numFmtId="165" fontId="13" fillId="10" borderId="7" xfId="0" applyNumberFormat="1" applyFont="1" applyFill="1" applyBorder="1"/>
    <xf numFmtId="165" fontId="13" fillId="13" borderId="7" xfId="0" applyNumberFormat="1" applyFont="1" applyFill="1" applyBorder="1"/>
    <xf numFmtId="166" fontId="0" fillId="0" borderId="0" xfId="0" applyNumberFormat="1"/>
    <xf numFmtId="166" fontId="26" fillId="0" borderId="0" xfId="0" applyNumberFormat="1" applyFont="1"/>
    <xf numFmtId="165" fontId="0" fillId="10" borderId="0" xfId="0" applyNumberFormat="1" applyFill="1"/>
    <xf numFmtId="168" fontId="51" fillId="0" borderId="38" xfId="26" applyNumberFormat="1" applyFont="1" applyBorder="1" applyAlignment="1"/>
    <xf numFmtId="170" fontId="51" fillId="0" borderId="38" xfId="6" applyNumberFormat="1" applyFont="1" applyBorder="1" applyAlignment="1">
      <alignment shrinkToFit="1"/>
    </xf>
    <xf numFmtId="170" fontId="51" fillId="0" borderId="39" xfId="6" applyNumberFormat="1" applyFont="1" applyBorder="1" applyAlignment="1">
      <alignment shrinkToFit="1"/>
    </xf>
    <xf numFmtId="168" fontId="51" fillId="0" borderId="39" xfId="26" applyNumberFormat="1" applyFont="1" applyBorder="1" applyAlignment="1"/>
    <xf numFmtId="168" fontId="51" fillId="0" borderId="39" xfId="6" applyNumberFormat="1" applyFont="1" applyBorder="1" applyAlignment="1"/>
    <xf numFmtId="168" fontId="51" fillId="0" borderId="15" xfId="6" applyNumberFormat="1" applyFont="1" applyBorder="1" applyAlignment="1"/>
    <xf numFmtId="168" fontId="34" fillId="0" borderId="15" xfId="6" applyNumberFormat="1" applyFont="1" applyBorder="1" applyAlignment="1"/>
    <xf numFmtId="168" fontId="49" fillId="0" borderId="16" xfId="26" applyNumberFormat="1" applyFont="1" applyBorder="1" applyAlignment="1"/>
    <xf numFmtId="170" fontId="49" fillId="0" borderId="16" xfId="6" applyNumberFormat="1" applyFont="1" applyBorder="1" applyAlignment="1">
      <alignment shrinkToFit="1"/>
    </xf>
    <xf numFmtId="170" fontId="49" fillId="0" borderId="4" xfId="6" applyNumberFormat="1" applyFont="1" applyBorder="1" applyAlignment="1">
      <alignment shrinkToFit="1"/>
    </xf>
    <xf numFmtId="170" fontId="49" fillId="0" borderId="2" xfId="6" applyNumberFormat="1" applyFont="1" applyBorder="1" applyAlignment="1">
      <alignment shrinkToFit="1"/>
    </xf>
    <xf numFmtId="168" fontId="49" fillId="0" borderId="2" xfId="26" applyNumberFormat="1" applyFont="1" applyBorder="1" applyAlignment="1"/>
    <xf numFmtId="168" fontId="49" fillId="0" borderId="2" xfId="6" applyNumberFormat="1" applyFont="1" applyBorder="1" applyAlignment="1"/>
    <xf numFmtId="168" fontId="38" fillId="0" borderId="2" xfId="6" applyNumberFormat="1" applyFont="1" applyBorder="1" applyAlignment="1"/>
    <xf numFmtId="168" fontId="51" fillId="0" borderId="36" xfId="26" applyNumberFormat="1" applyFont="1" applyBorder="1" applyAlignment="1"/>
    <xf numFmtId="170" fontId="51" fillId="0" borderId="36" xfId="6" applyNumberFormat="1" applyFont="1" applyBorder="1" applyAlignment="1">
      <alignment shrinkToFit="1"/>
    </xf>
    <xf numFmtId="170" fontId="51" fillId="0" borderId="16" xfId="6" applyNumberFormat="1" applyFont="1" applyBorder="1" applyAlignment="1">
      <alignment shrinkToFit="1"/>
    </xf>
    <xf numFmtId="168" fontId="51" fillId="0" borderId="16" xfId="26" applyNumberFormat="1" applyFont="1" applyBorder="1" applyAlignment="1"/>
    <xf numFmtId="168" fontId="51" fillId="0" borderId="16" xfId="6" applyNumberFormat="1" applyFont="1" applyBorder="1" applyAlignment="1"/>
    <xf numFmtId="168" fontId="51" fillId="0" borderId="2" xfId="6" applyNumberFormat="1" applyFont="1" applyBorder="1" applyAlignment="1"/>
    <xf numFmtId="168" fontId="34" fillId="0" borderId="2" xfId="6" applyNumberFormat="1" applyFont="1" applyBorder="1" applyAlignment="1"/>
    <xf numFmtId="168" fontId="49" fillId="0" borderId="2" xfId="26" applyNumberFormat="1" applyFont="1" applyBorder="1" applyAlignment="1">
      <alignment horizontal="right"/>
    </xf>
    <xf numFmtId="168" fontId="49" fillId="0" borderId="2" xfId="6" applyNumberFormat="1" applyFont="1" applyBorder="1" applyAlignment="1">
      <alignment horizontal="right"/>
    </xf>
    <xf numFmtId="167" fontId="49" fillId="0" borderId="16" xfId="26" applyNumberFormat="1" applyFont="1" applyBorder="1" applyAlignment="1">
      <alignment horizontal="center"/>
    </xf>
    <xf numFmtId="167" fontId="49" fillId="0" borderId="4" xfId="26" applyNumberFormat="1" applyFont="1" applyBorder="1" applyAlignment="1">
      <alignment horizontal="center"/>
    </xf>
    <xf numFmtId="168" fontId="38" fillId="0" borderId="4" xfId="0" applyNumberFormat="1" applyFont="1" applyBorder="1"/>
    <xf numFmtId="168" fontId="38" fillId="0" borderId="2" xfId="6" applyNumberFormat="1" applyFont="1" applyBorder="1" applyAlignment="1">
      <alignment horizontal="center"/>
    </xf>
    <xf numFmtId="168" fontId="51" fillId="0" borderId="2" xfId="26" applyNumberFormat="1" applyFont="1" applyBorder="1" applyAlignment="1"/>
    <xf numFmtId="170" fontId="51" fillId="0" borderId="23" xfId="6" applyNumberFormat="1" applyFont="1" applyBorder="1" applyAlignment="1">
      <alignment shrinkToFit="1"/>
    </xf>
    <xf numFmtId="168" fontId="51" fillId="0" borderId="23" xfId="6" applyNumberFormat="1" applyFont="1" applyBorder="1" applyAlignment="1"/>
    <xf numFmtId="168" fontId="34" fillId="0" borderId="23" xfId="6" applyNumberFormat="1" applyFont="1" applyBorder="1" applyAlignment="1"/>
    <xf numFmtId="170" fontId="49" fillId="0" borderId="23" xfId="6" applyNumberFormat="1" applyFont="1" applyBorder="1" applyAlignment="1">
      <alignment shrinkToFit="1"/>
    </xf>
    <xf numFmtId="168" fontId="49" fillId="0" borderId="23" xfId="6" applyNumberFormat="1" applyFont="1" applyBorder="1" applyAlignment="1"/>
    <xf numFmtId="168" fontId="38" fillId="0" borderId="23" xfId="6" applyNumberFormat="1" applyFont="1" applyBorder="1" applyAlignment="1"/>
    <xf numFmtId="170" fontId="51" fillId="0" borderId="23" xfId="6" applyNumberFormat="1" applyFont="1" applyBorder="1" applyAlignment="1">
      <alignment wrapText="1"/>
    </xf>
    <xf numFmtId="170" fontId="49" fillId="0" borderId="23" xfId="6" applyNumberFormat="1" applyFont="1" applyBorder="1" applyAlignment="1">
      <alignment wrapText="1"/>
    </xf>
    <xf numFmtId="168" fontId="51" fillId="0" borderId="20" xfId="26" applyNumberFormat="1" applyFont="1" applyBorder="1" applyAlignment="1"/>
    <xf numFmtId="170" fontId="51" fillId="0" borderId="28" xfId="6" applyNumberFormat="1" applyFont="1" applyBorder="1" applyAlignment="1">
      <alignment shrinkToFit="1"/>
    </xf>
    <xf numFmtId="168" fontId="51" fillId="0" borderId="28" xfId="6" applyNumberFormat="1" applyFont="1" applyBorder="1" applyAlignment="1"/>
    <xf numFmtId="168" fontId="34" fillId="0" borderId="28" xfId="6" applyNumberFormat="1" applyFont="1" applyBorder="1" applyAlignment="1"/>
    <xf numFmtId="171" fontId="51" fillId="0" borderId="16" xfId="6" applyNumberFormat="1" applyFont="1" applyBorder="1" applyAlignment="1"/>
    <xf numFmtId="4" fontId="51" fillId="0" borderId="38" xfId="6" applyNumberFormat="1" applyFont="1" applyBorder="1" applyAlignment="1"/>
    <xf numFmtId="4" fontId="51" fillId="0" borderId="16" xfId="6" applyNumberFormat="1" applyFont="1" applyBorder="1" applyAlignment="1"/>
    <xf numFmtId="4" fontId="51" fillId="0" borderId="4" xfId="6" applyNumberFormat="1" applyFont="1" applyBorder="1" applyAlignment="1"/>
    <xf numFmtId="171" fontId="51" fillId="0" borderId="4" xfId="6" applyNumberFormat="1" applyFont="1" applyBorder="1" applyAlignment="1"/>
    <xf numFmtId="171" fontId="51" fillId="0" borderId="15" xfId="6" applyNumberFormat="1" applyFont="1" applyBorder="1" applyAlignment="1"/>
    <xf numFmtId="171" fontId="34" fillId="0" borderId="4" xfId="6" applyNumberFormat="1" applyFont="1" applyBorder="1" applyAlignment="1"/>
    <xf numFmtId="171" fontId="49" fillId="0" borderId="16" xfId="6" applyNumberFormat="1" applyFont="1" applyBorder="1" applyAlignment="1"/>
    <xf numFmtId="4" fontId="49" fillId="0" borderId="38" xfId="6" applyNumberFormat="1" applyFont="1" applyBorder="1" applyAlignment="1"/>
    <xf numFmtId="4" fontId="49" fillId="0" borderId="16" xfId="6" applyNumberFormat="1" applyFont="1" applyBorder="1" applyAlignment="1"/>
    <xf numFmtId="4" fontId="49" fillId="0" borderId="4" xfId="6" applyNumberFormat="1" applyFont="1" applyBorder="1" applyAlignment="1"/>
    <xf numFmtId="171" fontId="49" fillId="0" borderId="4" xfId="6" applyNumberFormat="1" applyFont="1" applyBorder="1" applyAlignment="1"/>
    <xf numFmtId="171" fontId="49" fillId="0" borderId="2" xfId="6" applyNumberFormat="1" applyFont="1" applyBorder="1" applyAlignment="1"/>
    <xf numFmtId="171" fontId="38" fillId="0" borderId="4" xfId="6" applyNumberFormat="1" applyFont="1" applyBorder="1" applyAlignment="1"/>
    <xf numFmtId="171" fontId="51" fillId="0" borderId="2" xfId="6" applyNumberFormat="1" applyFont="1" applyBorder="1" applyAlignment="1"/>
    <xf numFmtId="171" fontId="49" fillId="0" borderId="4" xfId="6" applyNumberFormat="1" applyFont="1" applyBorder="1" applyAlignment="1">
      <alignment horizontal="right"/>
    </xf>
    <xf numFmtId="171" fontId="49" fillId="0" borderId="2" xfId="6" applyNumberFormat="1" applyFont="1" applyBorder="1" applyAlignment="1">
      <alignment horizontal="right"/>
    </xf>
    <xf numFmtId="171" fontId="38" fillId="0" borderId="2" xfId="0" applyNumberFormat="1" applyFont="1" applyBorder="1" applyAlignment="1">
      <alignment horizontal="right"/>
    </xf>
    <xf numFmtId="171" fontId="38" fillId="0" borderId="4" xfId="6" applyNumberFormat="1" applyFont="1" applyBorder="1" applyAlignment="1">
      <alignment horizontal="right"/>
    </xf>
    <xf numFmtId="167" fontId="49" fillId="0" borderId="16" xfId="6" applyNumberFormat="1" applyFont="1" applyBorder="1" applyAlignment="1">
      <alignment horizontal="center"/>
    </xf>
    <xf numFmtId="4" fontId="49" fillId="0" borderId="38" xfId="6" applyNumberFormat="1" applyFont="1" applyBorder="1" applyAlignment="1">
      <alignment wrapText="1"/>
    </xf>
    <xf numFmtId="4" fontId="49" fillId="0" borderId="16" xfId="6" applyNumberFormat="1" applyFont="1" applyBorder="1" applyAlignment="1">
      <alignment wrapText="1"/>
    </xf>
    <xf numFmtId="4" fontId="49" fillId="0" borderId="4" xfId="6" applyNumberFormat="1" applyFont="1" applyBorder="1" applyAlignment="1">
      <alignment wrapText="1"/>
    </xf>
    <xf numFmtId="167" fontId="49" fillId="0" borderId="4" xfId="6" applyNumberFormat="1" applyFont="1" applyBorder="1" applyAlignment="1">
      <alignment horizontal="center"/>
    </xf>
    <xf numFmtId="172" fontId="49" fillId="0" borderId="2" xfId="6" applyNumberFormat="1" applyFont="1" applyBorder="1" applyAlignment="1"/>
    <xf numFmtId="172" fontId="38" fillId="0" borderId="2" xfId="6" applyNumberFormat="1" applyFont="1" applyBorder="1" applyAlignment="1"/>
    <xf numFmtId="171" fontId="52" fillId="0" borderId="2" xfId="6" applyNumberFormat="1" applyFont="1" applyBorder="1" applyAlignment="1"/>
    <xf numFmtId="171" fontId="38" fillId="0" borderId="2" xfId="6" applyNumberFormat="1" applyFont="1" applyBorder="1" applyAlignment="1"/>
    <xf numFmtId="171" fontId="38" fillId="0" borderId="2" xfId="6" applyNumberFormat="1" applyFont="1" applyBorder="1" applyAlignment="1">
      <alignment horizontal="center"/>
    </xf>
    <xf numFmtId="171" fontId="34" fillId="0" borderId="2" xfId="6" applyNumberFormat="1" applyFont="1" applyBorder="1" applyAlignment="1"/>
    <xf numFmtId="171" fontId="51" fillId="0" borderId="38" xfId="6" applyNumberFormat="1" applyFont="1" applyBorder="1" applyAlignment="1"/>
    <xf numFmtId="0" fontId="51" fillId="0" borderId="2" xfId="6" applyFont="1" applyBorder="1" applyAlignment="1"/>
    <xf numFmtId="171" fontId="49" fillId="0" borderId="38" xfId="6" applyNumberFormat="1" applyFont="1" applyBorder="1" applyAlignment="1"/>
    <xf numFmtId="4" fontId="49" fillId="0" borderId="2" xfId="6" applyNumberFormat="1" applyFont="1" applyBorder="1" applyAlignment="1"/>
    <xf numFmtId="0" fontId="29" fillId="0" borderId="33" xfId="18" applyBorder="1" applyAlignment="1">
      <alignment horizontal="left" wrapText="1"/>
    </xf>
    <xf numFmtId="174" fontId="29" fillId="0" borderId="33" xfId="18" applyNumberFormat="1" applyBorder="1" applyAlignment="1">
      <alignment horizontal="center" vertical="center" wrapText="1"/>
    </xf>
    <xf numFmtId="174" fontId="29" fillId="0" borderId="35" xfId="18" applyNumberFormat="1" applyBorder="1" applyAlignment="1">
      <alignment horizontal="center" vertical="center" wrapText="1"/>
    </xf>
    <xf numFmtId="0" fontId="53" fillId="0" borderId="0" xfId="18" applyFont="1"/>
    <xf numFmtId="2" fontId="53" fillId="0" borderId="0" xfId="18" applyNumberFormat="1" applyFont="1" applyAlignment="1">
      <alignment horizontal="center"/>
    </xf>
    <xf numFmtId="0" fontId="29" fillId="0" borderId="18" xfId="18" applyBorder="1" applyAlignment="1">
      <alignment vertical="center" wrapText="1"/>
    </xf>
    <xf numFmtId="0" fontId="29" fillId="0" borderId="40" xfId="18" applyBorder="1" applyAlignment="1">
      <alignment vertical="center" wrapText="1"/>
    </xf>
    <xf numFmtId="0" fontId="29" fillId="0" borderId="31" xfId="18" applyBorder="1"/>
    <xf numFmtId="0" fontId="29" fillId="0" borderId="40" xfId="18" applyBorder="1"/>
    <xf numFmtId="2" fontId="29" fillId="0" borderId="31" xfId="18" applyNumberFormat="1" applyBorder="1" applyAlignment="1">
      <alignment horizontal="center"/>
    </xf>
    <xf numFmtId="2" fontId="29" fillId="0" borderId="29" xfId="18" applyNumberFormat="1" applyBorder="1" applyAlignment="1">
      <alignment horizontal="center"/>
    </xf>
    <xf numFmtId="0" fontId="29" fillId="0" borderId="33" xfId="18" applyBorder="1"/>
    <xf numFmtId="2" fontId="29" fillId="0" borderId="33" xfId="18" applyNumberFormat="1" applyBorder="1" applyAlignment="1">
      <alignment horizontal="center"/>
    </xf>
    <xf numFmtId="2" fontId="29" fillId="0" borderId="35" xfId="18" applyNumberFormat="1" applyBorder="1" applyAlignment="1">
      <alignment horizontal="center"/>
    </xf>
    <xf numFmtId="2" fontId="29" fillId="0" borderId="29" xfId="18" applyNumberFormat="1" applyBorder="1" applyAlignment="1">
      <alignment horizontal="center" vertical="center" wrapText="1"/>
    </xf>
    <xf numFmtId="173" fontId="29" fillId="0" borderId="29" xfId="18" applyNumberFormat="1" applyBorder="1" applyAlignment="1">
      <alignment horizontal="center" vertical="center"/>
    </xf>
    <xf numFmtId="3" fontId="29" fillId="0" borderId="12" xfId="18" applyNumberFormat="1" applyBorder="1" applyAlignment="1">
      <alignment horizontal="center"/>
    </xf>
    <xf numFmtId="2" fontId="0" fillId="5" borderId="0" xfId="0" applyNumberFormat="1" applyFill="1"/>
    <xf numFmtId="2" fontId="0" fillId="5" borderId="7" xfId="0" applyNumberFormat="1" applyFill="1" applyBorder="1"/>
    <xf numFmtId="168" fontId="34" fillId="0" borderId="15" xfId="26" applyNumberFormat="1" applyFont="1" applyBorder="1" applyAlignment="1"/>
    <xf numFmtId="168" fontId="38" fillId="0" borderId="2" xfId="26" applyNumberFormat="1" applyFont="1" applyBorder="1" applyAlignment="1"/>
    <xf numFmtId="168" fontId="34" fillId="0" borderId="2" xfId="26" applyNumberFormat="1" applyFont="1" applyBorder="1" applyAlignment="1"/>
    <xf numFmtId="168" fontId="34" fillId="0" borderId="41" xfId="6" applyNumberFormat="1" applyFont="1" applyBorder="1" applyAlignment="1"/>
    <xf numFmtId="168" fontId="38" fillId="0" borderId="5" xfId="6" applyNumberFormat="1" applyFont="1" applyBorder="1" applyAlignment="1"/>
    <xf numFmtId="168" fontId="34" fillId="0" borderId="5" xfId="6" applyNumberFormat="1" applyFont="1" applyBorder="1" applyAlignment="1"/>
    <xf numFmtId="169" fontId="34" fillId="0" borderId="2" xfId="26" applyNumberFormat="1" applyFont="1" applyBorder="1" applyAlignment="1"/>
    <xf numFmtId="168" fontId="34" fillId="0" borderId="20" xfId="26" applyNumberFormat="1" applyFont="1" applyBorder="1" applyAlignment="1"/>
    <xf numFmtId="171" fontId="34" fillId="0" borderId="4" xfId="26" applyNumberFormat="1" applyFont="1" applyBorder="1" applyAlignment="1"/>
    <xf numFmtId="171" fontId="34" fillId="0" borderId="2" xfId="26" applyNumberFormat="1" applyFont="1" applyBorder="1" applyAlignment="1"/>
    <xf numFmtId="171" fontId="38" fillId="0" borderId="4" xfId="26" applyNumberFormat="1" applyFont="1" applyBorder="1" applyAlignment="1"/>
    <xf numFmtId="171" fontId="38" fillId="0" borderId="2" xfId="26" applyNumberFormat="1" applyFont="1" applyBorder="1" applyAlignment="1"/>
    <xf numFmtId="171" fontId="38" fillId="0" borderId="4" xfId="26" applyNumberFormat="1" applyFont="1" applyBorder="1" applyAlignment="1">
      <alignment horizontal="right"/>
    </xf>
    <xf numFmtId="172" fontId="38" fillId="0" borderId="2" xfId="26" applyNumberFormat="1" applyFont="1" applyBorder="1" applyAlignment="1"/>
    <xf numFmtId="166" fontId="29" fillId="0" borderId="40" xfId="18" applyNumberFormat="1" applyBorder="1" applyAlignment="1">
      <alignment horizontal="center"/>
    </xf>
    <xf numFmtId="0" fontId="29" fillId="0" borderId="40" xfId="18" applyBorder="1" applyAlignment="1">
      <alignment horizontal="center" vertical="center" wrapText="1"/>
    </xf>
    <xf numFmtId="1" fontId="29" fillId="0" borderId="40" xfId="18" applyNumberFormat="1" applyBorder="1" applyAlignment="1">
      <alignment horizontal="center"/>
    </xf>
    <xf numFmtId="2" fontId="29" fillId="0" borderId="40" xfId="18" applyNumberFormat="1" applyBorder="1" applyAlignment="1">
      <alignment horizontal="center"/>
    </xf>
    <xf numFmtId="2" fontId="29" fillId="0" borderId="30" xfId="18" applyNumberFormat="1" applyBorder="1" applyAlignment="1">
      <alignment horizontal="center"/>
    </xf>
    <xf numFmtId="2" fontId="29" fillId="0" borderId="31" xfId="18" applyNumberFormat="1" applyBorder="1" applyAlignment="1">
      <alignment horizontal="center" vertical="center" wrapText="1"/>
    </xf>
    <xf numFmtId="2" fontId="53" fillId="0" borderId="5" xfId="18" applyNumberFormat="1" applyFont="1" applyBorder="1" applyAlignment="1">
      <alignment horizontal="center"/>
    </xf>
    <xf numFmtId="3" fontId="29" fillId="0" borderId="11" xfId="18" applyNumberFormat="1" applyBorder="1" applyAlignment="1">
      <alignment horizontal="center"/>
    </xf>
    <xf numFmtId="166" fontId="29" fillId="0" borderId="31" xfId="18" applyNumberFormat="1" applyBorder="1" applyAlignment="1">
      <alignment horizontal="center" vertical="center"/>
    </xf>
    <xf numFmtId="167" fontId="29" fillId="0" borderId="31" xfId="18" applyNumberFormat="1" applyBorder="1" applyAlignment="1">
      <alignment horizontal="center" vertical="center"/>
    </xf>
    <xf numFmtId="173" fontId="29" fillId="0" borderId="31" xfId="18" applyNumberFormat="1" applyBorder="1" applyAlignment="1">
      <alignment horizontal="center" vertical="center"/>
    </xf>
    <xf numFmtId="173" fontId="29" fillId="0" borderId="33" xfId="18" applyNumberFormat="1" applyBorder="1" applyAlignment="1">
      <alignment horizontal="center" vertical="center"/>
    </xf>
    <xf numFmtId="0" fontId="29" fillId="0" borderId="43" xfId="18" applyBorder="1"/>
    <xf numFmtId="0" fontId="29" fillId="0" borderId="44" xfId="18" applyBorder="1" applyAlignment="1">
      <alignment horizontal="center"/>
    </xf>
    <xf numFmtId="0" fontId="29" fillId="0" borderId="45" xfId="18" applyBorder="1" applyAlignment="1">
      <alignment horizontal="center"/>
    </xf>
    <xf numFmtId="0" fontId="33" fillId="0" borderId="27" xfId="18" applyFont="1" applyBorder="1"/>
    <xf numFmtId="0" fontId="33" fillId="0" borderId="14" xfId="18" applyFont="1" applyBorder="1"/>
    <xf numFmtId="166" fontId="33" fillId="0" borderId="20" xfId="18" applyNumberFormat="1" applyFont="1" applyBorder="1" applyAlignment="1">
      <alignment horizontal="center" vertical="center" wrapText="1"/>
    </xf>
    <xf numFmtId="0" fontId="29" fillId="0" borderId="44" xfId="18" applyBorder="1"/>
    <xf numFmtId="0" fontId="55" fillId="14" borderId="0" xfId="0" applyFont="1" applyFill="1"/>
    <xf numFmtId="0" fontId="55" fillId="14" borderId="11" xfId="0" applyFont="1" applyFill="1" applyBorder="1"/>
    <xf numFmtId="0" fontId="55" fillId="14" borderId="12" xfId="0" applyFont="1" applyFill="1" applyBorder="1"/>
    <xf numFmtId="0" fontId="56" fillId="0" borderId="0" xfId="0" applyFont="1"/>
    <xf numFmtId="0" fontId="0" fillId="15" borderId="31" xfId="0" applyFill="1" applyBorder="1"/>
    <xf numFmtId="0" fontId="0" fillId="0" borderId="29" xfId="0" applyBorder="1"/>
    <xf numFmtId="0" fontId="14" fillId="16" borderId="0" xfId="0" applyFont="1" applyFill="1"/>
    <xf numFmtId="0" fontId="14" fillId="16" borderId="31" xfId="0" applyFont="1" applyFill="1" applyBorder="1"/>
    <xf numFmtId="0" fontId="14" fillId="16" borderId="29" xfId="0" applyFont="1" applyFill="1" applyBorder="1"/>
    <xf numFmtId="0" fontId="9" fillId="3" borderId="31" xfId="0" applyFont="1" applyFill="1" applyBorder="1"/>
    <xf numFmtId="0" fontId="9" fillId="3" borderId="29" xfId="0" applyFont="1" applyFill="1" applyBorder="1"/>
    <xf numFmtId="0" fontId="57" fillId="10" borderId="0" xfId="0" applyFont="1" applyFill="1" applyProtection="1">
      <protection locked="0"/>
    </xf>
    <xf numFmtId="0" fontId="58" fillId="3" borderId="33" xfId="0" applyFont="1" applyFill="1" applyBorder="1"/>
    <xf numFmtId="0" fontId="58" fillId="3" borderId="35" xfId="0" applyFont="1" applyFill="1" applyBorder="1"/>
    <xf numFmtId="0" fontId="59" fillId="3" borderId="35" xfId="0" applyFont="1" applyFill="1" applyBorder="1"/>
    <xf numFmtId="170" fontId="10" fillId="0" borderId="0" xfId="3" applyNumberFormat="1"/>
    <xf numFmtId="0" fontId="10" fillId="0" borderId="0" xfId="3" applyAlignment="1">
      <alignment horizontal="left"/>
    </xf>
    <xf numFmtId="2" fontId="0" fillId="13" borderId="29" xfId="0" applyNumberFormat="1" applyFill="1" applyBorder="1" applyProtection="1">
      <protection locked="0"/>
    </xf>
    <xf numFmtId="2" fontId="0" fillId="8" borderId="29" xfId="0" applyNumberFormat="1" applyFill="1" applyBorder="1" applyProtection="1">
      <protection locked="0"/>
    </xf>
    <xf numFmtId="0" fontId="14" fillId="0" borderId="0" xfId="0" applyFont="1" applyAlignment="1">
      <alignment horizontal="center" vertical="center"/>
    </xf>
    <xf numFmtId="165" fontId="0" fillId="0" borderId="0" xfId="0" applyNumberFormat="1"/>
    <xf numFmtId="0" fontId="0" fillId="12" borderId="8" xfId="0" applyFill="1" applyBorder="1"/>
    <xf numFmtId="166" fontId="0" fillId="10" borderId="7" xfId="0" applyNumberFormat="1" applyFill="1" applyBorder="1"/>
    <xf numFmtId="166" fontId="0" fillId="10" borderId="0" xfId="0" applyNumberFormat="1" applyFill="1"/>
    <xf numFmtId="0" fontId="63" fillId="10" borderId="29" xfId="0" applyFont="1" applyFill="1" applyBorder="1" applyProtection="1">
      <protection locked="0"/>
    </xf>
    <xf numFmtId="3" fontId="0" fillId="0" borderId="0" xfId="0" applyNumberFormat="1"/>
    <xf numFmtId="4" fontId="0" fillId="0" borderId="0" xfId="0" applyNumberFormat="1" applyAlignment="1">
      <alignment horizontal="right"/>
    </xf>
    <xf numFmtId="178" fontId="0" fillId="0" borderId="0" xfId="0" applyNumberFormat="1"/>
    <xf numFmtId="2" fontId="63" fillId="10" borderId="35" xfId="0" applyNumberFormat="1" applyFont="1" applyFill="1" applyBorder="1" applyProtection="1">
      <protection locked="0"/>
    </xf>
    <xf numFmtId="0" fontId="14" fillId="16" borderId="29" xfId="0" applyFont="1" applyFill="1" applyBorder="1" applyAlignment="1">
      <alignment horizontal="center"/>
    </xf>
    <xf numFmtId="0" fontId="63" fillId="10" borderId="29" xfId="0" applyFont="1" applyFill="1" applyBorder="1" applyAlignment="1" applyProtection="1">
      <alignment horizontal="center"/>
      <protection locked="0"/>
    </xf>
    <xf numFmtId="2" fontId="0" fillId="13" borderId="29" xfId="0" applyNumberFormat="1" applyFill="1" applyBorder="1" applyAlignment="1" applyProtection="1">
      <alignment horizontal="center"/>
      <protection locked="0"/>
    </xf>
    <xf numFmtId="2" fontId="0" fillId="8" borderId="29" xfId="0" applyNumberFormat="1" applyFill="1" applyBorder="1" applyAlignment="1" applyProtection="1">
      <alignment horizontal="center"/>
      <protection locked="0"/>
    </xf>
    <xf numFmtId="0" fontId="0" fillId="8" borderId="29" xfId="0" applyFill="1" applyBorder="1" applyAlignment="1" applyProtection="1">
      <alignment horizontal="center"/>
      <protection locked="0"/>
    </xf>
    <xf numFmtId="0" fontId="63" fillId="10" borderId="35" xfId="0" applyFont="1" applyFill="1" applyBorder="1" applyAlignment="1" applyProtection="1">
      <alignment horizontal="center"/>
      <protection locked="0"/>
    </xf>
    <xf numFmtId="2" fontId="63" fillId="10" borderId="35" xfId="0" applyNumberFormat="1" applyFont="1" applyFill="1" applyBorder="1" applyAlignment="1" applyProtection="1">
      <alignment horizontal="center"/>
      <protection locked="0"/>
    </xf>
    <xf numFmtId="0" fontId="9" fillId="17" borderId="31" xfId="0" applyFont="1" applyFill="1" applyBorder="1" applyAlignment="1">
      <alignment wrapText="1"/>
    </xf>
    <xf numFmtId="0" fontId="9" fillId="17" borderId="29" xfId="0" applyFont="1" applyFill="1" applyBorder="1" applyAlignment="1">
      <alignment wrapText="1"/>
    </xf>
    <xf numFmtId="176" fontId="9" fillId="17" borderId="29" xfId="31" applyNumberFormat="1" applyFont="1" applyFill="1" applyBorder="1"/>
    <xf numFmtId="176" fontId="9" fillId="17" borderId="32" xfId="31" applyNumberFormat="1" applyFont="1" applyFill="1" applyBorder="1"/>
    <xf numFmtId="0" fontId="9" fillId="17" borderId="31" xfId="0" applyFont="1" applyFill="1" applyBorder="1"/>
    <xf numFmtId="177" fontId="9" fillId="17" borderId="29" xfId="31" applyNumberFormat="1" applyFont="1" applyFill="1" applyBorder="1" applyAlignment="1">
      <alignment wrapText="1"/>
    </xf>
    <xf numFmtId="177" fontId="9" fillId="17" borderId="32" xfId="31" applyNumberFormat="1" applyFont="1" applyFill="1" applyBorder="1" applyAlignment="1">
      <alignment wrapText="1"/>
    </xf>
    <xf numFmtId="43" fontId="9" fillId="17" borderId="29" xfId="31" applyFont="1" applyFill="1" applyBorder="1" applyAlignment="1">
      <alignment wrapText="1"/>
    </xf>
    <xf numFmtId="43" fontId="9" fillId="17" borderId="32" xfId="31" applyFont="1" applyFill="1" applyBorder="1" applyAlignment="1">
      <alignment wrapText="1"/>
    </xf>
    <xf numFmtId="176" fontId="9" fillId="17" borderId="29" xfId="31" applyNumberFormat="1" applyFont="1" applyFill="1" applyBorder="1" applyAlignment="1">
      <alignment wrapText="1"/>
    </xf>
    <xf numFmtId="176" fontId="9" fillId="17" borderId="32" xfId="31" applyNumberFormat="1" applyFont="1" applyFill="1" applyBorder="1" applyAlignment="1">
      <alignment wrapText="1"/>
    </xf>
    <xf numFmtId="2" fontId="9" fillId="17" borderId="29" xfId="0" applyNumberFormat="1" applyFont="1" applyFill="1" applyBorder="1" applyAlignment="1">
      <alignment wrapText="1"/>
    </xf>
    <xf numFmtId="2" fontId="9" fillId="17" borderId="32" xfId="0" applyNumberFormat="1" applyFont="1" applyFill="1" applyBorder="1" applyAlignment="1">
      <alignment wrapText="1"/>
    </xf>
    <xf numFmtId="0" fontId="59" fillId="17" borderId="33" xfId="0" applyFont="1" applyFill="1" applyBorder="1" applyAlignment="1">
      <alignment wrapText="1"/>
    </xf>
    <xf numFmtId="0" fontId="59" fillId="17" borderId="33" xfId="0" applyFont="1" applyFill="1" applyBorder="1"/>
    <xf numFmtId="0" fontId="59" fillId="17" borderId="47" xfId="0" applyFont="1" applyFill="1" applyBorder="1" applyAlignment="1">
      <alignment wrapText="1"/>
    </xf>
    <xf numFmtId="0" fontId="26" fillId="17" borderId="33" xfId="0" applyFont="1" applyFill="1" applyBorder="1" applyAlignment="1">
      <alignment wrapText="1"/>
    </xf>
    <xf numFmtId="0" fontId="38" fillId="0" borderId="2" xfId="0" applyFont="1" applyBorder="1"/>
    <xf numFmtId="0" fontId="38" fillId="0" borderId="0" xfId="18" applyFont="1"/>
    <xf numFmtId="0" fontId="38" fillId="0" borderId="44" xfId="18" applyFont="1" applyBorder="1"/>
    <xf numFmtId="0" fontId="38" fillId="0" borderId="56" xfId="18" applyFont="1" applyBorder="1"/>
    <xf numFmtId="0" fontId="34" fillId="0" borderId="10" xfId="18" applyFont="1" applyBorder="1"/>
    <xf numFmtId="0" fontId="38" fillId="0" borderId="60" xfId="18" applyFont="1" applyBorder="1"/>
    <xf numFmtId="0" fontId="38" fillId="0" borderId="50" xfId="18" applyFont="1" applyBorder="1" applyAlignment="1">
      <alignment horizontal="center"/>
    </xf>
    <xf numFmtId="0" fontId="38" fillId="0" borderId="29" xfId="18" applyFont="1" applyBorder="1" applyAlignment="1">
      <alignment horizontal="center"/>
    </xf>
    <xf numFmtId="0" fontId="38" fillId="0" borderId="32" xfId="18" applyFont="1" applyBorder="1" applyAlignment="1">
      <alignment horizontal="center"/>
    </xf>
    <xf numFmtId="0" fontId="38" fillId="0" borderId="60" xfId="18" applyFont="1" applyBorder="1" applyAlignment="1">
      <alignment horizontal="center"/>
    </xf>
    <xf numFmtId="0" fontId="34" fillId="0" borderId="61" xfId="18" applyFont="1" applyBorder="1"/>
    <xf numFmtId="0" fontId="34" fillId="0" borderId="62" xfId="18" applyFont="1" applyBorder="1"/>
    <xf numFmtId="0" fontId="38" fillId="0" borderId="63" xfId="18" applyFont="1" applyBorder="1" applyAlignment="1">
      <alignment horizontal="center"/>
    </xf>
    <xf numFmtId="0" fontId="38" fillId="0" borderId="35" xfId="18" applyFont="1" applyBorder="1" applyAlignment="1">
      <alignment horizontal="center"/>
    </xf>
    <xf numFmtId="0" fontId="38" fillId="0" borderId="34" xfId="18" applyFont="1" applyBorder="1" applyAlignment="1">
      <alignment horizontal="center"/>
    </xf>
    <xf numFmtId="0" fontId="38" fillId="0" borderId="64" xfId="18" applyFont="1" applyBorder="1" applyAlignment="1">
      <alignment horizontal="center"/>
    </xf>
    <xf numFmtId="165" fontId="38" fillId="0" borderId="29" xfId="18" applyNumberFormat="1" applyFont="1" applyBorder="1" applyAlignment="1">
      <alignment horizontal="center"/>
    </xf>
    <xf numFmtId="0" fontId="34" fillId="0" borderId="0" xfId="18" applyFont="1"/>
    <xf numFmtId="0" fontId="38" fillId="0" borderId="0" xfId="18" applyFont="1" applyAlignment="1">
      <alignment horizontal="center"/>
    </xf>
    <xf numFmtId="0" fontId="38" fillId="0" borderId="50" xfId="18" applyFont="1" applyBorder="1" applyAlignment="1">
      <alignment horizontal="center" vertical="center"/>
    </xf>
    <xf numFmtId="0" fontId="38" fillId="0" borderId="29" xfId="18" applyFont="1" applyBorder="1" applyAlignment="1">
      <alignment horizontal="center" vertical="center" wrapText="1"/>
    </xf>
    <xf numFmtId="0" fontId="38" fillId="0" borderId="51" xfId="18" applyFont="1" applyBorder="1" applyAlignment="1">
      <alignment horizontal="center" vertical="center" wrapText="1"/>
    </xf>
    <xf numFmtId="0" fontId="38" fillId="0" borderId="29" xfId="18" applyFont="1" applyBorder="1" applyAlignment="1">
      <alignment horizontal="center" vertical="center"/>
    </xf>
    <xf numFmtId="0" fontId="38" fillId="0" borderId="51" xfId="18" applyFont="1" applyBorder="1" applyAlignment="1">
      <alignment horizontal="center" vertical="center"/>
    </xf>
    <xf numFmtId="3" fontId="46" fillId="0" borderId="29" xfId="0" applyNumberFormat="1" applyFont="1" applyBorder="1" applyAlignment="1">
      <alignment horizontal="right" indent="2"/>
    </xf>
    <xf numFmtId="1" fontId="46" fillId="0" borderId="29" xfId="18" applyNumberFormat="1" applyFont="1" applyBorder="1" applyAlignment="1">
      <alignment horizontal="center"/>
    </xf>
    <xf numFmtId="1" fontId="46" fillId="0" borderId="51" xfId="18" applyNumberFormat="1" applyFont="1" applyBorder="1" applyAlignment="1">
      <alignment horizontal="center"/>
    </xf>
    <xf numFmtId="0" fontId="42" fillId="0" borderId="29" xfId="0" applyFont="1" applyBorder="1" applyAlignment="1">
      <alignment horizontal="right" indent="2"/>
    </xf>
    <xf numFmtId="1" fontId="38" fillId="0" borderId="29" xfId="18" applyNumberFormat="1" applyFont="1" applyBorder="1" applyAlignment="1">
      <alignment horizontal="center"/>
    </xf>
    <xf numFmtId="1" fontId="38" fillId="0" borderId="51" xfId="18" applyNumberFormat="1" applyFont="1" applyBorder="1" applyAlignment="1">
      <alignment horizontal="center"/>
    </xf>
    <xf numFmtId="0" fontId="38" fillId="0" borderId="50" xfId="18" applyFont="1" applyBorder="1" applyAlignment="1">
      <alignment horizontal="left" indent="2"/>
    </xf>
    <xf numFmtId="3" fontId="42" fillId="0" borderId="29" xfId="0" applyNumberFormat="1" applyFont="1" applyBorder="1" applyAlignment="1">
      <alignment horizontal="right" indent="2"/>
    </xf>
    <xf numFmtId="175" fontId="38" fillId="0" borderId="29" xfId="18" applyNumberFormat="1" applyFont="1" applyBorder="1" applyAlignment="1">
      <alignment horizontal="center"/>
    </xf>
    <xf numFmtId="175" fontId="38" fillId="0" borderId="51" xfId="18" applyNumberFormat="1" applyFont="1" applyBorder="1" applyAlignment="1">
      <alignment horizontal="center"/>
    </xf>
    <xf numFmtId="0" fontId="38" fillId="0" borderId="52" xfId="18" applyFont="1" applyBorder="1" applyAlignment="1">
      <alignment horizontal="left" indent="2"/>
    </xf>
    <xf numFmtId="3" fontId="42" fillId="0" borderId="48" xfId="0" applyNumberFormat="1" applyFont="1" applyBorder="1" applyAlignment="1">
      <alignment horizontal="right" indent="2"/>
    </xf>
    <xf numFmtId="175" fontId="38" fillId="0" borderId="48" xfId="18" applyNumberFormat="1" applyFont="1" applyBorder="1" applyAlignment="1">
      <alignment horizontal="center"/>
    </xf>
    <xf numFmtId="175" fontId="38" fillId="0" borderId="53" xfId="18" applyNumberFormat="1" applyFont="1" applyBorder="1" applyAlignment="1">
      <alignment horizontal="center"/>
    </xf>
    <xf numFmtId="0" fontId="44" fillId="0" borderId="0" xfId="18" applyFont="1" applyAlignment="1">
      <alignment horizontal="right"/>
    </xf>
    <xf numFmtId="3" fontId="46" fillId="0" borderId="29" xfId="18" applyNumberFormat="1" applyFont="1" applyBorder="1" applyAlignment="1">
      <alignment horizontal="center"/>
    </xf>
    <xf numFmtId="1" fontId="38" fillId="0" borderId="0" xfId="18" applyNumberFormat="1" applyFont="1"/>
    <xf numFmtId="0" fontId="44" fillId="0" borderId="29" xfId="18" applyFont="1" applyBorder="1" applyAlignment="1">
      <alignment horizontal="center" wrapText="1"/>
    </xf>
    <xf numFmtId="3" fontId="38" fillId="0" borderId="29" xfId="18" applyNumberFormat="1" applyFont="1" applyBorder="1" applyAlignment="1">
      <alignment horizontal="center"/>
    </xf>
    <xf numFmtId="3" fontId="38" fillId="0" borderId="48" xfId="18" applyNumberFormat="1" applyFont="1" applyBorder="1" applyAlignment="1">
      <alignment horizontal="center"/>
    </xf>
    <xf numFmtId="0" fontId="38" fillId="0" borderId="10" xfId="18" applyFont="1" applyBorder="1"/>
    <xf numFmtId="0" fontId="38" fillId="0" borderId="10" xfId="18" applyFont="1" applyBorder="1" applyAlignment="1">
      <alignment horizontal="center"/>
    </xf>
    <xf numFmtId="3" fontId="38" fillId="0" borderId="0" xfId="18" applyNumberFormat="1" applyFont="1"/>
    <xf numFmtId="0" fontId="34" fillId="0" borderId="29" xfId="18" applyFont="1" applyBorder="1" applyAlignment="1">
      <alignment horizontal="center"/>
    </xf>
    <xf numFmtId="0" fontId="34" fillId="0" borderId="29" xfId="18" applyFont="1" applyBorder="1" applyAlignment="1">
      <alignment horizontal="center" vertical="center"/>
    </xf>
    <xf numFmtId="0" fontId="52" fillId="0" borderId="2" xfId="18" applyFont="1" applyBorder="1" applyAlignment="1">
      <alignment horizontal="center"/>
    </xf>
    <xf numFmtId="3" fontId="52" fillId="0" borderId="2" xfId="18" applyNumberFormat="1" applyFont="1" applyBorder="1" applyAlignment="1">
      <alignment horizontal="center" vertical="center"/>
    </xf>
    <xf numFmtId="0" fontId="34" fillId="0" borderId="3" xfId="18" applyFont="1" applyBorder="1" applyAlignment="1">
      <alignment horizontal="center"/>
    </xf>
    <xf numFmtId="0" fontId="34" fillId="0" borderId="3" xfId="18" applyFont="1" applyBorder="1"/>
    <xf numFmtId="180" fontId="34" fillId="0" borderId="3" xfId="18" applyNumberFormat="1" applyFont="1" applyBorder="1" applyAlignment="1">
      <alignment horizontal="center" vertical="center"/>
    </xf>
    <xf numFmtId="3" fontId="52" fillId="0" borderId="2" xfId="18" applyNumberFormat="1" applyFont="1" applyBorder="1" applyAlignment="1">
      <alignment horizontal="center"/>
    </xf>
    <xf numFmtId="180" fontId="68" fillId="0" borderId="3" xfId="18" applyNumberFormat="1" applyFont="1" applyBorder="1" applyAlignment="1">
      <alignment horizontal="center"/>
    </xf>
    <xf numFmtId="0" fontId="39" fillId="0" borderId="50" xfId="18" applyFont="1" applyBorder="1" applyAlignment="1">
      <alignment horizontal="left" wrapText="1" indent="1"/>
    </xf>
    <xf numFmtId="0" fontId="44" fillId="0" borderId="50" xfId="18" applyFont="1" applyBorder="1" applyAlignment="1">
      <alignment horizontal="left" wrapText="1" indent="1"/>
    </xf>
    <xf numFmtId="2" fontId="46" fillId="0" borderId="29" xfId="18" applyNumberFormat="1" applyFont="1" applyBorder="1" applyAlignment="1">
      <alignment horizontal="center"/>
    </xf>
    <xf numFmtId="2" fontId="46" fillId="0" borderId="51" xfId="18" applyNumberFormat="1" applyFont="1" applyBorder="1" applyAlignment="1">
      <alignment horizontal="center"/>
    </xf>
    <xf numFmtId="0" fontId="38" fillId="0" borderId="49" xfId="18" applyFont="1" applyBorder="1" applyAlignment="1">
      <alignment horizontal="left" vertical="top" wrapText="1"/>
    </xf>
    <xf numFmtId="0" fontId="44" fillId="0" borderId="29" xfId="17" applyFont="1" applyBorder="1" applyAlignment="1">
      <alignment horizontal="center" vertical="center" wrapText="1"/>
    </xf>
    <xf numFmtId="0" fontId="69" fillId="0" borderId="55" xfId="18" applyFont="1" applyBorder="1" applyAlignment="1">
      <alignment horizontal="center"/>
    </xf>
    <xf numFmtId="0" fontId="69" fillId="0" borderId="45" xfId="18" applyFont="1" applyBorder="1" applyAlignment="1">
      <alignment horizontal="center"/>
    </xf>
    <xf numFmtId="0" fontId="69" fillId="0" borderId="46" xfId="18" applyFont="1" applyBorder="1" applyAlignment="1">
      <alignment horizontal="center"/>
    </xf>
    <xf numFmtId="0" fontId="34" fillId="0" borderId="29" xfId="18" applyFont="1" applyBorder="1"/>
    <xf numFmtId="0" fontId="52" fillId="0" borderId="5" xfId="18" applyFont="1" applyBorder="1" applyAlignment="1">
      <alignment horizontal="center"/>
    </xf>
    <xf numFmtId="0" fontId="34" fillId="0" borderId="40" xfId="18" applyFont="1" applyBorder="1" applyAlignment="1">
      <alignment horizontal="center"/>
    </xf>
    <xf numFmtId="0" fontId="38" fillId="0" borderId="2" xfId="18" applyFont="1" applyBorder="1"/>
    <xf numFmtId="168" fontId="38" fillId="0" borderId="2" xfId="26" applyNumberFormat="1" applyFont="1" applyBorder="1" applyAlignment="1">
      <alignment horizontal="right"/>
    </xf>
    <xf numFmtId="171" fontId="38" fillId="0" borderId="2" xfId="26" applyNumberFormat="1" applyFont="1" applyBorder="1" applyAlignment="1">
      <alignment horizontal="right"/>
    </xf>
    <xf numFmtId="171" fontId="10" fillId="0" borderId="0" xfId="3" applyNumberFormat="1"/>
    <xf numFmtId="172" fontId="38" fillId="0" borderId="4" xfId="26" applyNumberFormat="1" applyFont="1" applyBorder="1" applyAlignment="1"/>
    <xf numFmtId="166" fontId="29" fillId="2" borderId="29" xfId="18" applyNumberFormat="1" applyFill="1" applyBorder="1" applyAlignment="1">
      <alignment horizontal="center"/>
    </xf>
    <xf numFmtId="3" fontId="29" fillId="2" borderId="29" xfId="25" applyNumberFormat="1" applyFont="1" applyFill="1" applyBorder="1" applyAlignment="1">
      <alignment horizontal="center"/>
    </xf>
    <xf numFmtId="0" fontId="29" fillId="2" borderId="29" xfId="18" applyFill="1" applyBorder="1" applyAlignment="1">
      <alignment horizontal="center" vertical="center" wrapText="1"/>
    </xf>
    <xf numFmtId="1" fontId="29" fillId="2" borderId="29" xfId="18" applyNumberFormat="1" applyFill="1" applyBorder="1" applyAlignment="1">
      <alignment horizontal="center"/>
    </xf>
    <xf numFmtId="2" fontId="29" fillId="2" borderId="29" xfId="18" applyNumberFormat="1" applyFill="1" applyBorder="1" applyAlignment="1">
      <alignment horizontal="center"/>
    </xf>
    <xf numFmtId="2" fontId="29" fillId="2" borderId="35" xfId="18" applyNumberFormat="1" applyFill="1" applyBorder="1" applyAlignment="1">
      <alignment horizontal="center"/>
    </xf>
    <xf numFmtId="0" fontId="70" fillId="0" borderId="0" xfId="0" applyFont="1"/>
    <xf numFmtId="2" fontId="0" fillId="5" borderId="69" xfId="0" applyNumberFormat="1" applyFill="1" applyBorder="1"/>
    <xf numFmtId="2" fontId="9" fillId="5" borderId="0" xfId="0" applyNumberFormat="1" applyFont="1" applyFill="1"/>
    <xf numFmtId="2" fontId="9" fillId="11" borderId="0" xfId="0" applyNumberFormat="1" applyFont="1" applyFill="1"/>
    <xf numFmtId="2" fontId="0" fillId="5" borderId="5" xfId="0" applyNumberFormat="1" applyFill="1" applyBorder="1"/>
    <xf numFmtId="2" fontId="9" fillId="11" borderId="0" xfId="0" applyNumberFormat="1" applyFont="1" applyFill="1" applyAlignment="1">
      <alignment horizontal="right" vertical="center" wrapText="1"/>
    </xf>
    <xf numFmtId="0" fontId="71" fillId="12" borderId="0" xfId="0" applyFont="1" applyFill="1"/>
    <xf numFmtId="166" fontId="9" fillId="0" borderId="0" xfId="0" applyNumberFormat="1" applyFont="1"/>
    <xf numFmtId="166" fontId="72" fillId="0" borderId="0" xfId="0" applyNumberFormat="1" applyFont="1"/>
    <xf numFmtId="166" fontId="26" fillId="18" borderId="0" xfId="0" applyNumberFormat="1" applyFont="1" applyFill="1"/>
    <xf numFmtId="166" fontId="0" fillId="13" borderId="0" xfId="0" applyNumberFormat="1" applyFill="1"/>
    <xf numFmtId="0" fontId="29" fillId="0" borderId="0" xfId="40" applyFont="1"/>
    <xf numFmtId="0" fontId="30" fillId="0" borderId="0" xfId="40" applyFont="1"/>
    <xf numFmtId="0" fontId="65" fillId="0" borderId="70" xfId="40" applyFont="1" applyBorder="1" applyAlignment="1">
      <alignment horizontal="center" vertical="center" wrapText="1"/>
    </xf>
    <xf numFmtId="0" fontId="38" fillId="0" borderId="71" xfId="18" applyFont="1" applyBorder="1" applyAlignment="1">
      <alignment horizontal="center"/>
    </xf>
    <xf numFmtId="0" fontId="38" fillId="0" borderId="71" xfId="18" applyFont="1" applyBorder="1" applyAlignment="1">
      <alignment horizontal="center" vertical="center" wrapText="1"/>
    </xf>
    <xf numFmtId="0" fontId="65" fillId="0" borderId="71" xfId="40" applyFont="1" applyBorder="1" applyAlignment="1">
      <alignment horizontal="center" vertical="center" wrapText="1"/>
    </xf>
    <xf numFmtId="0" fontId="65" fillId="0" borderId="65" xfId="40" applyFont="1" applyBorder="1" applyAlignment="1">
      <alignment horizontal="center" vertical="center" wrapText="1"/>
    </xf>
    <xf numFmtId="0" fontId="52" fillId="0" borderId="54" xfId="18" applyFont="1" applyBorder="1"/>
    <xf numFmtId="0" fontId="52" fillId="0" borderId="0" xfId="18" applyFont="1"/>
    <xf numFmtId="0" fontId="39" fillId="0" borderId="72" xfId="40" applyFont="1" applyBorder="1" applyAlignment="1">
      <alignment horizontal="left" vertical="center" wrapText="1"/>
    </xf>
    <xf numFmtId="0" fontId="38" fillId="0" borderId="54" xfId="18" applyFont="1" applyBorder="1" applyAlignment="1">
      <alignment horizontal="center"/>
    </xf>
    <xf numFmtId="174" fontId="38" fillId="0" borderId="54" xfId="18" applyNumberFormat="1" applyFont="1" applyBorder="1" applyAlignment="1">
      <alignment horizontal="center" vertical="center" wrapText="1"/>
    </xf>
    <xf numFmtId="174" fontId="65" fillId="0" borderId="29" xfId="40" applyNumberFormat="1" applyFont="1" applyBorder="1" applyAlignment="1">
      <alignment horizontal="right" vertical="center" wrapText="1"/>
    </xf>
    <xf numFmtId="174" fontId="65" fillId="0" borderId="29" xfId="41" applyNumberFormat="1" applyFont="1" applyBorder="1" applyAlignment="1">
      <alignment horizontal="right" vertical="center" wrapText="1"/>
    </xf>
    <xf numFmtId="0" fontId="44" fillId="0" borderId="72" xfId="40" applyFont="1" applyBorder="1" applyAlignment="1">
      <alignment horizontal="left" vertical="center" wrapText="1" indent="1"/>
    </xf>
    <xf numFmtId="0" fontId="44" fillId="0" borderId="72" xfId="40" applyFont="1" applyBorder="1" applyAlignment="1">
      <alignment horizontal="left" vertical="center" wrapText="1" indent="2"/>
    </xf>
    <xf numFmtId="0" fontId="65" fillId="0" borderId="29" xfId="41" applyFont="1" applyBorder="1" applyAlignment="1">
      <alignment horizontal="right" vertical="center" wrapText="1"/>
    </xf>
    <xf numFmtId="0" fontId="44" fillId="0" borderId="73" xfId="40" applyFont="1" applyBorder="1" applyAlignment="1">
      <alignment horizontal="left" vertical="center" wrapText="1" indent="1"/>
    </xf>
    <xf numFmtId="0" fontId="52" fillId="0" borderId="17" xfId="18" applyFont="1" applyBorder="1"/>
    <xf numFmtId="0" fontId="65" fillId="0" borderId="48" xfId="40" applyFont="1" applyBorder="1" applyAlignment="1">
      <alignment horizontal="right" vertical="center" wrapText="1"/>
    </xf>
    <xf numFmtId="174" fontId="65" fillId="0" borderId="48" xfId="40" applyNumberFormat="1" applyFont="1" applyBorder="1" applyAlignment="1">
      <alignment horizontal="right" vertical="center" wrapText="1"/>
    </xf>
    <xf numFmtId="174" fontId="65" fillId="0" borderId="48" xfId="41" applyNumberFormat="1" applyFont="1" applyBorder="1" applyAlignment="1">
      <alignment horizontal="right" vertical="center" wrapText="1"/>
    </xf>
    <xf numFmtId="0" fontId="22" fillId="0" borderId="0" xfId="18" applyFont="1"/>
    <xf numFmtId="0" fontId="73" fillId="0" borderId="0" xfId="18" applyFont="1"/>
    <xf numFmtId="0" fontId="74" fillId="0" borderId="29" xfId="18" applyFont="1" applyBorder="1" applyAlignment="1">
      <alignment horizontal="center" vertical="center" wrapText="1"/>
    </xf>
    <xf numFmtId="0" fontId="38" fillId="0" borderId="74" xfId="18" applyFont="1" applyBorder="1" applyAlignment="1">
      <alignment horizontal="center"/>
    </xf>
    <xf numFmtId="0" fontId="52" fillId="0" borderId="29" xfId="14" applyFont="1" applyBorder="1" applyAlignment="1">
      <alignment horizontal="center" vertical="center"/>
    </xf>
    <xf numFmtId="0" fontId="52" fillId="0" borderId="29" xfId="18" applyFont="1" applyBorder="1" applyAlignment="1">
      <alignment horizontal="center" vertical="center"/>
    </xf>
    <xf numFmtId="0" fontId="52" fillId="0" borderId="74" xfId="18" applyFont="1" applyBorder="1" applyAlignment="1">
      <alignment horizontal="center" vertical="center" wrapText="1"/>
    </xf>
    <xf numFmtId="0" fontId="38" fillId="0" borderId="29" xfId="14" applyFont="1" applyBorder="1" applyAlignment="1">
      <alignment horizontal="center" vertical="center"/>
    </xf>
    <xf numFmtId="0" fontId="74" fillId="0" borderId="54" xfId="18" applyFont="1" applyBorder="1"/>
    <xf numFmtId="3" fontId="52" fillId="0" borderId="1" xfId="14" applyNumberFormat="1" applyFont="1" applyBorder="1"/>
    <xf numFmtId="3" fontId="52" fillId="0" borderId="1" xfId="18" applyNumberFormat="1" applyFont="1" applyBorder="1"/>
    <xf numFmtId="3" fontId="52" fillId="0" borderId="54" xfId="22" applyNumberFormat="1" applyFont="1" applyBorder="1"/>
    <xf numFmtId="3" fontId="52" fillId="0" borderId="54" xfId="23" applyNumberFormat="1" applyFont="1" applyBorder="1"/>
    <xf numFmtId="3" fontId="52" fillId="0" borderId="1" xfId="42" applyNumberFormat="1" applyFont="1" applyBorder="1"/>
    <xf numFmtId="3" fontId="52" fillId="0" borderId="1" xfId="43" applyNumberFormat="1" applyFont="1" applyBorder="1"/>
    <xf numFmtId="174" fontId="42" fillId="0" borderId="1" xfId="0" applyNumberFormat="1" applyFont="1" applyBorder="1" applyAlignment="1">
      <alignment horizontal="right" vertical="center" wrapText="1"/>
    </xf>
    <xf numFmtId="3" fontId="75" fillId="0" borderId="1" xfId="44" applyNumberFormat="1" applyFont="1" applyBorder="1"/>
    <xf numFmtId="3" fontId="52" fillId="0" borderId="54" xfId="14" applyNumberFormat="1" applyFont="1" applyBorder="1"/>
    <xf numFmtId="3" fontId="52" fillId="0" borderId="54" xfId="18" applyNumberFormat="1" applyFont="1" applyBorder="1"/>
    <xf numFmtId="3" fontId="52" fillId="0" borderId="54" xfId="42" applyNumberFormat="1" applyFont="1" applyBorder="1"/>
    <xf numFmtId="3" fontId="52" fillId="0" borderId="54" xfId="43" applyNumberFormat="1" applyFont="1" applyBorder="1"/>
    <xf numFmtId="174" fontId="42" fillId="0" borderId="54" xfId="0" applyNumberFormat="1" applyFont="1" applyBorder="1" applyAlignment="1">
      <alignment horizontal="right" vertical="center" wrapText="1"/>
    </xf>
    <xf numFmtId="3" fontId="75" fillId="0" borderId="54" xfId="44" applyNumberFormat="1" applyFont="1" applyBorder="1"/>
    <xf numFmtId="3" fontId="75" fillId="0" borderId="54" xfId="44" applyNumberFormat="1" applyFont="1" applyBorder="1" applyAlignment="1">
      <alignment vertical="center"/>
    </xf>
    <xf numFmtId="3" fontId="38" fillId="0" borderId="54" xfId="42" applyNumberFormat="1" applyFont="1" applyBorder="1"/>
    <xf numFmtId="0" fontId="29" fillId="0" borderId="54" xfId="18" applyBorder="1"/>
    <xf numFmtId="0" fontId="74" fillId="0" borderId="3" xfId="18" applyFont="1" applyBorder="1"/>
    <xf numFmtId="0" fontId="29" fillId="0" borderId="3" xfId="18" applyBorder="1"/>
    <xf numFmtId="3" fontId="52" fillId="0" borderId="3" xfId="14" applyNumberFormat="1" applyFont="1" applyBorder="1"/>
    <xf numFmtId="3" fontId="52" fillId="0" borderId="3" xfId="18" applyNumberFormat="1" applyFont="1" applyBorder="1"/>
    <xf numFmtId="3" fontId="52" fillId="0" borderId="3" xfId="22" applyNumberFormat="1" applyFont="1" applyBorder="1"/>
    <xf numFmtId="3" fontId="52" fillId="0" borderId="3" xfId="23" applyNumberFormat="1" applyFont="1" applyBorder="1"/>
    <xf numFmtId="3" fontId="52" fillId="0" borderId="3" xfId="42" applyNumberFormat="1" applyFont="1" applyBorder="1"/>
    <xf numFmtId="3" fontId="52" fillId="0" borderId="3" xfId="43" applyNumberFormat="1" applyFont="1" applyBorder="1"/>
    <xf numFmtId="174" fontId="65" fillId="0" borderId="3" xfId="41" applyNumberFormat="1" applyFont="1" applyBorder="1" applyAlignment="1">
      <alignment horizontal="right" vertical="center" wrapText="1"/>
    </xf>
    <xf numFmtId="3" fontId="75" fillId="0" borderId="3" xfId="44" applyNumberFormat="1" applyFont="1" applyBorder="1"/>
    <xf numFmtId="3" fontId="29" fillId="0" borderId="0" xfId="18" applyNumberFormat="1"/>
    <xf numFmtId="0" fontId="74" fillId="0" borderId="0" xfId="42" applyFont="1"/>
    <xf numFmtId="0" fontId="29" fillId="0" borderId="0" xfId="25" applyFont="1" applyAlignment="1">
      <alignment horizontal="left"/>
    </xf>
    <xf numFmtId="0" fontId="22" fillId="0" borderId="0" xfId="25" applyFont="1" applyAlignment="1">
      <alignment horizontal="left"/>
    </xf>
    <xf numFmtId="0" fontId="33" fillId="0" borderId="0" xfId="25" applyFont="1" applyAlignment="1">
      <alignment horizontal="left"/>
    </xf>
    <xf numFmtId="0" fontId="73" fillId="0" borderId="0" xfId="25" applyFont="1" applyAlignment="1">
      <alignment horizontal="left"/>
    </xf>
    <xf numFmtId="0" fontId="22" fillId="0" borderId="0" xfId="25" applyFont="1" applyAlignment="1">
      <alignment horizontal="right"/>
    </xf>
    <xf numFmtId="0" fontId="22" fillId="0" borderId="0" xfId="25" applyFont="1" applyAlignment="1"/>
    <xf numFmtId="0" fontId="73" fillId="0" borderId="0" xfId="42" applyFont="1"/>
    <xf numFmtId="0" fontId="73" fillId="0" borderId="0" xfId="25" applyFont="1" applyAlignment="1"/>
    <xf numFmtId="0" fontId="38" fillId="0" borderId="75" xfId="25" applyFont="1" applyBorder="1" applyAlignment="1">
      <alignment horizontal="center"/>
    </xf>
    <xf numFmtId="0" fontId="38" fillId="0" borderId="76" xfId="25" applyFont="1" applyBorder="1" applyAlignment="1">
      <alignment horizontal="center"/>
    </xf>
    <xf numFmtId="0" fontId="38" fillId="0" borderId="77" xfId="25" applyFont="1" applyBorder="1" applyAlignment="1">
      <alignment horizontal="center"/>
    </xf>
    <xf numFmtId="0" fontId="52" fillId="0" borderId="75" xfId="25" applyFont="1" applyBorder="1" applyAlignment="1">
      <alignment horizontal="center"/>
    </xf>
    <xf numFmtId="0" fontId="76" fillId="0" borderId="0" xfId="18" applyFont="1" applyAlignment="1">
      <alignment horizontal="center"/>
    </xf>
    <xf numFmtId="3" fontId="38" fillId="0" borderId="76" xfId="18" applyNumberFormat="1" applyFont="1" applyBorder="1"/>
    <xf numFmtId="3" fontId="38" fillId="0" borderId="75" xfId="25" applyNumberFormat="1" applyFont="1" applyBorder="1" applyAlignment="1"/>
    <xf numFmtId="3" fontId="38" fillId="0" borderId="76" xfId="25" applyNumberFormat="1" applyFont="1" applyBorder="1" applyAlignment="1"/>
    <xf numFmtId="3" fontId="38" fillId="0" borderId="77" xfId="25" applyNumberFormat="1" applyFont="1" applyBorder="1" applyAlignment="1"/>
    <xf numFmtId="3" fontId="52" fillId="0" borderId="75" xfId="25" applyNumberFormat="1" applyFont="1" applyBorder="1" applyAlignment="1"/>
    <xf numFmtId="176" fontId="22" fillId="0" borderId="0" xfId="31" applyNumberFormat="1" applyFont="1" applyBorder="1"/>
    <xf numFmtId="0" fontId="38" fillId="0" borderId="36" xfId="25" applyFont="1" applyBorder="1" applyAlignment="1">
      <alignment horizontal="center"/>
    </xf>
    <xf numFmtId="0" fontId="38" fillId="0" borderId="38" xfId="18" applyFont="1" applyBorder="1"/>
    <xf numFmtId="0" fontId="38" fillId="0" borderId="23" xfId="18" applyFont="1" applyBorder="1"/>
    <xf numFmtId="3" fontId="38" fillId="0" borderId="36" xfId="25" applyNumberFormat="1" applyFont="1" applyBorder="1" applyAlignment="1"/>
    <xf numFmtId="3" fontId="38" fillId="0" borderId="38" xfId="25" applyNumberFormat="1" applyFont="1" applyBorder="1" applyAlignment="1"/>
    <xf numFmtId="3" fontId="38" fillId="0" borderId="24" xfId="25" applyNumberFormat="1" applyFont="1" applyBorder="1" applyAlignment="1"/>
    <xf numFmtId="3" fontId="52" fillId="0" borderId="36" xfId="25" applyNumberFormat="1" applyFont="1" applyBorder="1" applyAlignment="1"/>
    <xf numFmtId="0" fontId="38" fillId="0" borderId="78" xfId="25" applyFont="1" applyBorder="1" applyAlignment="1">
      <alignment horizontal="center"/>
    </xf>
    <xf numFmtId="0" fontId="38" fillId="0" borderId="79" xfId="18" applyFont="1" applyBorder="1"/>
    <xf numFmtId="0" fontId="38" fillId="0" borderId="80" xfId="18" applyFont="1" applyBorder="1"/>
    <xf numFmtId="0" fontId="38" fillId="0" borderId="81" xfId="18" applyFont="1" applyBorder="1"/>
    <xf numFmtId="2" fontId="38" fillId="0" borderId="78" xfId="25" applyNumberFormat="1" applyFont="1" applyBorder="1" applyAlignment="1"/>
    <xf numFmtId="2" fontId="38" fillId="0" borderId="79" xfId="25" applyNumberFormat="1" applyFont="1" applyBorder="1" applyAlignment="1"/>
    <xf numFmtId="2" fontId="38" fillId="0" borderId="82" xfId="25" applyNumberFormat="1" applyFont="1" applyBorder="1" applyAlignment="1"/>
    <xf numFmtId="2" fontId="52" fillId="0" borderId="78" xfId="25" applyNumberFormat="1" applyFont="1" applyBorder="1" applyAlignment="1"/>
    <xf numFmtId="43" fontId="22" fillId="0" borderId="0" xfId="31" applyFont="1" applyBorder="1"/>
    <xf numFmtId="3" fontId="38" fillId="0" borderId="83" xfId="18" applyNumberFormat="1" applyFont="1" applyBorder="1"/>
    <xf numFmtId="3" fontId="38" fillId="0" borderId="84" xfId="18" applyNumberFormat="1" applyFont="1" applyBorder="1"/>
    <xf numFmtId="176" fontId="38" fillId="0" borderId="0" xfId="45" applyNumberFormat="1" applyFont="1"/>
    <xf numFmtId="0" fontId="38" fillId="11" borderId="0" xfId="18" applyFont="1" applyFill="1"/>
    <xf numFmtId="0" fontId="38" fillId="0" borderId="76" xfId="18" applyFont="1" applyBorder="1"/>
    <xf numFmtId="0" fontId="38" fillId="0" borderId="83" xfId="18" applyFont="1" applyBorder="1"/>
    <xf numFmtId="0" fontId="38" fillId="0" borderId="84" xfId="18" applyFont="1" applyBorder="1"/>
    <xf numFmtId="2" fontId="38" fillId="11" borderId="79" xfId="25" applyNumberFormat="1" applyFont="1" applyFill="1" applyBorder="1" applyAlignment="1"/>
    <xf numFmtId="2" fontId="38" fillId="11" borderId="80" xfId="25" applyNumberFormat="1" applyFont="1" applyFill="1" applyBorder="1" applyAlignment="1"/>
    <xf numFmtId="2" fontId="38" fillId="11" borderId="81" xfId="25" applyNumberFormat="1" applyFont="1" applyFill="1" applyBorder="1" applyAlignment="1"/>
    <xf numFmtId="2" fontId="38" fillId="11" borderId="78" xfId="25" applyNumberFormat="1" applyFont="1" applyFill="1" applyBorder="1" applyAlignment="1"/>
    <xf numFmtId="2" fontId="38" fillId="11" borderId="36" xfId="25" applyNumberFormat="1" applyFont="1" applyFill="1" applyBorder="1" applyAlignment="1"/>
    <xf numFmtId="2" fontId="38" fillId="0" borderId="36" xfId="25" applyNumberFormat="1" applyFont="1" applyBorder="1" applyAlignment="1"/>
    <xf numFmtId="2" fontId="38" fillId="0" borderId="38" xfId="25" applyNumberFormat="1" applyFont="1" applyBorder="1" applyAlignment="1"/>
    <xf numFmtId="2" fontId="38" fillId="0" borderId="24" xfId="25" applyNumberFormat="1" applyFont="1" applyBorder="1" applyAlignment="1"/>
    <xf numFmtId="2" fontId="52" fillId="0" borderId="36" xfId="25" applyNumberFormat="1" applyFont="1" applyBorder="1" applyAlignment="1"/>
    <xf numFmtId="4" fontId="38" fillId="0" borderId="78" xfId="25" applyNumberFormat="1" applyFont="1" applyBorder="1" applyAlignment="1"/>
    <xf numFmtId="4" fontId="38" fillId="0" borderId="79" xfId="25" applyNumberFormat="1" applyFont="1" applyBorder="1" applyAlignment="1"/>
    <xf numFmtId="0" fontId="38" fillId="0" borderId="78" xfId="25" applyFont="1" applyBorder="1" applyAlignment="1"/>
    <xf numFmtId="2" fontId="38" fillId="0" borderId="78" xfId="25" applyNumberFormat="1" applyFont="1" applyBorder="1" applyAlignment="1">
      <alignment horizontal="right"/>
    </xf>
    <xf numFmtId="2" fontId="52" fillId="0" borderId="78" xfId="25" applyNumberFormat="1" applyFont="1" applyBorder="1" applyAlignment="1">
      <alignment horizontal="right"/>
    </xf>
    <xf numFmtId="176" fontId="38" fillId="0" borderId="0" xfId="45" applyNumberFormat="1" applyFont="1" applyFill="1"/>
    <xf numFmtId="3" fontId="38" fillId="11" borderId="36" xfId="25" applyNumberFormat="1" applyFont="1" applyFill="1" applyBorder="1" applyAlignment="1"/>
    <xf numFmtId="176" fontId="38" fillId="10" borderId="85" xfId="31" applyNumberFormat="1" applyFont="1" applyFill="1" applyBorder="1" applyProtection="1">
      <protection locked="0"/>
    </xf>
    <xf numFmtId="1" fontId="38" fillId="11" borderId="0" xfId="18" applyNumberFormat="1" applyFont="1" applyFill="1"/>
    <xf numFmtId="2" fontId="38" fillId="0" borderId="85" xfId="25" applyNumberFormat="1" applyFont="1" applyBorder="1" applyAlignment="1"/>
    <xf numFmtId="176" fontId="38" fillId="11" borderId="0" xfId="31" applyNumberFormat="1" applyFont="1" applyFill="1"/>
    <xf numFmtId="0" fontId="38" fillId="11" borderId="79" xfId="18" applyFont="1" applyFill="1" applyBorder="1"/>
    <xf numFmtId="0" fontId="38" fillId="11" borderId="80" xfId="18" applyFont="1" applyFill="1" applyBorder="1"/>
    <xf numFmtId="0" fontId="38" fillId="11" borderId="81" xfId="18" applyFont="1" applyFill="1" applyBorder="1"/>
    <xf numFmtId="0" fontId="74" fillId="0" borderId="2" xfId="18" applyFont="1" applyBorder="1"/>
    <xf numFmtId="3" fontId="52" fillId="0" borderId="0" xfId="25" applyNumberFormat="1" applyFont="1" applyAlignment="1"/>
    <xf numFmtId="2" fontId="38" fillId="0" borderId="0" xfId="25" applyNumberFormat="1" applyFont="1" applyAlignment="1"/>
    <xf numFmtId="3" fontId="38" fillId="0" borderId="0" xfId="25" applyNumberFormat="1" applyFont="1" applyAlignment="1"/>
    <xf numFmtId="2" fontId="52" fillId="0" borderId="0" xfId="25" applyNumberFormat="1" applyFont="1" applyAlignment="1"/>
    <xf numFmtId="0" fontId="77" fillId="0" borderId="0" xfId="0" applyFont="1"/>
    <xf numFmtId="176" fontId="38" fillId="0" borderId="85" xfId="31" applyNumberFormat="1" applyFont="1" applyFill="1" applyBorder="1" applyProtection="1">
      <protection locked="0"/>
    </xf>
    <xf numFmtId="176" fontId="38" fillId="0" borderId="75" xfId="31" applyNumberFormat="1" applyFont="1" applyFill="1" applyBorder="1" applyProtection="1">
      <protection locked="0"/>
    </xf>
    <xf numFmtId="176" fontId="38" fillId="0" borderId="86" xfId="31" applyNumberFormat="1" applyFont="1" applyFill="1" applyBorder="1" applyProtection="1">
      <protection locked="0"/>
    </xf>
    <xf numFmtId="174" fontId="65" fillId="0" borderId="87" xfId="41" applyNumberFormat="1" applyFont="1" applyBorder="1" applyAlignment="1">
      <alignment horizontal="right" vertical="center" wrapText="1"/>
    </xf>
    <xf numFmtId="176" fontId="38" fillId="0" borderId="36" xfId="31" applyNumberFormat="1" applyFont="1" applyFill="1" applyBorder="1" applyProtection="1">
      <protection locked="0"/>
    </xf>
    <xf numFmtId="176" fontId="38" fillId="0" borderId="89" xfId="31" applyNumberFormat="1" applyFont="1" applyFill="1" applyBorder="1" applyProtection="1">
      <protection locked="0"/>
    </xf>
    <xf numFmtId="174" fontId="65" fillId="0" borderId="90" xfId="41" applyNumberFormat="1" applyFont="1" applyBorder="1" applyAlignment="1">
      <alignment horizontal="right" vertical="center" wrapText="1"/>
    </xf>
    <xf numFmtId="174" fontId="65" fillId="0" borderId="91" xfId="41" applyNumberFormat="1" applyFont="1" applyBorder="1" applyAlignment="1">
      <alignment horizontal="right" vertical="center" wrapText="1"/>
    </xf>
    <xf numFmtId="2" fontId="38" fillId="0" borderId="92" xfId="25" applyNumberFormat="1" applyFont="1" applyBorder="1" applyAlignment="1"/>
    <xf numFmtId="181" fontId="65" fillId="0" borderId="93" xfId="41" applyNumberFormat="1" applyFont="1" applyBorder="1" applyAlignment="1">
      <alignment horizontal="right" vertical="center" wrapText="1"/>
    </xf>
    <xf numFmtId="181" fontId="65" fillId="0" borderId="94" xfId="41" applyNumberFormat="1" applyFont="1" applyBorder="1" applyAlignment="1">
      <alignment horizontal="right" vertical="center" wrapText="1"/>
    </xf>
    <xf numFmtId="176" fontId="38" fillId="0" borderId="72" xfId="31" applyNumberFormat="1" applyFont="1" applyFill="1" applyBorder="1"/>
    <xf numFmtId="43" fontId="38" fillId="0" borderId="96" xfId="31" applyFont="1" applyFill="1" applyBorder="1"/>
    <xf numFmtId="174" fontId="78" fillId="0" borderId="87" xfId="41" applyNumberFormat="1" applyFont="1" applyBorder="1" applyAlignment="1">
      <alignment horizontal="right" vertical="center" wrapText="1"/>
    </xf>
    <xf numFmtId="176" fontId="42" fillId="0" borderId="95" xfId="31" applyNumberFormat="1" applyFont="1" applyFill="1" applyBorder="1"/>
    <xf numFmtId="174" fontId="79" fillId="0" borderId="88" xfId="3" applyNumberFormat="1" applyFont="1" applyFill="1" applyBorder="1" applyAlignment="1">
      <alignment horizontal="right" vertical="center" wrapText="1"/>
    </xf>
    <xf numFmtId="168" fontId="34" fillId="0" borderId="97" xfId="0" applyNumberFormat="1" applyFont="1" applyBorder="1"/>
    <xf numFmtId="168" fontId="34" fillId="0" borderId="4" xfId="0" applyNumberFormat="1" applyFont="1" applyBorder="1"/>
    <xf numFmtId="168" fontId="38" fillId="0" borderId="2" xfId="0" applyNumberFormat="1" applyFont="1" applyBorder="1" applyAlignment="1">
      <alignment horizontal="right"/>
    </xf>
    <xf numFmtId="168" fontId="38" fillId="0" borderId="4" xfId="0" applyNumberFormat="1" applyFont="1" applyBorder="1" applyAlignment="1">
      <alignment horizontal="right"/>
    </xf>
    <xf numFmtId="0" fontId="38" fillId="0" borderId="101" xfId="0" applyFont="1" applyBorder="1" applyAlignment="1">
      <alignment horizontal="center" vertical="center"/>
    </xf>
    <xf numFmtId="0" fontId="38" fillId="0" borderId="102" xfId="0" applyFont="1" applyBorder="1" applyAlignment="1">
      <alignment horizontal="center" vertical="center"/>
    </xf>
    <xf numFmtId="0" fontId="37" fillId="0" borderId="103" xfId="0" applyFont="1" applyBorder="1" applyAlignment="1">
      <alignment horizontal="center" vertical="center"/>
    </xf>
    <xf numFmtId="168" fontId="34" fillId="0" borderId="104" xfId="0" applyNumberFormat="1" applyFont="1" applyBorder="1"/>
    <xf numFmtId="168" fontId="38" fillId="0" borderId="105" xfId="0" applyNumberFormat="1" applyFont="1" applyBorder="1"/>
    <xf numFmtId="168" fontId="34" fillId="0" borderId="105" xfId="0" applyNumberFormat="1" applyFont="1" applyBorder="1"/>
    <xf numFmtId="168" fontId="38" fillId="0" borderId="0" xfId="26" applyNumberFormat="1" applyFont="1" applyAlignment="1"/>
    <xf numFmtId="168" fontId="38" fillId="0" borderId="0" xfId="0" applyNumberFormat="1" applyFont="1"/>
    <xf numFmtId="168" fontId="34" fillId="0" borderId="0" xfId="6" applyNumberFormat="1" applyFont="1" applyAlignment="1"/>
    <xf numFmtId="168" fontId="34" fillId="0" borderId="0" xfId="26" applyNumberFormat="1" applyFont="1" applyAlignment="1"/>
    <xf numFmtId="168" fontId="38" fillId="0" borderId="0" xfId="6" applyNumberFormat="1" applyFont="1" applyAlignment="1"/>
    <xf numFmtId="168" fontId="34" fillId="0" borderId="0" xfId="0" applyNumberFormat="1" applyFont="1"/>
    <xf numFmtId="169" fontId="34" fillId="0" borderId="0" xfId="6" applyNumberFormat="1" applyFont="1" applyAlignment="1"/>
    <xf numFmtId="169" fontId="34" fillId="0" borderId="0" xfId="0" applyNumberFormat="1" applyFont="1"/>
    <xf numFmtId="168" fontId="34" fillId="0" borderId="106" xfId="6" applyNumberFormat="1" applyFont="1" applyBorder="1" applyAlignment="1"/>
    <xf numFmtId="168" fontId="34" fillId="0" borderId="107" xfId="0" applyNumberFormat="1" applyFont="1" applyBorder="1"/>
    <xf numFmtId="168" fontId="34" fillId="0" borderId="108" xfId="0" applyNumberFormat="1" applyFont="1" applyBorder="1"/>
    <xf numFmtId="0" fontId="40" fillId="0" borderId="0" xfId="0" applyFont="1" applyAlignment="1">
      <alignment wrapText="1"/>
    </xf>
    <xf numFmtId="0" fontId="40" fillId="0" borderId="0" xfId="0" applyFont="1"/>
    <xf numFmtId="4" fontId="40" fillId="0" borderId="0" xfId="0" applyNumberFormat="1" applyFont="1" applyAlignment="1">
      <alignment vertical="top" wrapText="1"/>
    </xf>
    <xf numFmtId="172" fontId="38" fillId="0" borderId="4" xfId="0" applyNumberFormat="1" applyFont="1" applyBorder="1"/>
    <xf numFmtId="0" fontId="38" fillId="0" borderId="111" xfId="0" applyFont="1" applyBorder="1" applyAlignment="1">
      <alignment horizontal="center" vertical="center"/>
    </xf>
    <xf numFmtId="0" fontId="38" fillId="0" borderId="113" xfId="0" applyFont="1" applyBorder="1" applyAlignment="1">
      <alignment horizontal="center" vertical="center"/>
    </xf>
    <xf numFmtId="0" fontId="37" fillId="0" borderId="115" xfId="0" applyFont="1" applyBorder="1" applyAlignment="1">
      <alignment horizontal="center" vertical="center"/>
    </xf>
    <xf numFmtId="0" fontId="39" fillId="0" borderId="112" xfId="0" applyFont="1" applyBorder="1" applyAlignment="1">
      <alignment horizontal="left"/>
    </xf>
    <xf numFmtId="171" fontId="34" fillId="0" borderId="116" xfId="0" applyNumberFormat="1" applyFont="1" applyBorder="1"/>
    <xf numFmtId="0" fontId="37" fillId="0" borderId="112" xfId="0" applyFont="1" applyBorder="1" applyAlignment="1">
      <alignment horizontal="left" wrapText="1" indent="1"/>
    </xf>
    <xf numFmtId="171" fontId="38" fillId="0" borderId="116" xfId="0" applyNumberFormat="1" applyFont="1" applyBorder="1"/>
    <xf numFmtId="0" fontId="37" fillId="0" borderId="112" xfId="0" applyFont="1" applyBorder="1" applyAlignment="1">
      <alignment horizontal="left" indent="1" shrinkToFit="1"/>
    </xf>
    <xf numFmtId="0" fontId="39" fillId="0" borderId="112" xfId="0" applyFont="1" applyBorder="1" applyAlignment="1">
      <alignment horizontal="left" wrapText="1"/>
    </xf>
    <xf numFmtId="0" fontId="37" fillId="0" borderId="112" xfId="0" applyFont="1" applyBorder="1" applyAlignment="1">
      <alignment horizontal="left" indent="1"/>
    </xf>
    <xf numFmtId="0" fontId="39" fillId="0" borderId="114" xfId="0" applyFont="1" applyBorder="1" applyAlignment="1">
      <alignment horizontal="left" wrapText="1"/>
    </xf>
    <xf numFmtId="171" fontId="51" fillId="0" borderId="117" xfId="6" applyNumberFormat="1" applyFont="1" applyBorder="1" applyAlignment="1"/>
    <xf numFmtId="4" fontId="51" fillId="0" borderId="17" xfId="6" applyNumberFormat="1" applyFont="1" applyBorder="1" applyAlignment="1"/>
    <xf numFmtId="171" fontId="51" fillId="0" borderId="17" xfId="6" applyNumberFormat="1" applyFont="1" applyBorder="1" applyAlignment="1"/>
    <xf numFmtId="171" fontId="34" fillId="0" borderId="17" xfId="0" applyNumberFormat="1" applyFont="1" applyBorder="1"/>
    <xf numFmtId="171" fontId="34" fillId="0" borderId="17" xfId="6" applyNumberFormat="1" applyFont="1" applyBorder="1" applyAlignment="1"/>
    <xf numFmtId="171" fontId="34" fillId="0" borderId="17" xfId="26" applyNumberFormat="1" applyFont="1" applyBorder="1" applyAlignment="1"/>
    <xf numFmtId="171" fontId="34" fillId="0" borderId="118" xfId="0" applyNumberFormat="1" applyFont="1" applyBorder="1"/>
    <xf numFmtId="171" fontId="34" fillId="0" borderId="119" xfId="0" applyNumberFormat="1" applyFont="1" applyBorder="1"/>
    <xf numFmtId="0" fontId="29" fillId="0" borderId="13" xfId="18" applyBorder="1"/>
    <xf numFmtId="0" fontId="29" fillId="0" borderId="34" xfId="18" applyBorder="1"/>
    <xf numFmtId="0" fontId="29" fillId="0" borderId="32" xfId="18" applyBorder="1"/>
    <xf numFmtId="0" fontId="33" fillId="0" borderId="34" xfId="18" applyFont="1" applyBorder="1"/>
    <xf numFmtId="0" fontId="13" fillId="0" borderId="0" xfId="46" applyFont="1"/>
    <xf numFmtId="0" fontId="59" fillId="0" borderId="0" xfId="46" applyFont="1"/>
    <xf numFmtId="0" fontId="1" fillId="0" borderId="0" xfId="46"/>
    <xf numFmtId="3" fontId="9" fillId="0" borderId="0" xfId="46" applyNumberFormat="1" applyFont="1"/>
    <xf numFmtId="0" fontId="9" fillId="0" borderId="0" xfId="46" applyFont="1" applyAlignment="1">
      <alignment horizontal="left" vertical="center"/>
    </xf>
    <xf numFmtId="2" fontId="1" fillId="0" borderId="0" xfId="46" applyNumberFormat="1"/>
    <xf numFmtId="165" fontId="1" fillId="0" borderId="0" xfId="46" applyNumberFormat="1"/>
    <xf numFmtId="3" fontId="1" fillId="0" borderId="0" xfId="46" applyNumberFormat="1"/>
    <xf numFmtId="165" fontId="58" fillId="0" borderId="0" xfId="46" applyNumberFormat="1" applyFont="1"/>
    <xf numFmtId="165" fontId="26" fillId="0" borderId="0" xfId="46" applyNumberFormat="1" applyFont="1"/>
    <xf numFmtId="176" fontId="1" fillId="0" borderId="0" xfId="31" applyNumberFormat="1" applyFont="1"/>
    <xf numFmtId="165" fontId="13" fillId="0" borderId="0" xfId="46" applyNumberFormat="1" applyFont="1"/>
    <xf numFmtId="165" fontId="64" fillId="0" borderId="0" xfId="46" applyNumberFormat="1" applyFont="1"/>
    <xf numFmtId="1" fontId="1" fillId="0" borderId="0" xfId="46" applyNumberFormat="1"/>
    <xf numFmtId="0" fontId="64" fillId="0" borderId="0" xfId="46" applyFont="1"/>
    <xf numFmtId="0" fontId="26" fillId="0" borderId="0" xfId="46" applyFont="1"/>
    <xf numFmtId="165" fontId="59" fillId="17" borderId="11" xfId="46" applyNumberFormat="1" applyFont="1" applyFill="1" applyBorder="1"/>
    <xf numFmtId="165" fontId="59" fillId="17" borderId="12" xfId="46" applyNumberFormat="1" applyFont="1" applyFill="1" applyBorder="1"/>
    <xf numFmtId="1" fontId="59" fillId="17" borderId="12" xfId="46" applyNumberFormat="1" applyFont="1" applyFill="1" applyBorder="1"/>
    <xf numFmtId="1" fontId="59" fillId="17" borderId="13" xfId="46" applyNumberFormat="1" applyFont="1" applyFill="1" applyBorder="1"/>
    <xf numFmtId="165" fontId="59" fillId="17" borderId="29" xfId="46" applyNumberFormat="1" applyFont="1" applyFill="1" applyBorder="1"/>
    <xf numFmtId="165" fontId="9" fillId="17" borderId="29" xfId="46" applyNumberFormat="1" applyFont="1" applyFill="1" applyBorder="1"/>
    <xf numFmtId="2" fontId="9" fillId="17" borderId="29" xfId="46" applyNumberFormat="1" applyFont="1" applyFill="1" applyBorder="1"/>
    <xf numFmtId="2" fontId="9" fillId="17" borderId="32" xfId="46" applyNumberFormat="1" applyFont="1" applyFill="1" applyBorder="1"/>
    <xf numFmtId="165" fontId="59" fillId="17" borderId="35" xfId="46" applyNumberFormat="1" applyFont="1" applyFill="1" applyBorder="1"/>
    <xf numFmtId="2" fontId="59" fillId="17" borderId="35" xfId="46" applyNumberFormat="1" applyFont="1" applyFill="1" applyBorder="1"/>
    <xf numFmtId="2" fontId="59" fillId="17" borderId="34" xfId="46" applyNumberFormat="1" applyFont="1" applyFill="1" applyBorder="1"/>
    <xf numFmtId="43" fontId="59" fillId="17" borderId="35" xfId="31" applyFont="1" applyFill="1" applyBorder="1"/>
    <xf numFmtId="165" fontId="59" fillId="17" borderId="1" xfId="46" applyNumberFormat="1" applyFont="1" applyFill="1" applyBorder="1"/>
    <xf numFmtId="2" fontId="59" fillId="17" borderId="1" xfId="46" applyNumberFormat="1" applyFont="1" applyFill="1" applyBorder="1"/>
    <xf numFmtId="2" fontId="59" fillId="17" borderId="19" xfId="46" applyNumberFormat="1" applyFont="1" applyFill="1" applyBorder="1"/>
    <xf numFmtId="0" fontId="26" fillId="0" borderId="11" xfId="46" applyFont="1" applyBorder="1"/>
    <xf numFmtId="0" fontId="26" fillId="0" borderId="12" xfId="46" applyFont="1" applyBorder="1"/>
    <xf numFmtId="0" fontId="26" fillId="0" borderId="13" xfId="46" applyFont="1" applyBorder="1"/>
    <xf numFmtId="164" fontId="1" fillId="0" borderId="0" xfId="46" applyNumberFormat="1"/>
    <xf numFmtId="179" fontId="1" fillId="0" borderId="0" xfId="46" applyNumberFormat="1"/>
    <xf numFmtId="0" fontId="1" fillId="17" borderId="35" xfId="46" applyFill="1" applyBorder="1"/>
    <xf numFmtId="2" fontId="1" fillId="17" borderId="35" xfId="46" applyNumberFormat="1" applyFill="1" applyBorder="1"/>
    <xf numFmtId="0" fontId="17" fillId="3" borderId="0" xfId="0" applyFont="1" applyFill="1" applyAlignment="1">
      <alignment horizontal="left" vertical="top"/>
    </xf>
    <xf numFmtId="0" fontId="17" fillId="3" borderId="7" xfId="0" applyFont="1" applyFill="1" applyBorder="1" applyAlignment="1">
      <alignment horizontal="left" vertical="top" wrapText="1"/>
    </xf>
    <xf numFmtId="0" fontId="17" fillId="3" borderId="6" xfId="0" applyFont="1" applyFill="1" applyBorder="1" applyAlignment="1">
      <alignment horizontal="left" vertical="top"/>
    </xf>
    <xf numFmtId="0" fontId="17" fillId="3" borderId="0" xfId="0" applyFont="1" applyFill="1" applyAlignment="1">
      <alignment horizontal="left" vertical="top" wrapText="1"/>
    </xf>
    <xf numFmtId="0" fontId="15" fillId="2" borderId="0" xfId="0" applyFont="1" applyFill="1" applyAlignment="1">
      <alignment horizontal="left" wrapText="1"/>
    </xf>
    <xf numFmtId="0" fontId="12" fillId="4" borderId="0" xfId="0" applyFont="1" applyFill="1" applyAlignment="1">
      <alignment horizontal="center"/>
    </xf>
    <xf numFmtId="0" fontId="17" fillId="3" borderId="6" xfId="0" applyFont="1" applyFill="1" applyBorder="1" applyAlignment="1">
      <alignment horizontal="left" vertical="top" wrapText="1"/>
    </xf>
    <xf numFmtId="3" fontId="38" fillId="0" borderId="75" xfId="25" applyNumberFormat="1" applyFont="1" applyBorder="1" applyAlignment="1">
      <alignment vertical="center" wrapText="1"/>
    </xf>
    <xf numFmtId="3" fontId="38" fillId="0" borderId="36" xfId="25" applyNumberFormat="1" applyFont="1" applyBorder="1" applyAlignment="1">
      <alignment vertical="center" wrapText="1"/>
    </xf>
    <xf numFmtId="3" fontId="38" fillId="0" borderId="78" xfId="25" applyNumberFormat="1" applyFont="1" applyBorder="1" applyAlignment="1">
      <alignment vertical="center" wrapText="1"/>
    </xf>
    <xf numFmtId="0" fontId="38" fillId="0" borderId="75" xfId="25" applyFont="1" applyBorder="1" applyAlignment="1">
      <alignment vertical="center" wrapText="1"/>
    </xf>
    <xf numFmtId="0" fontId="38" fillId="0" borderId="36" xfId="25" applyFont="1" applyBorder="1" applyAlignment="1">
      <alignment vertical="center" wrapText="1"/>
    </xf>
    <xf numFmtId="0" fontId="38" fillId="0" borderId="78" xfId="25" applyFont="1" applyBorder="1" applyAlignment="1">
      <alignment vertical="center" wrapText="1"/>
    </xf>
    <xf numFmtId="0" fontId="38" fillId="0" borderId="57" xfId="18" applyFont="1" applyBorder="1" applyAlignment="1">
      <alignment horizontal="center"/>
    </xf>
    <xf numFmtId="0" fontId="38" fillId="0" borderId="58" xfId="18" applyFont="1" applyBorder="1" applyAlignment="1">
      <alignment horizontal="center"/>
    </xf>
    <xf numFmtId="0" fontId="38" fillId="0" borderId="59" xfId="18" applyFont="1" applyBorder="1" applyAlignment="1">
      <alignment horizontal="center"/>
    </xf>
    <xf numFmtId="0" fontId="38" fillId="0" borderId="65" xfId="18" applyFont="1" applyBorder="1" applyAlignment="1">
      <alignment horizontal="center" vertical="center"/>
    </xf>
    <xf numFmtId="0" fontId="38" fillId="0" borderId="58" xfId="18" applyFont="1" applyBorder="1" applyAlignment="1">
      <alignment horizontal="center" vertical="center"/>
    </xf>
    <xf numFmtId="0" fontId="38" fillId="0" borderId="66" xfId="18" applyFont="1" applyBorder="1" applyAlignment="1">
      <alignment horizontal="center" vertical="center"/>
    </xf>
    <xf numFmtId="0" fontId="38" fillId="0" borderId="67" xfId="18" applyFont="1" applyBorder="1" applyAlignment="1">
      <alignment horizontal="center" vertical="center"/>
    </xf>
    <xf numFmtId="0" fontId="38" fillId="0" borderId="45"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17" xfId="0" applyFont="1" applyBorder="1" applyAlignment="1">
      <alignment horizontal="center" vertical="center" wrapText="1"/>
    </xf>
    <xf numFmtId="0" fontId="38" fillId="0" borderId="68" xfId="0" applyFont="1" applyBorder="1" applyAlignment="1">
      <alignment horizontal="center" vertical="center"/>
    </xf>
    <xf numFmtId="0" fontId="38" fillId="0" borderId="24" xfId="0" applyFont="1" applyBorder="1" applyAlignment="1">
      <alignment horizontal="center" vertical="center"/>
    </xf>
    <xf numFmtId="0" fontId="38" fillId="0" borderId="26" xfId="0" applyFont="1" applyBorder="1" applyAlignment="1">
      <alignment horizontal="center" vertical="center"/>
    </xf>
    <xf numFmtId="0" fontId="37" fillId="0" borderId="21" xfId="0" applyFont="1" applyBorder="1" applyAlignment="1">
      <alignment horizontal="center" vertical="center"/>
    </xf>
    <xf numFmtId="0" fontId="37" fillId="0" borderId="10" xfId="0" applyFont="1" applyBorder="1" applyAlignment="1">
      <alignment horizontal="center" vertical="center"/>
    </xf>
    <xf numFmtId="0" fontId="37" fillId="0" borderId="22" xfId="0" applyFont="1" applyBorder="1" applyAlignment="1">
      <alignment horizontal="center" vertical="center"/>
    </xf>
    <xf numFmtId="0" fontId="49" fillId="0" borderId="98" xfId="26" applyFont="1" applyBorder="1" applyAlignment="1">
      <alignment horizontal="center" vertical="center" wrapText="1"/>
    </xf>
    <xf numFmtId="0" fontId="49" fillId="0" borderId="36" xfId="26" applyFont="1" applyBorder="1" applyAlignment="1">
      <alignment horizontal="center" vertical="center" wrapText="1"/>
    </xf>
    <xf numFmtId="0" fontId="49" fillId="0" borderId="37" xfId="26" applyFont="1" applyBorder="1" applyAlignment="1">
      <alignment horizontal="center" vertical="center" wrapText="1"/>
    </xf>
    <xf numFmtId="0" fontId="49" fillId="0" borderId="98" xfId="6" applyFont="1" applyBorder="1" applyAlignment="1">
      <alignment horizontal="center" vertical="center" wrapText="1"/>
    </xf>
    <xf numFmtId="0" fontId="49" fillId="0" borderId="36" xfId="6" applyFont="1" applyBorder="1" applyAlignment="1">
      <alignment horizontal="center" vertical="center" wrapText="1"/>
    </xf>
    <xf numFmtId="0" fontId="49" fillId="0" borderId="37" xfId="6" applyFont="1" applyBorder="1" applyAlignment="1">
      <alignment horizontal="center" vertical="center" wrapText="1"/>
    </xf>
    <xf numFmtId="0" fontId="49" fillId="0" borderId="45" xfId="26" applyFont="1" applyBorder="1" applyAlignment="1">
      <alignment horizontal="center" vertical="center" wrapText="1"/>
    </xf>
    <xf numFmtId="0" fontId="49" fillId="0" borderId="2" xfId="26" applyFont="1" applyBorder="1" applyAlignment="1">
      <alignment horizontal="center" vertical="center" wrapText="1"/>
    </xf>
    <xf numFmtId="0" fontId="49" fillId="0" borderId="17" xfId="26" applyFont="1" applyBorder="1" applyAlignment="1">
      <alignment horizontal="center" vertical="center" wrapText="1"/>
    </xf>
    <xf numFmtId="0" fontId="49" fillId="0" borderId="45" xfId="6" applyFont="1" applyBorder="1" applyAlignment="1">
      <alignment horizontal="center" vertical="center" wrapText="1"/>
    </xf>
    <xf numFmtId="0" fontId="49" fillId="0" borderId="2" xfId="6" applyFont="1" applyBorder="1" applyAlignment="1">
      <alignment horizontal="center" vertical="center" wrapText="1"/>
    </xf>
    <xf numFmtId="0" fontId="49" fillId="0" borderId="17" xfId="6" applyFont="1" applyBorder="1" applyAlignment="1">
      <alignment horizontal="center" vertical="center" wrapText="1"/>
    </xf>
    <xf numFmtId="0" fontId="38" fillId="0" borderId="39" xfId="6" applyFont="1" applyBorder="1" applyAlignment="1">
      <alignment horizontal="center" vertical="center"/>
    </xf>
    <xf numFmtId="0" fontId="38" fillId="0" borderId="16" xfId="6" applyFont="1" applyBorder="1" applyAlignment="1">
      <alignment horizontal="center" vertical="center"/>
    </xf>
    <xf numFmtId="0" fontId="38" fillId="0" borderId="25" xfId="6" applyFont="1" applyBorder="1" applyAlignment="1">
      <alignment horizontal="center" vertical="center"/>
    </xf>
    <xf numFmtId="0" fontId="38" fillId="0" borderId="15" xfId="0" applyFont="1" applyBorder="1" applyAlignment="1">
      <alignment horizontal="center" vertical="center"/>
    </xf>
    <xf numFmtId="0" fontId="38" fillId="0" borderId="2" xfId="0" applyFont="1" applyBorder="1" applyAlignment="1">
      <alignment horizontal="center" vertical="center"/>
    </xf>
    <xf numFmtId="0" fontId="38" fillId="0" borderId="17" xfId="0" applyFont="1" applyBorder="1" applyAlignment="1">
      <alignment horizontal="center" vertical="center"/>
    </xf>
    <xf numFmtId="0" fontId="49" fillId="0" borderId="39" xfId="6" applyFont="1" applyBorder="1" applyAlignment="1">
      <alignment horizontal="center" vertical="center"/>
    </xf>
    <xf numFmtId="0" fontId="49" fillId="0" borderId="16" xfId="6" applyFont="1" applyBorder="1" applyAlignment="1">
      <alignment horizontal="center" vertical="center"/>
    </xf>
    <xf numFmtId="0" fontId="49" fillId="0" borderId="25" xfId="6" applyFont="1" applyBorder="1" applyAlignment="1">
      <alignment horizontal="center" vertical="center"/>
    </xf>
    <xf numFmtId="0" fontId="38" fillId="0" borderId="110" xfId="6" applyFont="1" applyBorder="1" applyAlignment="1">
      <alignment horizontal="center" vertical="center"/>
    </xf>
    <xf numFmtId="0" fontId="38" fillId="0" borderId="36" xfId="6" applyFont="1" applyBorder="1" applyAlignment="1">
      <alignment horizontal="center" vertical="center"/>
    </xf>
    <xf numFmtId="0" fontId="38" fillId="0" borderId="37" xfId="6" applyFont="1" applyBorder="1" applyAlignment="1">
      <alignment horizontal="center" vertical="center"/>
    </xf>
    <xf numFmtId="0" fontId="37" fillId="0" borderId="109" xfId="0" applyFont="1" applyBorder="1" applyAlignment="1">
      <alignment horizontal="center" vertical="center"/>
    </xf>
    <xf numFmtId="0" fontId="37" fillId="0" borderId="112" xfId="0" applyFont="1" applyBorder="1" applyAlignment="1">
      <alignment horizontal="center" vertical="center"/>
    </xf>
    <xf numFmtId="0" fontId="37" fillId="0" borderId="114" xfId="0" applyFont="1" applyBorder="1" applyAlignment="1">
      <alignment horizontal="center" vertical="center"/>
    </xf>
    <xf numFmtId="0" fontId="38" fillId="0" borderId="39" xfId="0" applyFont="1" applyBorder="1" applyAlignment="1">
      <alignment horizontal="center" vertical="center"/>
    </xf>
    <xf numFmtId="0" fontId="38" fillId="0" borderId="16" xfId="0" applyFont="1" applyBorder="1" applyAlignment="1">
      <alignment horizontal="center" vertical="center"/>
    </xf>
    <xf numFmtId="0" fontId="38" fillId="0" borderId="25" xfId="0" applyFont="1" applyBorder="1" applyAlignment="1">
      <alignment horizontal="center" vertical="center"/>
    </xf>
    <xf numFmtId="0" fontId="49" fillId="0" borderId="99" xfId="6" applyFont="1" applyBorder="1" applyAlignment="1">
      <alignment horizontal="center" vertical="center" wrapText="1"/>
    </xf>
    <xf numFmtId="0" fontId="49" fillId="0" borderId="16" xfId="6" applyFont="1" applyBorder="1" applyAlignment="1">
      <alignment horizontal="center" vertical="center" wrapText="1"/>
    </xf>
    <xf numFmtId="0" fontId="49" fillId="0" borderId="25" xfId="6" applyFont="1" applyBorder="1" applyAlignment="1">
      <alignment horizontal="center" vertical="center" wrapText="1"/>
    </xf>
    <xf numFmtId="0" fontId="38" fillId="0" borderId="45" xfId="6" applyFont="1" applyBorder="1" applyAlignment="1">
      <alignment horizontal="center" vertical="center" wrapText="1"/>
    </xf>
    <xf numFmtId="0" fontId="38" fillId="0" borderId="2" xfId="6" applyFont="1" applyBorder="1" applyAlignment="1">
      <alignment horizontal="center" vertical="center" wrapText="1"/>
    </xf>
    <xf numFmtId="0" fontId="38" fillId="0" borderId="17" xfId="6" applyFont="1" applyBorder="1" applyAlignment="1">
      <alignment horizontal="center" vertical="center" wrapText="1"/>
    </xf>
    <xf numFmtId="0" fontId="49" fillId="0" borderId="110" xfId="6" applyFont="1" applyBorder="1" applyAlignment="1">
      <alignment horizontal="center" vertical="center" wrapText="1"/>
    </xf>
    <xf numFmtId="0" fontId="49" fillId="0" borderId="39" xfId="6" applyFont="1" applyBorder="1" applyAlignment="1">
      <alignment horizontal="center" vertical="center" wrapText="1"/>
    </xf>
    <xf numFmtId="0" fontId="49" fillId="0" borderId="110" xfId="6" applyFont="1" applyBorder="1" applyAlignment="1">
      <alignment horizontal="center" vertical="center"/>
    </xf>
    <xf numFmtId="0" fontId="49" fillId="0" borderId="36" xfId="6" applyFont="1" applyBorder="1" applyAlignment="1">
      <alignment horizontal="center" vertical="center"/>
    </xf>
    <xf numFmtId="0" fontId="49" fillId="0" borderId="37" xfId="6" applyFont="1" applyBorder="1" applyAlignment="1">
      <alignment horizontal="center" vertical="center"/>
    </xf>
    <xf numFmtId="0" fontId="38" fillId="0" borderId="12" xfId="26" applyFont="1" applyBorder="1" applyAlignment="1">
      <alignment horizontal="center" vertical="center" wrapText="1"/>
    </xf>
    <xf numFmtId="0" fontId="38" fillId="0" borderId="29" xfId="26" applyFont="1" applyBorder="1" applyAlignment="1">
      <alignment horizontal="center" vertical="center" wrapText="1"/>
    </xf>
    <xf numFmtId="0" fontId="38" fillId="0" borderId="1" xfId="26" applyFont="1" applyBorder="1" applyAlignment="1">
      <alignment horizontal="center" vertical="center" wrapText="1"/>
    </xf>
    <xf numFmtId="0" fontId="38" fillId="0" borderId="110" xfId="26" applyFont="1" applyBorder="1" applyAlignment="1">
      <alignment horizontal="center" vertical="center"/>
    </xf>
    <xf numFmtId="0" fontId="38" fillId="0" borderId="36" xfId="26" applyFont="1" applyBorder="1" applyAlignment="1">
      <alignment horizontal="center" vertical="center"/>
    </xf>
    <xf numFmtId="0" fontId="38" fillId="0" borderId="37" xfId="26" applyFont="1" applyBorder="1" applyAlignment="1">
      <alignment horizontal="center" vertical="center"/>
    </xf>
    <xf numFmtId="0" fontId="38" fillId="0" borderId="68" xfId="6" applyFont="1" applyBorder="1" applyAlignment="1">
      <alignment horizontal="center" vertical="center"/>
    </xf>
    <xf numFmtId="0" fontId="38" fillId="0" borderId="24" xfId="6" applyFont="1" applyBorder="1" applyAlignment="1">
      <alignment horizontal="center" vertical="center"/>
    </xf>
    <xf numFmtId="0" fontId="38" fillId="0" borderId="26" xfId="6" applyFont="1" applyBorder="1" applyAlignment="1">
      <alignment horizontal="center" vertical="center"/>
    </xf>
    <xf numFmtId="0" fontId="38" fillId="0" borderId="100" xfId="6" applyFont="1" applyBorder="1" applyAlignment="1">
      <alignment horizontal="center" vertical="center" wrapText="1"/>
    </xf>
    <xf numFmtId="0" fontId="38" fillId="0" borderId="5" xfId="6" applyFont="1" applyBorder="1" applyAlignment="1">
      <alignment horizontal="center" vertical="center" wrapText="1"/>
    </xf>
    <xf numFmtId="0" fontId="38" fillId="0" borderId="42" xfId="6" applyFont="1" applyBorder="1" applyAlignment="1">
      <alignment horizontal="center" vertical="center" wrapText="1"/>
    </xf>
    <xf numFmtId="0" fontId="38" fillId="0" borderId="45" xfId="26" applyFont="1" applyBorder="1" applyAlignment="1">
      <alignment horizontal="center" vertical="center" wrapText="1"/>
    </xf>
    <xf numFmtId="0" fontId="38" fillId="0" borderId="2" xfId="26" applyFont="1" applyBorder="1" applyAlignment="1">
      <alignment horizontal="center" vertical="center" wrapText="1"/>
    </xf>
    <xf numFmtId="0" fontId="38" fillId="0" borderId="17" xfId="26" applyFont="1" applyBorder="1" applyAlignment="1">
      <alignment horizontal="center" vertical="center" wrapText="1"/>
    </xf>
    <xf numFmtId="168" fontId="38" fillId="0" borderId="2" xfId="26" applyNumberFormat="1" applyFont="1" applyBorder="1" applyAlignment="1">
      <alignment horizontal="center" vertical="center"/>
    </xf>
    <xf numFmtId="0" fontId="38" fillId="0" borderId="68" xfId="26" applyFont="1" applyBorder="1" applyAlignment="1">
      <alignment horizontal="center" vertical="center"/>
    </xf>
    <xf numFmtId="0" fontId="38" fillId="0" borderId="24" xfId="26" applyFont="1" applyBorder="1" applyAlignment="1">
      <alignment horizontal="center" vertical="center"/>
    </xf>
    <xf numFmtId="0" fontId="38" fillId="0" borderId="26" xfId="26" applyFont="1" applyBorder="1" applyAlignment="1">
      <alignment horizontal="center" vertical="center"/>
    </xf>
    <xf numFmtId="0" fontId="38" fillId="0" borderId="48" xfId="26" applyFont="1" applyBorder="1" applyAlignment="1">
      <alignment horizontal="center" vertical="center" wrapText="1"/>
    </xf>
    <xf numFmtId="0" fontId="68" fillId="0" borderId="29" xfId="18" applyFont="1" applyBorder="1" applyAlignment="1">
      <alignment horizontal="center" vertical="center"/>
    </xf>
    <xf numFmtId="180" fontId="68" fillId="0" borderId="3" xfId="18" applyNumberFormat="1" applyFont="1" applyBorder="1" applyAlignment="1">
      <alignment horizontal="center" vertical="center"/>
    </xf>
    <xf numFmtId="43" fontId="52" fillId="0" borderId="0" xfId="31" applyFont="1"/>
    <xf numFmtId="176" fontId="52" fillId="0" borderId="90" xfId="31" applyNumberFormat="1" applyFont="1" applyBorder="1"/>
    <xf numFmtId="177" fontId="34" fillId="0" borderId="3" xfId="31" applyNumberFormat="1" applyFont="1" applyBorder="1"/>
  </cellXfs>
  <cellStyles count="47">
    <cellStyle name="Celkem 2" xfId="7" xr:uid="{00000000-0005-0000-0000-000000000000}"/>
    <cellStyle name="Čárka" xfId="31" builtinId="3"/>
    <cellStyle name="Čárka 2" xfId="16" xr:uid="{00000000-0005-0000-0000-000002000000}"/>
    <cellStyle name="Čárka 2 2" xfId="45" xr:uid="{D3DE0B6B-B10B-4607-82DA-1AF424165E23}"/>
    <cellStyle name="Datum" xfId="8" xr:uid="{00000000-0005-0000-0000-000003000000}"/>
    <cellStyle name="Finanční0" xfId="9" xr:uid="{00000000-0005-0000-0000-000004000000}"/>
    <cellStyle name="Hypertextový odkaz" xfId="3" builtinId="8"/>
    <cellStyle name="Hypertextový odkaz 2" xfId="21" xr:uid="{00000000-0005-0000-0000-000006000000}"/>
    <cellStyle name="Měna0" xfId="10" xr:uid="{00000000-0005-0000-0000-000007000000}"/>
    <cellStyle name="Měna0 2" xfId="30" xr:uid="{A2E8CCDE-FD14-487B-9D9D-AE26C86FA25F}"/>
    <cellStyle name="Měna0 3" xfId="33" xr:uid="{66CAB0D2-B424-4D99-9092-A6C7EF26D062}"/>
    <cellStyle name="Měna0 4" xfId="39" xr:uid="{AA2ACE24-B308-4130-A26E-F153EB2C634A}"/>
    <cellStyle name="Normal 2" xfId="1" xr:uid="{00000000-0005-0000-0000-000008000000}"/>
    <cellStyle name="Normal 2 2" xfId="5" xr:uid="{00000000-0005-0000-0000-000009000000}"/>
    <cellStyle name="Normal 2 3" xfId="2" xr:uid="{00000000-0005-0000-0000-00000A000000}"/>
    <cellStyle name="Normal 3" xfId="4" xr:uid="{00000000-0005-0000-0000-00000B000000}"/>
    <cellStyle name="Normální" xfId="0" builtinId="0"/>
    <cellStyle name="Normální 10" xfId="27" xr:uid="{A20E49B1-3B4B-44A2-82D5-D6FD45828E6D}"/>
    <cellStyle name="Normální 11" xfId="26" xr:uid="{4D86C1B6-1A1D-44FC-93B4-C68A6A22EF9F}"/>
    <cellStyle name="Normální 11 2" xfId="41" xr:uid="{8E38EA9F-886C-4EFE-88C2-A2443E6C7B4D}"/>
    <cellStyle name="Normální 12" xfId="34" xr:uid="{03E8E830-1FFE-4045-98F3-543DF93D58FE}"/>
    <cellStyle name="Normální 12 2" xfId="35" xr:uid="{678F67DE-7BC3-4D0D-AB73-A45AD236D5B1}"/>
    <cellStyle name="Normální 12 3" xfId="36" xr:uid="{F11316EC-560C-4888-B1D8-7D950D07381B}"/>
    <cellStyle name="Normální 12 4" xfId="46" xr:uid="{1FFA9C8C-5218-4A7B-80C6-681A921B42F8}"/>
    <cellStyle name="Normální 13" xfId="37" xr:uid="{E92F7057-B295-4F25-81CE-F60E74923687}"/>
    <cellStyle name="Normální 13 2" xfId="44" xr:uid="{94C7FF4C-629F-4542-BB87-BDCA1B878DCB}"/>
    <cellStyle name="Normální 2" xfId="6" xr:uid="{00000000-0005-0000-0000-00000D000000}"/>
    <cellStyle name="Normální 2 2" xfId="19" xr:uid="{00000000-0005-0000-0000-00000E000000}"/>
    <cellStyle name="Normální 2 2 2" xfId="38" xr:uid="{16C52869-8105-4A9D-8EF3-CB29F6E073E4}"/>
    <cellStyle name="Normální 2 2 2 2" xfId="42" xr:uid="{CFCE87F4-ADF0-4865-8177-169584173A55}"/>
    <cellStyle name="Normální 2 3" xfId="28" xr:uid="{8E454529-3D98-4E0A-96C4-A6C42DA48C1A}"/>
    <cellStyle name="Normální 2 4" xfId="32" xr:uid="{74570C62-3184-462C-90D3-52D3E6ACDC9B}"/>
    <cellStyle name="Normální 2 5" xfId="40" xr:uid="{2EBFA25A-0FDF-4E97-B59B-32CB5303E077}"/>
    <cellStyle name="normální 3" xfId="14" xr:uid="{00000000-0005-0000-0000-00000F000000}"/>
    <cellStyle name="Normální 3 2" xfId="29" xr:uid="{D1CC5C95-ED30-4508-BA06-0031AE10FD08}"/>
    <cellStyle name="Normální 4" xfId="15" xr:uid="{00000000-0005-0000-0000-000010000000}"/>
    <cellStyle name="Normální 5" xfId="17" xr:uid="{00000000-0005-0000-0000-000011000000}"/>
    <cellStyle name="Normální 5 2" xfId="20" xr:uid="{00000000-0005-0000-0000-000012000000}"/>
    <cellStyle name="Normální 5 2 2" xfId="43" xr:uid="{EC9E834F-9278-4ED3-8F1B-C4F0D5BA0FFD}"/>
    <cellStyle name="Normální 6" xfId="18" xr:uid="{00000000-0005-0000-0000-000013000000}"/>
    <cellStyle name="Normální 7" xfId="22" xr:uid="{00000000-0005-0000-0000-000014000000}"/>
    <cellStyle name="Normální 8" xfId="23" xr:uid="{00000000-0005-0000-0000-000015000000}"/>
    <cellStyle name="Normální 9" xfId="24" xr:uid="{E92FDA40-562F-4100-A434-D6A809E23D40}"/>
    <cellStyle name="normální_ZV06a 2" xfId="25" xr:uid="{473CBE20-64E0-4C6A-B8FB-3DBCF1700226}"/>
    <cellStyle name="Pevný" xfId="11" xr:uid="{00000000-0005-0000-0000-000017000000}"/>
    <cellStyle name="Záhlaví 1" xfId="12" xr:uid="{00000000-0005-0000-0000-000018000000}"/>
    <cellStyle name="Záhlaví 2" xfId="13" xr:uid="{00000000-0005-0000-0000-000019000000}"/>
  </cellStyles>
  <dxfs count="3">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s>
  <tableStyles count="0" defaultTableStyle="TableStyleMedium2" defaultPivotStyle="PivotStyleLight16"/>
  <colors>
    <mruColors>
      <color rgb="FFAADC9B"/>
      <color rgb="FFFFCCFF"/>
      <color rgb="FFDF7267"/>
      <color rgb="FF7DD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cs-CZ" sz="2000"/>
              <a:t>Share of consumption of different types of inorganic N-fertilisers on total ammonia emissions originating from inorganic N-fertilisers</a:t>
            </a:r>
            <a:r>
              <a:rPr lang="cs-CZ" sz="2000" baseline="0"/>
              <a:t> consumption in 2024</a:t>
            </a:r>
            <a:endParaRPr lang="cs-CZ" sz="2000"/>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manualLayout>
          <c:layoutTarget val="inner"/>
          <c:xMode val="edge"/>
          <c:yMode val="edge"/>
          <c:x val="0.35545829139020996"/>
          <c:y val="0.21406556308724473"/>
          <c:w val="0.45825308538560339"/>
          <c:h val="0.65575119560024864"/>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759-4161-A731-32F07934F58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759-4161-A731-32F07934F58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759-4161-A731-32F07934F58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759-4161-A731-32F07934F58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759-4161-A731-32F07934F58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759-4161-A731-32F07934F58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759-4161-A731-32F07934F58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759-4161-A731-32F07934F58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759-4161-A731-32F07934F583}"/>
              </c:ext>
            </c:extLst>
          </c:dPt>
          <c:dPt>
            <c:idx val="9"/>
            <c:bubble3D val="0"/>
            <c:spPr>
              <a:solidFill>
                <a:srgbClr val="FF0000"/>
              </a:solidFill>
              <a:ln w="19050">
                <a:solidFill>
                  <a:schemeClr val="lt1"/>
                </a:solidFill>
              </a:ln>
              <a:effectLst/>
            </c:spPr>
            <c:extLst>
              <c:ext xmlns:c16="http://schemas.microsoft.com/office/drawing/2014/chart" uri="{C3380CC4-5D6E-409C-BE32-E72D297353CC}">
                <c16:uniqueId val="{00000013-A759-4161-A731-32F07934F583}"/>
              </c:ext>
            </c:extLst>
          </c:dPt>
          <c:dLbls>
            <c:dLbl>
              <c:idx val="0"/>
              <c:layout>
                <c:manualLayout>
                  <c:x val="-0.29058533324036068"/>
                  <c:y val="-3.924714910887826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759-4161-A731-32F07934F583}"/>
                </c:ext>
              </c:extLst>
            </c:dLbl>
            <c:dLbl>
              <c:idx val="1"/>
              <c:layout>
                <c:manualLayout>
                  <c:x val="-4.1906127492158891E-2"/>
                  <c:y val="-1.907205531105120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759-4161-A731-32F07934F583}"/>
                </c:ext>
              </c:extLst>
            </c:dLbl>
            <c:dLbl>
              <c:idx val="3"/>
              <c:layout>
                <c:manualLayout>
                  <c:x val="-1.5336162770437532E-2"/>
                  <c:y val="-6.21393793102980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759-4161-A731-32F07934F583}"/>
                </c:ext>
              </c:extLst>
            </c:dLbl>
            <c:dLbl>
              <c:idx val="4"/>
              <c:layout>
                <c:manualLayout>
                  <c:x val="7.9501311277819772E-2"/>
                  <c:y val="-8.116035128159284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759-4161-A731-32F07934F583}"/>
                </c:ext>
              </c:extLst>
            </c:dLbl>
            <c:dLbl>
              <c:idx val="5"/>
              <c:layout>
                <c:manualLayout>
                  <c:x val="1.3666548028480777E-2"/>
                  <c:y val="3.294943224032315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A759-4161-A731-32F07934F583}"/>
                </c:ext>
              </c:extLst>
            </c:dLbl>
            <c:dLbl>
              <c:idx val="6"/>
              <c:layout>
                <c:manualLayout>
                  <c:x val="-1.06517856200484E-2"/>
                  <c:y val="6.977317414920811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A759-4161-A731-32F07934F583}"/>
                </c:ext>
              </c:extLst>
            </c:dLbl>
            <c:dLbl>
              <c:idx val="7"/>
              <c:layout>
                <c:manualLayout>
                  <c:x val="-9.3164312272546457E-2"/>
                  <c:y val="-9.1267393481630227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A759-4161-A731-32F07934F583}"/>
                </c:ext>
              </c:extLst>
            </c:dLbl>
            <c:dLbl>
              <c:idx val="8"/>
              <c:layout>
                <c:manualLayout>
                  <c:x val="-0.10985756150599786"/>
                  <c:y val="3.71924008785430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A759-4161-A731-32F07934F583}"/>
                </c:ext>
              </c:extLst>
            </c:dLbl>
            <c:dLbl>
              <c:idx val="9"/>
              <c:layout>
                <c:manualLayout>
                  <c:x val="-8.9263959351339225E-2"/>
                  <c:y val="-2.264924528886159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A759-4161-A731-32F07934F583}"/>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cs-CZ"/>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'3D_2 Share of min. fertilis '!$A$4:$A$13</c:f>
              <c:strCache>
                <c:ptCount val="10"/>
                <c:pt idx="0">
                  <c:v>Ammonium nitrate (AN)</c:v>
                </c:pt>
                <c:pt idx="1">
                  <c:v>Ammonium phosphates (AP)</c:v>
                </c:pt>
                <c:pt idx="2">
                  <c:v>Ammonium sulphate (AS)</c:v>
                </c:pt>
                <c:pt idx="3">
                  <c:v>Calcium ammonium nitrate (CAN)</c:v>
                </c:pt>
                <c:pt idx="4">
                  <c:v>NK Mixtures</c:v>
                </c:pt>
                <c:pt idx="5">
                  <c:v>NPK Mixtures</c:v>
                </c:pt>
                <c:pt idx="6">
                  <c:v>NP Mixtures</c:v>
                </c:pt>
                <c:pt idx="7">
                  <c:v>N solutions</c:v>
                </c:pt>
                <c:pt idx="8">
                  <c:v>Other straight N compounds</c:v>
                </c:pt>
                <c:pt idx="9">
                  <c:v>Urea</c:v>
                </c:pt>
              </c:strCache>
            </c:strRef>
          </c:cat>
          <c:val>
            <c:numRef>
              <c:f>'3D_2 Share of min. fertilis '!$C$4:$C$13</c:f>
              <c:numCache>
                <c:formatCode>0.00</c:formatCode>
                <c:ptCount val="10"/>
                <c:pt idx="0">
                  <c:v>3.9</c:v>
                </c:pt>
                <c:pt idx="1">
                  <c:v>1.7</c:v>
                </c:pt>
                <c:pt idx="2">
                  <c:v>5.0999999999999996</c:v>
                </c:pt>
                <c:pt idx="3">
                  <c:v>124.4</c:v>
                </c:pt>
                <c:pt idx="4">
                  <c:v>0</c:v>
                </c:pt>
                <c:pt idx="5">
                  <c:v>8.1999999999999993</c:v>
                </c:pt>
                <c:pt idx="6">
                  <c:v>3.1</c:v>
                </c:pt>
                <c:pt idx="7">
                  <c:v>35.799999999999997</c:v>
                </c:pt>
                <c:pt idx="8">
                  <c:v>1.1000000000000001</c:v>
                </c:pt>
                <c:pt idx="9">
                  <c:v>107.1</c:v>
                </c:pt>
              </c:numCache>
            </c:numRef>
          </c:val>
          <c:extLst>
            <c:ext xmlns:c16="http://schemas.microsoft.com/office/drawing/2014/chart" uri="{C3380CC4-5D6E-409C-BE32-E72D297353CC}">
              <c16:uniqueId val="{00000014-A759-4161-A731-32F07934F583}"/>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5.0000025953905521E-2"/>
          <c:y val="0.91836678877694511"/>
          <c:w val="0.89999994809218897"/>
          <c:h val="7.302137385703851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21</xdr:col>
      <xdr:colOff>410308</xdr:colOff>
      <xdr:row>57</xdr:row>
      <xdr:rowOff>131884</xdr:rowOff>
    </xdr:to>
    <xdr:graphicFrame macro="">
      <xdr:nvGraphicFramePr>
        <xdr:cNvPr id="2" name="Graf 1">
          <a:extLst>
            <a:ext uri="{FF2B5EF4-FFF2-40B4-BE49-F238E27FC236}">
              <a16:creationId xmlns:a16="http://schemas.microsoft.com/office/drawing/2014/main" id="{F573EF4E-E323-4642-83F5-82E1686370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kumenty\Emise\jana%20beranov&#225;\CRFdata2021_2024_GWP%20(003).xlsm" TargetMode="External"/><Relationship Id="rId1" Type="http://schemas.openxmlformats.org/officeDocument/2006/relationships/externalLinkPath" Target="file:///D:\Dokumenty\Emise\jana%20beranov&#225;\CRFdata2021_2024_GWP%20(003).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GRICULTURE%20COMMITTEE/FORECAST/Forecast%202020/Forecast-2019_package-02/Programs_v7/Build_forecast-sheet_2.32.xls" TargetMode="External"/><Relationship Id="rId1" Type="http://schemas.openxmlformats.org/officeDocument/2006/relationships/externalLinkPath" Target="/AGRICULTURE%20COMMITTEE/FORECAST/Forecast%202020/Forecast-2019_package-02/Programs_v7/Build_forecast-sheet_2.32.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Martin%20D&#283;dina/Documents/Emise/capacity%20building%20project/3Da2a%20-%20TERT_CZ_Manure%20Management%20N-flow%20tool%20_corrections1-BS-MD1-BS2-MD2.xlsx" TargetMode="External"/><Relationship Id="rId1" Type="http://schemas.openxmlformats.org/officeDocument/2006/relationships/externalLinkPath" Target="/Users/Martin%20D&#283;dina/Documents/Emise/capacity%20building%20project/3Da2a%20-%20TERT_CZ_Manure%20Management%20N-flow%20tool%20_corrections1-BS-MD1-BS2-MD2.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predikce%20emis&#237;%20do%20roku%202050/2026%20inventura%20emis&#237;/CZ_3De_2024_NMVOC%20a%20PM%20rostlinn&#225;%20predikce%202025%20az%202050+inventura2024.xlsx" TargetMode="External"/><Relationship Id="rId2" Type="http://schemas.openxmlformats.org/officeDocument/2006/relationships/externalLinkPath" Target="file:///C:\Users\martin.dedina\Documents\Emise\predikce%20emis&#237;%20do%20roku%202050\2026%20inventura%20emis&#237;\CZ_3De_2024_NMVOC%20a%20PM%20rostlinn&#225;%20predikce%202025%20az%202050+inventura2024.xlsx" TargetMode="External"/><Relationship Id="rId1" Type="http://schemas.openxmlformats.org/officeDocument/2006/relationships/externalLinkPath" Target="/Users/martin.dedina/Documents/Emise/predikce%20emis&#237;%20do%20roku%202050/2026%20inventura%20emis&#237;/CZ_3De_2024_NMVOC%20a%20PM%20rostlinn&#225;%20predikce%202025%20az%202050+inventura2024.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predikce%20emis&#237;%20do%20roku%202050/2026%20inventura%20emis&#237;/CZ_3Da1_2024%20miner&#225;l%20predikce%202025%20az%202050+inventura%202025%20se%20zapo&#269;ten&#237;m%20inhibitoru%20od%2013.1.26.xlsx" TargetMode="External"/><Relationship Id="rId2" Type="http://schemas.openxmlformats.org/officeDocument/2006/relationships/externalLinkPath" Target="file:///C:\Users\martin.dedina\Documents\Emise\predikce%20emis&#237;%20do%20roku%202050\2026%20inventura%20emis&#237;\CZ_3Da1_2024%20miner&#225;l%20predikce%202025%20az%202050+inventura%202025%20se%20zapo&#269;ten&#237;m%20inhibitoru%20od%2013.1.26.xlsx" TargetMode="External"/><Relationship Id="rId1" Type="http://schemas.openxmlformats.org/officeDocument/2006/relationships/externalLinkPath" Target="/Users/martin.dedina/Documents/Emise/predikce%20emis&#237;%20do%20roku%202050/2026%20inventura%20emis&#237;/CZ_3Da1_2024%20miner&#225;l%20predikce%202025%20az%202050+inventura%202025%20se%20zapo&#269;ten&#237;m%20inhibitoru%20od%2013.1.26.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martindedina/AppData/Roaming/Microsoft/Excel/CZ_3De_2022_NMVOC%20a%20PM%20rostlinn&#225;%20predikce%202025%20az%202050+inventura2024%20(version%202).xlsb" TargetMode="External"/><Relationship Id="rId2" Type="http://schemas.openxmlformats.org/officeDocument/2006/relationships/externalLinkPath" Target="file:///C:\Users\martindedina\AppData\Roaming\Microsoft\Excel\CZ_3De_2022_NMVOC%20a%20PM%20rostlinn&#225;%20predikce%202025%20az%202050+inventura2024%20(version%202).xlsb" TargetMode="External"/><Relationship Id="rId1" Type="http://schemas.openxmlformats.org/officeDocument/2006/relationships/externalLinkPath" Target="/Users/martindedina/AppData/Roaming/Microsoft/Excel/CZ_3De_2022_NMVOC%20a%20PM%20rostlinn&#225;%20predikce%202025%20az%202050+inventura2024%20(version%20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Activity data overview"/>
      <sheetName val="Agri"/>
      <sheetName val="Ent Ferm"/>
      <sheetName val="Cattle"/>
      <sheetName val="Dairy cattle"/>
      <sheetName val="Non-dairy"/>
      <sheetName val="Sheep"/>
      <sheetName val="swine"/>
      <sheetName val="poultry"/>
      <sheetName val="goats"/>
      <sheetName val="horses"/>
      <sheetName val="Manure Manag"/>
      <sheetName val="Cattle MM"/>
      <sheetName val="Dairy MM"/>
      <sheetName val="Non-dairy MM"/>
      <sheetName val="Sheep MM"/>
      <sheetName val="Goats MM"/>
      <sheetName val="Horses MM"/>
      <sheetName val=" Swine MM"/>
      <sheetName val="Poultry MM"/>
      <sheetName val="AWMS_systems"/>
      <sheetName val="AWMS_animals"/>
      <sheetName val="Agr soils"/>
      <sheetName val="Direct "/>
      <sheetName val="PRP"/>
      <sheetName val="FCR"/>
      <sheetName val="FSOM"/>
      <sheetName val="Sewage"/>
      <sheetName val="Indirect"/>
      <sheetName val="LIMING"/>
      <sheetName val="UREA"/>
      <sheetName val="Structure"/>
      <sheetName val="Bilance"/>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3">
          <cell r="R3" t="str">
            <v>Cattle</v>
          </cell>
          <cell r="S3" t="str">
            <v>AnaerobicLagoon</v>
          </cell>
          <cell r="T3" t="str">
            <v>SynthFertil</v>
          </cell>
          <cell r="U3" t="str">
            <v>Cattle</v>
          </cell>
        </row>
        <row r="4">
          <cell r="R4" t="str">
            <v>Dairy</v>
          </cell>
          <cell r="S4" t="str">
            <v>LiquidSystem</v>
          </cell>
          <cell r="T4" t="str">
            <v>OtherOrganicFert</v>
          </cell>
          <cell r="U4" t="str">
            <v>Sheep</v>
          </cell>
        </row>
        <row r="5">
          <cell r="R5" t="str">
            <v>NonDairy</v>
          </cell>
          <cell r="S5" t="str">
            <v>DailySpread</v>
          </cell>
          <cell r="T5" t="str">
            <v>AnimalManure</v>
          </cell>
          <cell r="U5" t="str">
            <v>Swine</v>
          </cell>
        </row>
        <row r="6">
          <cell r="R6" t="str">
            <v>Sheep</v>
          </cell>
          <cell r="S6" t="str">
            <v>SolidStorage</v>
          </cell>
          <cell r="T6" t="str">
            <v>CropResidues</v>
          </cell>
          <cell r="U6" t="str">
            <v>Goats</v>
          </cell>
        </row>
        <row r="7">
          <cell r="R7" t="str">
            <v>Swine</v>
          </cell>
          <cell r="S7" t="str">
            <v>PRP</v>
          </cell>
          <cell r="T7" t="str">
            <v>SewageSludge</v>
          </cell>
          <cell r="U7" t="str">
            <v>Horses</v>
          </cell>
        </row>
        <row r="8">
          <cell r="R8" t="str">
            <v>Goats</v>
          </cell>
          <cell r="S8" t="str">
            <v>OtherAWMS</v>
          </cell>
          <cell r="T8" t="str">
            <v>FSOM</v>
          </cell>
          <cell r="U8" t="str">
            <v>Poultry</v>
          </cell>
        </row>
        <row r="9">
          <cell r="R9" t="str">
            <v>Horses</v>
          </cell>
          <cell r="S9" t="str">
            <v>AllAWMS</v>
          </cell>
          <cell r="T9" t="str">
            <v>FPRP</v>
          </cell>
          <cell r="U9" t="str">
            <v>ND</v>
          </cell>
        </row>
        <row r="10">
          <cell r="R10" t="str">
            <v>Poultry</v>
          </cell>
        </row>
        <row r="11">
          <cell r="R11" t="str">
            <v>AllAnimals</v>
          </cell>
        </row>
      </sheetData>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me"/>
      <sheetName val="Job"/>
      <sheetName val="Template"/>
      <sheetName val="Tables"/>
    </sheetNames>
    <sheetDataSet>
      <sheetData sheetId="0">
        <row r="7">
          <cell r="C7">
            <v>2020</v>
          </cell>
        </row>
        <row r="9">
          <cell r="C9">
            <v>43976</v>
          </cell>
        </row>
      </sheetData>
      <sheetData sheetId="1"/>
      <sheetData sheetId="2"/>
      <sheetData sheetId="3">
        <row r="1">
          <cell r="A1">
            <v>27</v>
          </cell>
          <cell r="B1" t="str">
            <v>Austria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uidance"/>
      <sheetName val="QA Sheet"/>
      <sheetName val="Summary"/>
      <sheetName val="Check Library"/>
      <sheetName val="Step 1"/>
      <sheetName val="Parameters"/>
      <sheetName val="Dairy cattle"/>
      <sheetName val="Non-dairy cattle"/>
      <sheetName val="Non-dairy cattle (calves)"/>
      <sheetName val="Sheep"/>
      <sheetName val="Swine (finishing pigs)"/>
      <sheetName val="Swine (sows)"/>
      <sheetName val="Buffalo"/>
      <sheetName val="Goats"/>
      <sheetName val="Horses"/>
      <sheetName val="Mules and asses"/>
      <sheetName val="Laying hens"/>
      <sheetName val="Broilers"/>
      <sheetName val="Turkeys"/>
      <sheetName val="Other poultry (ducks)"/>
      <sheetName val="Other poultry (geese)"/>
      <sheetName val="Other animals (fur animals)"/>
      <sheetName val="Default Parameters"/>
      <sheetName val="MMS_TERT"/>
      <sheetName val="Abatement effects "/>
      <sheetName val="manure aplication"/>
      <sheetName val="NMVOC TIER 2"/>
    </sheetNames>
    <sheetDataSet>
      <sheetData sheetId="0"/>
      <sheetData sheetId="1"/>
      <sheetData sheetId="2"/>
      <sheetData sheetId="3"/>
      <sheetData sheetId="4">
        <row r="1">
          <cell r="A1" t="str">
            <v>Step 1</v>
          </cell>
          <cell r="B1" t="str">
            <v>Define the livestock subcategories that are homogeneous with respect to feeding, excretion and age/weight range and enter the annual average population (AAP) numbers</v>
          </cell>
          <cell r="C1"/>
          <cell r="D1"/>
          <cell r="E1"/>
          <cell r="F1"/>
          <cell r="G1"/>
          <cell r="H1"/>
          <cell r="I1"/>
          <cell r="J1"/>
          <cell r="K1"/>
          <cell r="L1"/>
          <cell r="M1"/>
          <cell r="N1"/>
          <cell r="O1"/>
          <cell r="P1"/>
          <cell r="Q1"/>
          <cell r="R1"/>
          <cell r="S1"/>
          <cell r="T1"/>
          <cell r="U1"/>
          <cell r="V1"/>
          <cell r="W1"/>
          <cell r="X1"/>
          <cell r="Y1"/>
          <cell r="Z1"/>
          <cell r="AA1"/>
          <cell r="AB1"/>
          <cell r="AC1"/>
          <cell r="AD1"/>
          <cell r="AE1"/>
          <cell r="AF1"/>
          <cell r="AG1"/>
          <cell r="AH1"/>
          <cell r="AI1"/>
          <cell r="AJ1"/>
          <cell r="AK1"/>
          <cell r="AL1"/>
          <cell r="AM1"/>
          <cell r="AN1"/>
          <cell r="AO1"/>
          <cell r="AP1"/>
          <cell r="AQ1"/>
          <cell r="AR1"/>
          <cell r="AS1"/>
          <cell r="AT1"/>
          <cell r="AU1"/>
          <cell r="AV1"/>
        </row>
        <row r="2">
          <cell r="A2" t="str">
            <v>Update this table to keep track of who last updated the sheet:</v>
          </cell>
          <cell r="B2"/>
          <cell r="C2"/>
          <cell r="D2"/>
          <cell r="E2"/>
          <cell r="F2"/>
          <cell r="G2"/>
          <cell r="H2"/>
          <cell r="I2"/>
          <cell r="J2"/>
          <cell r="K2"/>
          <cell r="L2"/>
          <cell r="M2"/>
          <cell r="N2"/>
          <cell r="O2"/>
          <cell r="P2"/>
          <cell r="Q2"/>
          <cell r="R2"/>
          <cell r="S2"/>
          <cell r="T2"/>
          <cell r="U2"/>
          <cell r="V2"/>
          <cell r="W2"/>
          <cell r="X2"/>
          <cell r="Y2"/>
          <cell r="Z2"/>
          <cell r="AA2"/>
          <cell r="AB2"/>
          <cell r="AC2"/>
          <cell r="AD2"/>
          <cell r="AE2"/>
          <cell r="AF2"/>
          <cell r="AG2"/>
          <cell r="AH2"/>
          <cell r="AI2"/>
          <cell r="AJ2"/>
          <cell r="AK2"/>
          <cell r="AL2"/>
          <cell r="AM2"/>
          <cell r="AN2"/>
          <cell r="AO2"/>
          <cell r="AP2"/>
          <cell r="AQ2"/>
          <cell r="AR2"/>
          <cell r="AS2"/>
          <cell r="AT2"/>
          <cell r="AU2"/>
          <cell r="AV2"/>
        </row>
        <row r="3">
          <cell r="A3" t="str">
            <v>Last edited</v>
          </cell>
          <cell r="B3" t="str">
            <v>[Enter initials and date]</v>
          </cell>
          <cell r="C3"/>
          <cell r="D3"/>
          <cell r="E3"/>
          <cell r="F3" t="str">
            <v>COLOUR CODING</v>
          </cell>
          <cell r="G3"/>
          <cell r="H3"/>
          <cell r="I3"/>
          <cell r="J3"/>
          <cell r="K3"/>
          <cell r="L3"/>
          <cell r="M3"/>
          <cell r="N3"/>
          <cell r="O3"/>
          <cell r="P3"/>
          <cell r="Q3"/>
          <cell r="R3"/>
          <cell r="S3"/>
          <cell r="T3"/>
          <cell r="U3"/>
          <cell r="V3"/>
          <cell r="W3"/>
          <cell r="X3"/>
          <cell r="Y3"/>
          <cell r="Z3"/>
          <cell r="AA3"/>
          <cell r="AB3"/>
          <cell r="AC3"/>
          <cell r="AD3"/>
          <cell r="AE3"/>
          <cell r="AF3"/>
          <cell r="AG3"/>
          <cell r="AH3"/>
          <cell r="AI3"/>
          <cell r="AJ3"/>
          <cell r="AK3"/>
          <cell r="AL3"/>
          <cell r="AM3"/>
          <cell r="AN3"/>
          <cell r="AO3"/>
          <cell r="AP3"/>
          <cell r="AQ3"/>
          <cell r="AR3"/>
          <cell r="AS3"/>
          <cell r="AT3"/>
          <cell r="AU3"/>
          <cell r="AV3"/>
        </row>
        <row r="4">
          <cell r="A4" t="str">
            <v>Status</v>
          </cell>
          <cell r="B4" t="str">
            <v>DRAFT</v>
          </cell>
          <cell r="C4"/>
          <cell r="D4"/>
          <cell r="E4"/>
          <cell r="F4" t="str">
            <v>User input required - review all of these cells</v>
          </cell>
          <cell r="G4"/>
          <cell r="H4"/>
          <cell r="I4"/>
          <cell r="J4"/>
          <cell r="K4"/>
          <cell r="L4"/>
          <cell r="M4"/>
          <cell r="N4"/>
          <cell r="O4"/>
          <cell r="P4"/>
          <cell r="Q4"/>
          <cell r="R4"/>
          <cell r="S4"/>
          <cell r="T4"/>
          <cell r="U4"/>
          <cell r="V4"/>
          <cell r="W4"/>
          <cell r="X4"/>
          <cell r="Y4"/>
          <cell r="Z4"/>
          <cell r="AA4"/>
          <cell r="AB4"/>
          <cell r="AC4"/>
          <cell r="AD4"/>
          <cell r="AE4"/>
          <cell r="AF4"/>
          <cell r="AG4"/>
          <cell r="AH4"/>
          <cell r="AI4"/>
          <cell r="AJ4"/>
          <cell r="AK4"/>
          <cell r="AL4"/>
          <cell r="AM4"/>
          <cell r="AN4"/>
          <cell r="AO4"/>
          <cell r="AP4"/>
          <cell r="AQ4"/>
          <cell r="AR4"/>
          <cell r="AS4"/>
          <cell r="AT4"/>
          <cell r="AU4"/>
          <cell r="AV4"/>
        </row>
        <row r="5">
          <cell r="A5" t="str">
            <v>Notes</v>
          </cell>
          <cell r="B5"/>
          <cell r="C5"/>
          <cell r="D5"/>
          <cell r="E5"/>
          <cell r="F5" t="str">
            <v>Calculation/linked cells - ignore these cells</v>
          </cell>
          <cell r="G5"/>
          <cell r="H5"/>
          <cell r="I5"/>
          <cell r="J5"/>
          <cell r="K5"/>
          <cell r="L5"/>
          <cell r="M5"/>
          <cell r="N5"/>
          <cell r="O5"/>
          <cell r="P5"/>
          <cell r="Q5"/>
          <cell r="R5"/>
          <cell r="S5"/>
          <cell r="T5"/>
          <cell r="U5"/>
          <cell r="V5"/>
          <cell r="W5"/>
          <cell r="X5"/>
          <cell r="Y5"/>
          <cell r="Z5"/>
          <cell r="AA5"/>
          <cell r="AB5"/>
          <cell r="AC5"/>
          <cell r="AD5"/>
          <cell r="AE5"/>
          <cell r="AF5"/>
          <cell r="AG5"/>
          <cell r="AH5"/>
          <cell r="AI5"/>
          <cell r="AJ5"/>
          <cell r="AK5"/>
          <cell r="AL5"/>
          <cell r="AM5"/>
          <cell r="AN5"/>
          <cell r="AO5"/>
          <cell r="AP5"/>
          <cell r="AQ5"/>
          <cell r="AR5"/>
          <cell r="AS5"/>
          <cell r="AT5"/>
          <cell r="AU5"/>
          <cell r="AV5"/>
        </row>
        <row r="6">
          <cell r="A6"/>
          <cell r="B6"/>
          <cell r="C6"/>
          <cell r="D6"/>
          <cell r="E6"/>
          <cell r="F6" t="str">
            <v>Checks - review all cells which don't equal 1</v>
          </cell>
          <cell r="G6"/>
          <cell r="H6"/>
          <cell r="I6"/>
          <cell r="J6"/>
          <cell r="K6"/>
          <cell r="L6"/>
          <cell r="M6"/>
          <cell r="N6"/>
          <cell r="O6"/>
          <cell r="P6"/>
          <cell r="Q6"/>
          <cell r="R6"/>
          <cell r="S6"/>
          <cell r="T6"/>
          <cell r="U6"/>
          <cell r="V6"/>
          <cell r="W6"/>
          <cell r="X6"/>
          <cell r="Y6"/>
          <cell r="Z6"/>
          <cell r="AA6"/>
          <cell r="AB6"/>
          <cell r="AC6"/>
          <cell r="AD6"/>
          <cell r="AE6"/>
          <cell r="AF6"/>
          <cell r="AG6"/>
          <cell r="AH6"/>
          <cell r="AI6"/>
          <cell r="AJ6"/>
          <cell r="AK6"/>
          <cell r="AL6"/>
          <cell r="AM6"/>
          <cell r="AN6"/>
          <cell r="AO6"/>
          <cell r="AP6"/>
          <cell r="AQ6"/>
          <cell r="AR6"/>
          <cell r="AS6"/>
          <cell r="AT6"/>
          <cell r="AU6"/>
          <cell r="AV6"/>
        </row>
        <row r="7">
          <cell r="A7"/>
          <cell r="B7"/>
          <cell r="C7"/>
          <cell r="D7"/>
          <cell r="E7"/>
          <cell r="F7"/>
          <cell r="G7"/>
          <cell r="H7"/>
          <cell r="I7"/>
          <cell r="J7"/>
          <cell r="K7"/>
          <cell r="L7"/>
          <cell r="M7"/>
          <cell r="N7"/>
          <cell r="O7"/>
          <cell r="P7"/>
          <cell r="Q7"/>
          <cell r="R7"/>
          <cell r="S7"/>
          <cell r="T7"/>
          <cell r="U7"/>
          <cell r="V7"/>
          <cell r="W7"/>
          <cell r="X7"/>
          <cell r="Y7"/>
          <cell r="Z7"/>
          <cell r="AA7"/>
          <cell r="AB7"/>
          <cell r="AC7"/>
          <cell r="AD7"/>
          <cell r="AE7"/>
          <cell r="AF7"/>
          <cell r="AG7"/>
          <cell r="AH7"/>
          <cell r="AI7"/>
          <cell r="AJ7"/>
          <cell r="AK7"/>
          <cell r="AL7"/>
          <cell r="AM7"/>
          <cell r="AN7"/>
          <cell r="AO7"/>
          <cell r="AP7"/>
          <cell r="AQ7"/>
          <cell r="AR7"/>
          <cell r="AS7"/>
          <cell r="AT7"/>
          <cell r="AU7"/>
          <cell r="AV7"/>
        </row>
        <row r="8">
          <cell r="A8" t="str">
            <v>Use the two tables below to select the livestock categories to be included in the calculations and enter the AAP (annual average population)</v>
          </cell>
          <cell r="B8"/>
          <cell r="C8"/>
          <cell r="D8"/>
          <cell r="E8"/>
          <cell r="F8"/>
          <cell r="G8"/>
          <cell r="H8"/>
          <cell r="I8"/>
          <cell r="J8"/>
          <cell r="K8"/>
          <cell r="L8"/>
          <cell r="M8"/>
          <cell r="N8"/>
          <cell r="O8"/>
          <cell r="P8"/>
          <cell r="Q8"/>
          <cell r="R8"/>
          <cell r="S8"/>
          <cell r="T8"/>
          <cell r="U8"/>
          <cell r="V8"/>
          <cell r="W8"/>
          <cell r="X8"/>
          <cell r="Y8"/>
          <cell r="Z8"/>
          <cell r="AA8"/>
          <cell r="AB8"/>
          <cell r="AC8"/>
          <cell r="AD8"/>
          <cell r="AE8"/>
          <cell r="AF8"/>
          <cell r="AG8"/>
          <cell r="AH8"/>
          <cell r="AI8"/>
          <cell r="AJ8"/>
          <cell r="AK8"/>
          <cell r="AL8"/>
          <cell r="AM8"/>
          <cell r="AN8"/>
          <cell r="AO8"/>
          <cell r="AP8"/>
          <cell r="AQ8"/>
          <cell r="AR8"/>
          <cell r="AS8"/>
          <cell r="AT8"/>
          <cell r="AU8"/>
          <cell r="AV8"/>
        </row>
        <row r="9">
          <cell r="A9" t="str">
            <v>Use the table below to select which livestock categories are to be estimated (select 'Y' in column D). For categories not estimated, enter the relevant notation key and an explanation in column E.</v>
          </cell>
          <cell r="B9"/>
          <cell r="C9"/>
          <cell r="D9"/>
          <cell r="E9"/>
          <cell r="F9"/>
          <cell r="G9"/>
          <cell r="H9"/>
          <cell r="I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cell r="AN9"/>
          <cell r="AO9"/>
          <cell r="AP9"/>
          <cell r="AQ9"/>
          <cell r="AR9"/>
          <cell r="AS9"/>
          <cell r="AT9"/>
          <cell r="AU9"/>
          <cell r="AV9"/>
        </row>
        <row r="10">
          <cell r="A10" t="str">
            <v>NE = Not Estimated, NO = Not Occurring, NA = Not Applicable, IE = Included Elsewhere, C = Confidential</v>
          </cell>
          <cell r="B10"/>
          <cell r="C10"/>
          <cell r="D10"/>
          <cell r="E10"/>
          <cell r="F10"/>
          <cell r="G10"/>
          <cell r="H10"/>
          <cell r="I10"/>
          <cell r="J10"/>
          <cell r="K10"/>
          <cell r="L10"/>
          <cell r="M10"/>
          <cell r="N10"/>
          <cell r="O10"/>
          <cell r="P10"/>
          <cell r="Q10"/>
          <cell r="R10"/>
          <cell r="S10"/>
          <cell r="T10"/>
          <cell r="U10"/>
          <cell r="V10"/>
          <cell r="W10"/>
          <cell r="X10"/>
          <cell r="Y10"/>
          <cell r="Z10"/>
          <cell r="AA10"/>
          <cell r="AB10"/>
          <cell r="AC10"/>
          <cell r="AD10"/>
          <cell r="AE10"/>
          <cell r="AF10"/>
          <cell r="AG10"/>
          <cell r="AH10"/>
          <cell r="AI10"/>
          <cell r="AJ10"/>
          <cell r="AK10"/>
          <cell r="AL10"/>
          <cell r="AM10"/>
          <cell r="AN10"/>
          <cell r="AO10"/>
          <cell r="AP10"/>
          <cell r="AQ10"/>
          <cell r="AR10"/>
          <cell r="AS10"/>
          <cell r="AT10"/>
          <cell r="AU10"/>
          <cell r="AV10"/>
        </row>
        <row r="11">
          <cell r="A11"/>
          <cell r="B11"/>
          <cell r="C11"/>
          <cell r="D11"/>
          <cell r="E11"/>
          <cell r="F11"/>
          <cell r="G11"/>
          <cell r="H11"/>
          <cell r="I11"/>
          <cell r="J11"/>
          <cell r="K11"/>
          <cell r="L11"/>
          <cell r="M11"/>
          <cell r="N11"/>
          <cell r="O11"/>
          <cell r="P11"/>
          <cell r="Q11"/>
          <cell r="R11"/>
          <cell r="S11"/>
          <cell r="T11"/>
          <cell r="U11"/>
          <cell r="V11"/>
          <cell r="W11"/>
          <cell r="X11"/>
          <cell r="Y11"/>
          <cell r="Z11"/>
          <cell r="AA11"/>
          <cell r="AB11"/>
          <cell r="AC11"/>
          <cell r="AD11"/>
          <cell r="AE11"/>
          <cell r="AF11"/>
          <cell r="AG11"/>
          <cell r="AH11"/>
          <cell r="AI11"/>
          <cell r="AJ11"/>
          <cell r="AK11"/>
          <cell r="AL11"/>
          <cell r="AM11"/>
          <cell r="AN11"/>
          <cell r="AO11"/>
          <cell r="AP11"/>
          <cell r="AQ11"/>
          <cell r="AR11"/>
          <cell r="AS11"/>
          <cell r="AT11"/>
          <cell r="AU11"/>
          <cell r="AV11"/>
        </row>
        <row r="12">
          <cell r="A12" t="str">
            <v>Category Code</v>
          </cell>
          <cell r="B12" t="str">
            <v>Livestock Category</v>
          </cell>
          <cell r="C12" t="str">
            <v>Notes</v>
          </cell>
          <cell r="D12" t="str">
            <v>Category included?</v>
          </cell>
          <cell r="E12" t="str">
            <v>NK explanation</v>
          </cell>
          <cell r="F12"/>
          <cell r="G12"/>
          <cell r="H12"/>
          <cell r="I12"/>
          <cell r="J12"/>
          <cell r="K12"/>
          <cell r="L12"/>
          <cell r="M12"/>
          <cell r="N12"/>
          <cell r="O12"/>
          <cell r="P12"/>
          <cell r="Q12"/>
          <cell r="R12"/>
          <cell r="S12"/>
          <cell r="T12"/>
          <cell r="U12"/>
          <cell r="V12"/>
          <cell r="W12"/>
          <cell r="X12"/>
          <cell r="Y12"/>
          <cell r="Z12"/>
          <cell r="AA12"/>
          <cell r="AB12"/>
          <cell r="AC12"/>
          <cell r="AD12"/>
          <cell r="AE12"/>
          <cell r="AF12"/>
          <cell r="AG12"/>
          <cell r="AH12"/>
          <cell r="AI12"/>
          <cell r="AJ12"/>
          <cell r="AK12"/>
          <cell r="AL12"/>
          <cell r="AM12"/>
          <cell r="AN12"/>
          <cell r="AO12"/>
          <cell r="AP12"/>
          <cell r="AQ12"/>
          <cell r="AR12"/>
          <cell r="AS12"/>
          <cell r="AT12"/>
          <cell r="AU12"/>
          <cell r="AV12"/>
        </row>
        <row r="13">
          <cell r="A13" t="str">
            <v>3B1a</v>
          </cell>
          <cell r="B13" t="str">
            <v>Dairy cattle</v>
          </cell>
          <cell r="C13"/>
          <cell r="D13" t="str">
            <v>Y</v>
          </cell>
          <cell r="E13"/>
          <cell r="F13"/>
          <cell r="G13"/>
          <cell r="H13"/>
          <cell r="I13"/>
          <cell r="J13"/>
          <cell r="K13"/>
          <cell r="L13"/>
          <cell r="M13"/>
          <cell r="N13"/>
          <cell r="O13"/>
          <cell r="P13"/>
          <cell r="Q13"/>
          <cell r="R13"/>
          <cell r="S13"/>
          <cell r="T13"/>
          <cell r="U13"/>
          <cell r="V13"/>
          <cell r="W13"/>
          <cell r="X13"/>
          <cell r="Y13"/>
          <cell r="Z13"/>
          <cell r="AA13"/>
          <cell r="AB13"/>
          <cell r="AC13"/>
          <cell r="AD13"/>
          <cell r="AE13"/>
          <cell r="AF13"/>
          <cell r="AG13"/>
          <cell r="AH13"/>
          <cell r="AI13"/>
          <cell r="AJ13"/>
          <cell r="AK13"/>
          <cell r="AL13"/>
          <cell r="AM13"/>
          <cell r="AN13"/>
          <cell r="AO13"/>
          <cell r="AP13"/>
          <cell r="AQ13"/>
          <cell r="AR13"/>
          <cell r="AS13"/>
          <cell r="AT13"/>
          <cell r="AU13"/>
          <cell r="AV13"/>
        </row>
        <row r="14">
          <cell r="A14" t="str">
            <v>3B1b</v>
          </cell>
          <cell r="B14" t="str">
            <v>Non-dairy cattle</v>
          </cell>
          <cell r="C14" t="str">
            <v>Includes young cattle, beef cattle and suckling cows</v>
          </cell>
          <cell r="D14" t="str">
            <v>Y</v>
          </cell>
          <cell r="E14"/>
          <cell r="F14"/>
          <cell r="G14"/>
          <cell r="H14"/>
          <cell r="I14"/>
          <cell r="J14"/>
          <cell r="K14"/>
          <cell r="L14"/>
          <cell r="M14"/>
          <cell r="N14"/>
          <cell r="O14"/>
          <cell r="P14"/>
          <cell r="Q14"/>
          <cell r="R14"/>
          <cell r="S14"/>
          <cell r="T14"/>
          <cell r="U14"/>
          <cell r="V14"/>
          <cell r="W14"/>
          <cell r="X14"/>
          <cell r="Y14"/>
          <cell r="Z14"/>
          <cell r="AA14"/>
          <cell r="AB14"/>
          <cell r="AC14"/>
          <cell r="AD14"/>
          <cell r="AE14"/>
          <cell r="AF14"/>
          <cell r="AG14"/>
          <cell r="AH14"/>
          <cell r="AI14"/>
          <cell r="AJ14"/>
          <cell r="AK14"/>
          <cell r="AL14"/>
          <cell r="AM14"/>
          <cell r="AN14"/>
          <cell r="AO14"/>
          <cell r="AP14"/>
          <cell r="AQ14"/>
          <cell r="AR14"/>
          <cell r="AS14"/>
          <cell r="AT14"/>
          <cell r="AU14"/>
          <cell r="AV14"/>
        </row>
        <row r="15">
          <cell r="A15" t="str">
            <v>3B1b</v>
          </cell>
          <cell r="B15" t="str">
            <v>Non-dairy cattle (calves)</v>
          </cell>
          <cell r="C15"/>
          <cell r="D15" t="str">
            <v>NE</v>
          </cell>
          <cell r="E15"/>
          <cell r="F15"/>
          <cell r="G15"/>
          <cell r="H15"/>
          <cell r="I15"/>
          <cell r="J15"/>
          <cell r="K15"/>
          <cell r="L15"/>
          <cell r="M15"/>
          <cell r="N15"/>
          <cell r="O15"/>
          <cell r="P15"/>
          <cell r="Q15"/>
          <cell r="R15"/>
          <cell r="S15"/>
          <cell r="T15"/>
          <cell r="U15"/>
          <cell r="V15"/>
          <cell r="W15"/>
          <cell r="X15"/>
          <cell r="Y15"/>
          <cell r="Z15"/>
          <cell r="AA15"/>
          <cell r="AB15"/>
          <cell r="AC15"/>
          <cell r="AD15"/>
          <cell r="AE15"/>
          <cell r="AF15"/>
          <cell r="AG15"/>
          <cell r="AH15"/>
          <cell r="AI15"/>
          <cell r="AJ15"/>
          <cell r="AK15"/>
          <cell r="AL15"/>
          <cell r="AM15"/>
          <cell r="AN15"/>
          <cell r="AO15"/>
          <cell r="AP15"/>
          <cell r="AQ15"/>
          <cell r="AR15"/>
          <cell r="AS15"/>
          <cell r="AT15"/>
          <cell r="AU15"/>
          <cell r="AV15"/>
        </row>
        <row r="16">
          <cell r="A16" t="str">
            <v>3B2</v>
          </cell>
          <cell r="B16" t="str">
            <v>Sheep</v>
          </cell>
          <cell r="C16"/>
          <cell r="D16" t="str">
            <v>Y</v>
          </cell>
          <cell r="E16"/>
          <cell r="F16"/>
          <cell r="G16"/>
          <cell r="H16"/>
          <cell r="I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cell r="AL16"/>
          <cell r="AM16"/>
          <cell r="AN16"/>
          <cell r="AO16"/>
          <cell r="AP16"/>
          <cell r="AQ16"/>
          <cell r="AR16"/>
          <cell r="AS16"/>
          <cell r="AT16"/>
          <cell r="AU16"/>
          <cell r="AV16"/>
        </row>
        <row r="17">
          <cell r="A17" t="str">
            <v>3B3</v>
          </cell>
          <cell r="B17" t="str">
            <v>Swine (finishing pigs)</v>
          </cell>
          <cell r="C17" t="str">
            <v>Includes piglets from 8 kg to slaughtering</v>
          </cell>
          <cell r="D17" t="str">
            <v>Y</v>
          </cell>
          <cell r="E17"/>
          <cell r="F17"/>
          <cell r="G17"/>
          <cell r="H17"/>
          <cell r="I17"/>
          <cell r="J17"/>
          <cell r="K17"/>
          <cell r="L17"/>
          <cell r="M17"/>
          <cell r="N17"/>
          <cell r="O17"/>
          <cell r="P17"/>
          <cell r="Q17"/>
          <cell r="R17"/>
          <cell r="S17"/>
          <cell r="T17"/>
          <cell r="U17"/>
          <cell r="V17"/>
          <cell r="W17"/>
          <cell r="X17"/>
          <cell r="Y17"/>
          <cell r="Z17"/>
          <cell r="AA17"/>
          <cell r="AB17"/>
          <cell r="AC17"/>
          <cell r="AD17"/>
          <cell r="AE17"/>
          <cell r="AF17"/>
          <cell r="AG17"/>
          <cell r="AH17"/>
          <cell r="AI17"/>
          <cell r="AJ17"/>
          <cell r="AK17"/>
          <cell r="AL17"/>
          <cell r="AM17"/>
          <cell r="AN17"/>
          <cell r="AO17"/>
          <cell r="AP17"/>
          <cell r="AQ17"/>
          <cell r="AR17"/>
          <cell r="AS17"/>
          <cell r="AT17"/>
          <cell r="AU17"/>
          <cell r="AV17"/>
        </row>
        <row r="18">
          <cell r="A18" t="str">
            <v>3B3</v>
          </cell>
          <cell r="B18" t="str">
            <v>Swine (sows)</v>
          </cell>
          <cell r="C18" t="str">
            <v>Includes piglets up to 8 kg</v>
          </cell>
          <cell r="D18" t="str">
            <v>Y</v>
          </cell>
          <cell r="E18"/>
          <cell r="F18"/>
          <cell r="G18"/>
          <cell r="H18"/>
          <cell r="I18"/>
          <cell r="J18"/>
          <cell r="K18"/>
          <cell r="L18"/>
          <cell r="M18"/>
          <cell r="N18"/>
          <cell r="O18"/>
          <cell r="P18"/>
          <cell r="Q18"/>
          <cell r="R18"/>
          <cell r="S18"/>
          <cell r="T18"/>
          <cell r="U18"/>
          <cell r="V18"/>
          <cell r="W18"/>
          <cell r="X18"/>
          <cell r="Y18"/>
          <cell r="Z18"/>
          <cell r="AA18"/>
          <cell r="AB18"/>
          <cell r="AC18"/>
          <cell r="AD18"/>
          <cell r="AE18"/>
          <cell r="AF18"/>
          <cell r="AG18"/>
          <cell r="AH18"/>
          <cell r="AI18"/>
          <cell r="AJ18"/>
          <cell r="AK18"/>
          <cell r="AL18"/>
          <cell r="AM18"/>
          <cell r="AN18"/>
          <cell r="AO18"/>
          <cell r="AP18"/>
          <cell r="AQ18"/>
          <cell r="AR18"/>
          <cell r="AS18"/>
          <cell r="AT18"/>
          <cell r="AU18"/>
          <cell r="AV18"/>
        </row>
        <row r="19">
          <cell r="A19" t="str">
            <v>3B4a</v>
          </cell>
          <cell r="B19" t="str">
            <v>Buffalo</v>
          </cell>
          <cell r="C19"/>
          <cell r="D19" t="str">
            <v>NE</v>
          </cell>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row>
        <row r="20">
          <cell r="A20" t="str">
            <v>3B4d</v>
          </cell>
          <cell r="B20" t="str">
            <v>Goats</v>
          </cell>
          <cell r="C20"/>
          <cell r="D20" t="str">
            <v>Y</v>
          </cell>
          <cell r="E20"/>
          <cell r="F20"/>
          <cell r="G20"/>
          <cell r="H20"/>
          <cell r="I20"/>
          <cell r="J20"/>
          <cell r="K20"/>
          <cell r="L20"/>
          <cell r="M20"/>
          <cell r="N20"/>
          <cell r="O20"/>
          <cell r="P20"/>
          <cell r="Q20"/>
          <cell r="R20"/>
          <cell r="S20"/>
          <cell r="T20"/>
          <cell r="U20"/>
          <cell r="V20"/>
          <cell r="W20"/>
          <cell r="X20"/>
          <cell r="Y20"/>
          <cell r="Z20"/>
          <cell r="AA20"/>
          <cell r="AB20"/>
          <cell r="AC20"/>
          <cell r="AD20"/>
          <cell r="AE20"/>
          <cell r="AF20"/>
          <cell r="AG20"/>
          <cell r="AH20"/>
          <cell r="AI20"/>
          <cell r="AJ20"/>
          <cell r="AK20"/>
          <cell r="AL20"/>
          <cell r="AM20"/>
          <cell r="AN20"/>
          <cell r="AO20"/>
          <cell r="AP20"/>
          <cell r="AQ20"/>
          <cell r="AR20"/>
          <cell r="AS20"/>
          <cell r="AT20"/>
          <cell r="AU20"/>
          <cell r="AV20"/>
        </row>
        <row r="21">
          <cell r="A21" t="str">
            <v>3B4e</v>
          </cell>
          <cell r="B21" t="str">
            <v>Horses</v>
          </cell>
          <cell r="C21"/>
          <cell r="D21" t="str">
            <v>Y</v>
          </cell>
          <cell r="E21"/>
          <cell r="F21"/>
          <cell r="G21"/>
          <cell r="H21"/>
          <cell r="I21"/>
          <cell r="J21"/>
          <cell r="K21"/>
          <cell r="L21"/>
          <cell r="M21"/>
          <cell r="N21"/>
          <cell r="O21"/>
          <cell r="P21"/>
          <cell r="Q21"/>
          <cell r="R21"/>
          <cell r="S21"/>
          <cell r="T21"/>
          <cell r="U21"/>
          <cell r="V21"/>
          <cell r="W21"/>
          <cell r="X21"/>
          <cell r="Y21"/>
          <cell r="Z21"/>
          <cell r="AA21"/>
          <cell r="AB21"/>
          <cell r="AC21"/>
          <cell r="AD21"/>
          <cell r="AE21"/>
          <cell r="AF21"/>
          <cell r="AG21"/>
          <cell r="AH21"/>
          <cell r="AI21"/>
          <cell r="AJ21"/>
          <cell r="AK21"/>
          <cell r="AL21"/>
          <cell r="AM21"/>
          <cell r="AN21"/>
          <cell r="AO21"/>
          <cell r="AP21"/>
          <cell r="AQ21"/>
          <cell r="AR21"/>
          <cell r="AS21"/>
          <cell r="AT21"/>
          <cell r="AU21"/>
          <cell r="AV21"/>
        </row>
        <row r="22">
          <cell r="A22" t="str">
            <v>3B4f</v>
          </cell>
          <cell r="B22" t="str">
            <v>Mules and asses</v>
          </cell>
          <cell r="C22"/>
          <cell r="D22" t="str">
            <v>NE</v>
          </cell>
          <cell r="E22"/>
          <cell r="F22"/>
          <cell r="G22"/>
          <cell r="H22"/>
          <cell r="I22"/>
          <cell r="J22"/>
          <cell r="K22"/>
          <cell r="L22"/>
          <cell r="M22"/>
          <cell r="N22"/>
          <cell r="O22"/>
          <cell r="P22"/>
          <cell r="Q22"/>
          <cell r="R22"/>
          <cell r="S22"/>
          <cell r="T22"/>
          <cell r="U22"/>
          <cell r="V22"/>
          <cell r="W22"/>
          <cell r="X22"/>
          <cell r="Y22"/>
          <cell r="Z22"/>
          <cell r="AA22"/>
          <cell r="AB22"/>
          <cell r="AC22"/>
          <cell r="AD22"/>
          <cell r="AE22"/>
          <cell r="AF22"/>
          <cell r="AG22"/>
          <cell r="AH22"/>
          <cell r="AI22"/>
          <cell r="AJ22"/>
          <cell r="AK22"/>
          <cell r="AL22"/>
          <cell r="AM22"/>
          <cell r="AN22"/>
          <cell r="AO22"/>
          <cell r="AP22"/>
          <cell r="AQ22"/>
          <cell r="AR22"/>
          <cell r="AS22"/>
          <cell r="AT22"/>
          <cell r="AU22"/>
          <cell r="AV22"/>
        </row>
        <row r="23">
          <cell r="A23" t="str">
            <v>3B4gi</v>
          </cell>
          <cell r="B23" t="str">
            <v>Laying hens</v>
          </cell>
          <cell r="C23" t="str">
            <v>Laying hens and parents</v>
          </cell>
          <cell r="D23" t="str">
            <v>Y</v>
          </cell>
          <cell r="E23"/>
          <cell r="F23"/>
          <cell r="G23"/>
          <cell r="H23"/>
          <cell r="I23"/>
          <cell r="J23"/>
          <cell r="K23"/>
          <cell r="L23"/>
          <cell r="M23"/>
          <cell r="N23"/>
          <cell r="O23"/>
          <cell r="P23"/>
          <cell r="Q23"/>
          <cell r="R23"/>
          <cell r="S23"/>
          <cell r="T23"/>
          <cell r="U23"/>
          <cell r="V23"/>
          <cell r="W23"/>
          <cell r="X23"/>
          <cell r="Y23"/>
          <cell r="Z23"/>
          <cell r="AA23"/>
          <cell r="AB23"/>
          <cell r="AC23"/>
          <cell r="AD23"/>
          <cell r="AE23"/>
          <cell r="AF23"/>
          <cell r="AG23"/>
          <cell r="AH23"/>
          <cell r="AI23"/>
          <cell r="AJ23"/>
          <cell r="AK23"/>
          <cell r="AL23"/>
          <cell r="AM23"/>
          <cell r="AN23"/>
          <cell r="AO23"/>
          <cell r="AP23"/>
          <cell r="AQ23"/>
          <cell r="AR23"/>
          <cell r="AS23"/>
          <cell r="AT23"/>
          <cell r="AU23"/>
          <cell r="AV23"/>
        </row>
        <row r="24">
          <cell r="A24" t="str">
            <v>3B4gii</v>
          </cell>
          <cell r="B24" t="str">
            <v>Broilers</v>
          </cell>
          <cell r="C24" t="str">
            <v>Broilers and parents</v>
          </cell>
          <cell r="D24" t="str">
            <v>Y</v>
          </cell>
          <cell r="E24"/>
          <cell r="F24"/>
          <cell r="G24"/>
          <cell r="H24"/>
          <cell r="I24"/>
          <cell r="J24"/>
          <cell r="K24"/>
          <cell r="L24"/>
          <cell r="M24"/>
          <cell r="N24"/>
          <cell r="O24"/>
          <cell r="P24"/>
          <cell r="Q24"/>
          <cell r="R24"/>
          <cell r="S24"/>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cell r="AT24"/>
          <cell r="AU24"/>
          <cell r="AV24"/>
        </row>
        <row r="25">
          <cell r="A25" t="str">
            <v>3B4giii</v>
          </cell>
          <cell r="B25" t="str">
            <v>Turkeys</v>
          </cell>
          <cell r="C25"/>
          <cell r="D25" t="str">
            <v>Y</v>
          </cell>
          <cell r="E25"/>
          <cell r="F25"/>
          <cell r="G25"/>
          <cell r="H25"/>
          <cell r="I25"/>
          <cell r="J25"/>
          <cell r="K25"/>
          <cell r="L25"/>
          <cell r="M25"/>
          <cell r="N25"/>
          <cell r="O25"/>
          <cell r="P25"/>
          <cell r="Q25"/>
          <cell r="R25"/>
          <cell r="S25"/>
          <cell r="T25"/>
          <cell r="U25"/>
          <cell r="V25"/>
          <cell r="W25"/>
          <cell r="X25"/>
          <cell r="Y25"/>
          <cell r="Z25"/>
          <cell r="AA25"/>
          <cell r="AB25"/>
          <cell r="AC25"/>
          <cell r="AD25"/>
          <cell r="AE25"/>
          <cell r="AF25"/>
          <cell r="AG25"/>
          <cell r="AH25"/>
          <cell r="AI25"/>
          <cell r="AJ25"/>
          <cell r="AK25"/>
          <cell r="AL25"/>
          <cell r="AM25"/>
          <cell r="AN25"/>
          <cell r="AO25"/>
          <cell r="AP25"/>
          <cell r="AQ25"/>
          <cell r="AR25"/>
          <cell r="AS25"/>
          <cell r="AT25"/>
          <cell r="AU25"/>
          <cell r="AV25"/>
        </row>
        <row r="26">
          <cell r="A26" t="str">
            <v>3B4giv</v>
          </cell>
          <cell r="B26" t="str">
            <v>Other poultry (ducks)</v>
          </cell>
          <cell r="C26"/>
          <cell r="D26" t="str">
            <v>Y</v>
          </cell>
          <cell r="E26"/>
          <cell r="F26"/>
          <cell r="G26"/>
          <cell r="H26"/>
          <cell r="I26"/>
          <cell r="J26"/>
          <cell r="K26"/>
          <cell r="L26"/>
          <cell r="M26"/>
          <cell r="N26"/>
          <cell r="O26"/>
          <cell r="P26"/>
          <cell r="Q26"/>
          <cell r="R26"/>
          <cell r="S26"/>
          <cell r="T26"/>
          <cell r="U26"/>
          <cell r="V26"/>
          <cell r="W26"/>
          <cell r="X26"/>
          <cell r="Y26"/>
          <cell r="Z26"/>
          <cell r="AA26"/>
          <cell r="AB26"/>
          <cell r="AC26"/>
          <cell r="AD26"/>
          <cell r="AE26"/>
          <cell r="AF26"/>
          <cell r="AG26"/>
          <cell r="AH26"/>
          <cell r="AI26"/>
          <cell r="AJ26"/>
          <cell r="AK26"/>
          <cell r="AL26"/>
          <cell r="AM26"/>
          <cell r="AN26"/>
          <cell r="AO26"/>
          <cell r="AP26"/>
          <cell r="AQ26"/>
          <cell r="AR26"/>
          <cell r="AS26"/>
          <cell r="AT26"/>
          <cell r="AU26"/>
          <cell r="AV26"/>
        </row>
        <row r="27">
          <cell r="A27" t="str">
            <v>3B4giv</v>
          </cell>
          <cell r="B27" t="str">
            <v>Other poultry (geese)</v>
          </cell>
          <cell r="C27"/>
          <cell r="D27" t="str">
            <v>Y</v>
          </cell>
          <cell r="E27"/>
          <cell r="F27"/>
          <cell r="G27"/>
          <cell r="H27"/>
          <cell r="I27"/>
          <cell r="J27"/>
          <cell r="K27"/>
          <cell r="L27"/>
          <cell r="M27"/>
          <cell r="N27"/>
          <cell r="O27"/>
          <cell r="P27"/>
          <cell r="Q27"/>
          <cell r="R27"/>
          <cell r="S27"/>
          <cell r="T27"/>
          <cell r="U27"/>
          <cell r="V27"/>
          <cell r="W27"/>
          <cell r="X27"/>
          <cell r="Y27"/>
          <cell r="Z27"/>
          <cell r="AA27"/>
          <cell r="AB27"/>
          <cell r="AC27"/>
          <cell r="AD27"/>
          <cell r="AE27"/>
          <cell r="AF27"/>
          <cell r="AG27"/>
          <cell r="AH27"/>
          <cell r="AI27"/>
          <cell r="AJ27"/>
          <cell r="AK27"/>
          <cell r="AL27"/>
          <cell r="AM27"/>
          <cell r="AN27"/>
          <cell r="AO27"/>
          <cell r="AP27"/>
          <cell r="AQ27"/>
          <cell r="AR27"/>
          <cell r="AS27"/>
          <cell r="AT27"/>
          <cell r="AU27"/>
          <cell r="AV27"/>
        </row>
        <row r="28">
          <cell r="A28" t="str">
            <v>3B4h</v>
          </cell>
          <cell r="B28" t="str">
            <v>Other animals (fur animals)</v>
          </cell>
          <cell r="C28"/>
          <cell r="D28" t="str">
            <v>NE</v>
          </cell>
          <cell r="E28"/>
          <cell r="F28"/>
          <cell r="G28"/>
          <cell r="H28"/>
          <cell r="I28"/>
          <cell r="J28"/>
          <cell r="K28"/>
          <cell r="L28"/>
          <cell r="M28"/>
          <cell r="N28"/>
          <cell r="O28"/>
          <cell r="P28"/>
          <cell r="Q28"/>
          <cell r="R28"/>
          <cell r="S28"/>
          <cell r="T28"/>
          <cell r="U28"/>
          <cell r="V28"/>
          <cell r="W28"/>
          <cell r="X28"/>
          <cell r="Y28"/>
          <cell r="Z28"/>
          <cell r="AA28"/>
          <cell r="AB28"/>
          <cell r="AC28"/>
          <cell r="AD28"/>
          <cell r="AE28"/>
          <cell r="AF28"/>
          <cell r="AG28"/>
          <cell r="AH28"/>
          <cell r="AI28"/>
          <cell r="AJ28"/>
          <cell r="AK28"/>
          <cell r="AL28"/>
          <cell r="AM28"/>
          <cell r="AN28"/>
          <cell r="AO28"/>
          <cell r="AP28"/>
          <cell r="AQ28"/>
          <cell r="AR28"/>
          <cell r="AS28"/>
          <cell r="AT28"/>
          <cell r="AU28"/>
          <cell r="AV28"/>
        </row>
        <row r="29">
          <cell r="A29"/>
          <cell r="B29"/>
          <cell r="C29"/>
          <cell r="D29"/>
          <cell r="E29"/>
          <cell r="F29"/>
          <cell r="G29"/>
          <cell r="H29"/>
          <cell r="I29"/>
          <cell r="J29"/>
          <cell r="K29"/>
          <cell r="L29"/>
          <cell r="M29"/>
          <cell r="N29"/>
          <cell r="O29"/>
          <cell r="P29"/>
          <cell r="Q29"/>
          <cell r="R29"/>
          <cell r="S29"/>
          <cell r="T29"/>
          <cell r="U29"/>
          <cell r="V29"/>
          <cell r="W29"/>
          <cell r="X29"/>
          <cell r="Y29"/>
          <cell r="Z29"/>
          <cell r="AA29"/>
          <cell r="AB29"/>
          <cell r="AC29"/>
          <cell r="AD29"/>
          <cell r="AE29"/>
          <cell r="AF29"/>
          <cell r="AG29"/>
          <cell r="AH29"/>
          <cell r="AI29"/>
          <cell r="AJ29"/>
          <cell r="AK29"/>
          <cell r="AL29"/>
          <cell r="AM29"/>
          <cell r="AN29"/>
          <cell r="AO29"/>
          <cell r="AP29"/>
          <cell r="AQ29"/>
          <cell r="AR29" t="str">
            <v>If formulae in the table are removed, they can be re-added by copying the formula in this column into the corresponding row.</v>
          </cell>
          <cell r="AS29"/>
          <cell r="AT29"/>
          <cell r="AU29"/>
          <cell r="AV29"/>
        </row>
        <row r="30">
          <cell r="A30" t="str">
            <v>Enter the AAP for the livestock categories included ("Y" in column E in the table above). Drag cells across to add additional years.</v>
          </cell>
          <cell r="B30"/>
          <cell r="C30"/>
          <cell r="D30"/>
          <cell r="E30"/>
          <cell r="F30"/>
          <cell r="G30"/>
          <cell r="H30"/>
          <cell r="I30"/>
          <cell r="J30"/>
          <cell r="K30"/>
          <cell r="L30"/>
          <cell r="M30"/>
          <cell r="N30"/>
          <cell r="O30"/>
          <cell r="P30"/>
          <cell r="Q30"/>
          <cell r="R30"/>
          <cell r="S30"/>
          <cell r="T30"/>
          <cell r="U30"/>
          <cell r="V30"/>
          <cell r="W30"/>
          <cell r="X30"/>
          <cell r="Y30"/>
          <cell r="Z30"/>
          <cell r="AA30"/>
          <cell r="AB30"/>
          <cell r="AC30"/>
          <cell r="AD30"/>
          <cell r="AE30"/>
          <cell r="AF30"/>
          <cell r="AG30"/>
          <cell r="AH30"/>
          <cell r="AI30"/>
          <cell r="AJ30"/>
          <cell r="AK30"/>
          <cell r="AL30"/>
          <cell r="AM30"/>
          <cell r="AN30"/>
          <cell r="AO30"/>
          <cell r="AP30"/>
          <cell r="AQ30"/>
          <cell r="AR30"/>
          <cell r="AS30"/>
          <cell r="AT30"/>
          <cell r="AU30"/>
          <cell r="AV30"/>
        </row>
        <row r="31">
          <cell r="A31" t="str">
            <v>Animal weights and Nex rates by animal to be entered in the Parameters sheet (default values provided).</v>
          </cell>
          <cell r="B31"/>
          <cell r="C31"/>
          <cell r="D31"/>
          <cell r="E31"/>
          <cell r="F31"/>
          <cell r="G31"/>
          <cell r="H31"/>
          <cell r="I31"/>
          <cell r="J31"/>
          <cell r="K31"/>
          <cell r="L31"/>
          <cell r="M31"/>
          <cell r="N31"/>
          <cell r="O31"/>
          <cell r="P31"/>
          <cell r="Q31"/>
          <cell r="R31"/>
          <cell r="S31"/>
          <cell r="T31"/>
          <cell r="U31"/>
          <cell r="V31"/>
          <cell r="W31"/>
          <cell r="X31"/>
          <cell r="Y31"/>
          <cell r="Z31"/>
          <cell r="AA31"/>
          <cell r="AB31"/>
          <cell r="AC31"/>
          <cell r="AD31"/>
          <cell r="AE31"/>
          <cell r="AF31"/>
          <cell r="AG31"/>
          <cell r="AH31"/>
          <cell r="AI31"/>
          <cell r="AJ31"/>
          <cell r="AK31"/>
          <cell r="AL31"/>
          <cell r="AM31"/>
          <cell r="AN31"/>
          <cell r="AO31"/>
          <cell r="AP31"/>
          <cell r="AQ31"/>
          <cell r="AR31"/>
          <cell r="AS31"/>
          <cell r="AT31"/>
          <cell r="AU31"/>
          <cell r="AV31"/>
        </row>
        <row r="32">
          <cell r="A32"/>
          <cell r="B32"/>
          <cell r="C32"/>
          <cell r="D32"/>
          <cell r="E32"/>
          <cell r="F32"/>
          <cell r="G32"/>
          <cell r="H32"/>
          <cell r="I32"/>
          <cell r="J32"/>
          <cell r="K32"/>
          <cell r="L32"/>
          <cell r="M32"/>
          <cell r="N32"/>
          <cell r="O32"/>
          <cell r="P32"/>
          <cell r="Q32"/>
          <cell r="R32"/>
          <cell r="S32"/>
          <cell r="T32"/>
          <cell r="U32"/>
          <cell r="V32"/>
          <cell r="W32"/>
          <cell r="X32"/>
          <cell r="Y32"/>
          <cell r="Z32"/>
          <cell r="AA32"/>
          <cell r="AB32"/>
          <cell r="AC32"/>
          <cell r="AD32"/>
          <cell r="AE32"/>
          <cell r="AF32"/>
          <cell r="AG32"/>
          <cell r="AH32" t="str">
            <v>Drag this column across to add more years --&gt;</v>
          </cell>
          <cell r="AI32"/>
          <cell r="AJ32"/>
          <cell r="AK32" t="str">
            <v>Drag this column across to add more years --&gt;</v>
          </cell>
          <cell r="AL32"/>
          <cell r="AM32"/>
          <cell r="AN32"/>
          <cell r="AO32"/>
          <cell r="AP32"/>
          <cell r="AQ32"/>
          <cell r="AR32"/>
          <cell r="AS32"/>
          <cell r="AT32"/>
          <cell r="AU32"/>
          <cell r="AV32"/>
        </row>
        <row r="33">
          <cell r="A33" t="str">
            <v>Lookup</v>
          </cell>
          <cell r="B33" t="str">
            <v>Activity</v>
          </cell>
          <cell r="C33" t="str">
            <v>Livestock category</v>
          </cell>
          <cell r="D33" t="str">
            <v>Units</v>
          </cell>
          <cell r="E33" t="str">
            <v>Data source</v>
          </cell>
          <cell r="F33" t="str">
            <v>Notes</v>
          </cell>
          <cell r="G33">
            <v>1990</v>
          </cell>
          <cell r="H33">
            <v>1991</v>
          </cell>
          <cell r="I33">
            <v>1992</v>
          </cell>
          <cell r="J33">
            <v>1993</v>
          </cell>
          <cell r="K33">
            <v>1994</v>
          </cell>
          <cell r="L33">
            <v>1995</v>
          </cell>
          <cell r="M33">
            <v>1996</v>
          </cell>
          <cell r="N33">
            <v>1997</v>
          </cell>
          <cell r="O33">
            <v>1998</v>
          </cell>
          <cell r="P33">
            <v>1999</v>
          </cell>
          <cell r="Q33">
            <v>2000</v>
          </cell>
          <cell r="R33">
            <v>2001</v>
          </cell>
          <cell r="S33">
            <v>2002</v>
          </cell>
          <cell r="T33">
            <v>2003</v>
          </cell>
          <cell r="U33">
            <v>2004</v>
          </cell>
          <cell r="V33">
            <v>2005</v>
          </cell>
          <cell r="W33">
            <v>2006</v>
          </cell>
          <cell r="X33">
            <v>2007</v>
          </cell>
          <cell r="Y33">
            <v>2008</v>
          </cell>
          <cell r="Z33">
            <v>2009</v>
          </cell>
          <cell r="AA33">
            <v>2010</v>
          </cell>
          <cell r="AB33">
            <v>2011</v>
          </cell>
          <cell r="AC33">
            <v>2012</v>
          </cell>
          <cell r="AD33">
            <v>2013</v>
          </cell>
          <cell r="AE33">
            <v>2014</v>
          </cell>
          <cell r="AF33">
            <v>2015</v>
          </cell>
          <cell r="AG33">
            <v>2016</v>
          </cell>
          <cell r="AH33">
            <v>2017</v>
          </cell>
          <cell r="AI33">
            <v>2018</v>
          </cell>
          <cell r="AJ33">
            <v>2019</v>
          </cell>
          <cell r="AK33">
            <v>2020</v>
          </cell>
          <cell r="AL33"/>
          <cell r="AM33"/>
          <cell r="AN33"/>
          <cell r="AO33"/>
          <cell r="AP33"/>
          <cell r="AQ33"/>
          <cell r="AR33" t="str">
            <v>Default Value Lookup Formulae</v>
          </cell>
          <cell r="AS33"/>
          <cell r="AT33"/>
          <cell r="AU33"/>
          <cell r="AV33"/>
        </row>
        <row r="34">
          <cell r="A34" t="str">
            <v>Number of livestock_Dairy cattle</v>
          </cell>
          <cell r="B34" t="str">
            <v>Number of livestock</v>
          </cell>
          <cell r="C34" t="str">
            <v>Dairy cattle</v>
          </cell>
          <cell r="D34" t="str">
            <v>AAP</v>
          </cell>
          <cell r="E34" t="str">
            <v>https://www.czso.cz/csu/czso/livestock-survey-as-at-1-april-2019</v>
          </cell>
          <cell r="F34" t="str">
            <v>Split dairy/other different between the NFR tables and CRF values, but the total is globally consistent --&gt; check the split for future submission</v>
          </cell>
          <cell r="G34">
            <v>1206218</v>
          </cell>
          <cell r="H34">
            <v>1165429</v>
          </cell>
          <cell r="I34">
            <v>1006276</v>
          </cell>
          <cell r="J34">
            <v>902454</v>
          </cell>
          <cell r="K34">
            <v>795729</v>
          </cell>
          <cell r="L34">
            <v>732236</v>
          </cell>
          <cell r="M34">
            <v>712493</v>
          </cell>
          <cell r="N34">
            <v>656301</v>
          </cell>
          <cell r="O34">
            <v>597838</v>
          </cell>
          <cell r="P34">
            <v>583026</v>
          </cell>
          <cell r="Q34">
            <v>547787</v>
          </cell>
          <cell r="R34">
            <v>529395</v>
          </cell>
          <cell r="S34">
            <v>496295</v>
          </cell>
          <cell r="T34">
            <v>466173</v>
          </cell>
          <cell r="U34">
            <v>436806</v>
          </cell>
          <cell r="V34">
            <v>432578</v>
          </cell>
          <cell r="W34">
            <v>424017</v>
          </cell>
          <cell r="X34">
            <v>410349</v>
          </cell>
          <cell r="Y34">
            <v>405532</v>
          </cell>
          <cell r="Z34">
            <v>399518</v>
          </cell>
          <cell r="AA34">
            <v>383523</v>
          </cell>
          <cell r="AB34">
            <v>373832</v>
          </cell>
          <cell r="AC34">
            <v>373136</v>
          </cell>
          <cell r="AD34">
            <v>367327</v>
          </cell>
          <cell r="AE34">
            <v>372632</v>
          </cell>
          <cell r="AF34">
            <v>376144</v>
          </cell>
          <cell r="AG34">
            <v>372510</v>
          </cell>
          <cell r="AH34">
            <v>369802</v>
          </cell>
          <cell r="AI34">
            <v>365448</v>
          </cell>
          <cell r="AJ34">
            <v>364263</v>
          </cell>
          <cell r="AK34">
            <v>1</v>
          </cell>
          <cell r="AL34"/>
          <cell r="AM34"/>
          <cell r="AN34"/>
          <cell r="AO34"/>
          <cell r="AP34"/>
          <cell r="AQ34"/>
          <cell r="AR34" t="str">
            <v>[enter value]</v>
          </cell>
          <cell r="AS34"/>
          <cell r="AT34"/>
          <cell r="AU34"/>
          <cell r="AV34"/>
        </row>
        <row r="35">
          <cell r="A35" t="str">
            <v>Number of livestock_Non-dairy cattle</v>
          </cell>
          <cell r="B35" t="str">
            <v>Number of livestock</v>
          </cell>
          <cell r="C35" t="str">
            <v>Non-dairy cattle</v>
          </cell>
          <cell r="D35" t="str">
            <v>AAP</v>
          </cell>
          <cell r="E35" t="str">
            <v>https://www.czso.cz/csu/czso/livestock-survey-as-at-1-april-2019</v>
          </cell>
          <cell r="F35" t="str">
            <v>Split dairy/other already in compliance with CRF values</v>
          </cell>
          <cell r="G35">
            <v>2300004</v>
          </cell>
          <cell r="H35">
            <v>2194550</v>
          </cell>
          <cell r="I35">
            <v>1943300</v>
          </cell>
          <cell r="J35">
            <v>1609300</v>
          </cell>
          <cell r="K35">
            <v>1365699.9999999998</v>
          </cell>
          <cell r="L35">
            <v>1297590</v>
          </cell>
          <cell r="M35">
            <v>1276320.0000000002</v>
          </cell>
          <cell r="N35">
            <v>1209600</v>
          </cell>
          <cell r="O35">
            <v>1102950</v>
          </cell>
          <cell r="P35">
            <v>1074300</v>
          </cell>
          <cell r="Q35">
            <v>1025740</v>
          </cell>
          <cell r="R35">
            <v>1052900</v>
          </cell>
          <cell r="S35">
            <v>1023849.9999999999</v>
          </cell>
          <cell r="T35">
            <v>983500</v>
          </cell>
          <cell r="U35">
            <v>952440</v>
          </cell>
          <cell r="V35">
            <v>959500</v>
          </cell>
          <cell r="W35">
            <v>949627.99999999988</v>
          </cell>
          <cell r="X35">
            <v>981047</v>
          </cell>
          <cell r="Y35">
            <v>996075</v>
          </cell>
          <cell r="Z35">
            <v>963694.99999999988</v>
          </cell>
          <cell r="AA35">
            <v>965762.99999999988</v>
          </cell>
          <cell r="AB35">
            <v>969853.99999999988</v>
          </cell>
          <cell r="AC35">
            <v>980549.00000000012</v>
          </cell>
          <cell r="AD35">
            <v>985495.00000000012</v>
          </cell>
          <cell r="AE35">
            <v>1000928</v>
          </cell>
          <cell r="AF35">
            <v>1030987.9999999999</v>
          </cell>
          <cell r="AG35">
            <v>1043150.0000000001</v>
          </cell>
          <cell r="AH35">
            <v>1051440.0000000002</v>
          </cell>
          <cell r="AI35">
            <v>1050322</v>
          </cell>
          <cell r="AJ35">
            <v>1053430</v>
          </cell>
          <cell r="AK35">
            <v>1</v>
          </cell>
          <cell r="AL35"/>
          <cell r="AM35"/>
          <cell r="AN35"/>
          <cell r="AO35"/>
          <cell r="AP35"/>
          <cell r="AQ35"/>
          <cell r="AR35" t="str">
            <v>[enter value]</v>
          </cell>
          <cell r="AS35"/>
          <cell r="AT35"/>
          <cell r="AU35"/>
          <cell r="AV35"/>
        </row>
        <row r="36">
          <cell r="A36" t="str">
            <v>Number of livestock_Non-dairy cattle (calves)</v>
          </cell>
          <cell r="B36" t="str">
            <v>Number of livestock</v>
          </cell>
          <cell r="C36" t="str">
            <v>Non-dairy cattle (calves)</v>
          </cell>
          <cell r="D36" t="str">
            <v>AAP</v>
          </cell>
          <cell r="E36"/>
          <cell r="F36"/>
          <cell r="G36"/>
          <cell r="H36"/>
          <cell r="I36"/>
          <cell r="J36"/>
          <cell r="K36"/>
          <cell r="L36"/>
          <cell r="M36"/>
          <cell r="N36"/>
          <cell r="O36"/>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cell r="AR36" t="str">
            <v>NE</v>
          </cell>
          <cell r="AS36"/>
          <cell r="AT36"/>
          <cell r="AU36"/>
          <cell r="AV36"/>
        </row>
        <row r="37">
          <cell r="A37" t="str">
            <v>Number of livestock_Sheep</v>
          </cell>
          <cell r="B37" t="str">
            <v>Number of livestock</v>
          </cell>
          <cell r="C37" t="str">
            <v>Sheep</v>
          </cell>
          <cell r="D37" t="str">
            <v>AAP</v>
          </cell>
          <cell r="E37" t="str">
            <v>[enter data source]</v>
          </cell>
          <cell r="F37"/>
          <cell r="G37">
            <v>429714</v>
          </cell>
          <cell r="H37">
            <v>429106</v>
          </cell>
          <cell r="I37">
            <v>342069</v>
          </cell>
          <cell r="J37">
            <v>254301</v>
          </cell>
          <cell r="K37">
            <v>196030</v>
          </cell>
          <cell r="L37">
            <v>165345</v>
          </cell>
          <cell r="M37">
            <v>134009</v>
          </cell>
          <cell r="N37">
            <v>120921</v>
          </cell>
          <cell r="O37">
            <v>93557</v>
          </cell>
          <cell r="P37">
            <v>86047</v>
          </cell>
          <cell r="Q37">
            <v>84108</v>
          </cell>
          <cell r="R37">
            <v>87539</v>
          </cell>
          <cell r="S37">
            <v>96286</v>
          </cell>
          <cell r="T37">
            <v>103129</v>
          </cell>
          <cell r="U37">
            <v>115852</v>
          </cell>
          <cell r="V37">
            <v>140197</v>
          </cell>
          <cell r="W37">
            <v>148412</v>
          </cell>
          <cell r="X37">
            <v>168910</v>
          </cell>
          <cell r="Y37">
            <v>183618</v>
          </cell>
          <cell r="Z37">
            <v>183084</v>
          </cell>
          <cell r="AA37">
            <v>196913</v>
          </cell>
          <cell r="AB37">
            <v>209052</v>
          </cell>
          <cell r="AC37">
            <v>221014</v>
          </cell>
          <cell r="AD37">
            <v>220521</v>
          </cell>
          <cell r="AE37">
            <v>225397</v>
          </cell>
          <cell r="AF37">
            <v>231694</v>
          </cell>
          <cell r="AG37">
            <v>218493</v>
          </cell>
          <cell r="AH37">
            <v>217141</v>
          </cell>
          <cell r="AI37">
            <v>218915</v>
          </cell>
          <cell r="AJ37">
            <v>213068</v>
          </cell>
          <cell r="AK37">
            <v>1</v>
          </cell>
          <cell r="AL37"/>
          <cell r="AM37"/>
          <cell r="AN37"/>
          <cell r="AO37"/>
          <cell r="AP37"/>
          <cell r="AQ37"/>
          <cell r="AR37" t="str">
            <v>[enter value]</v>
          </cell>
          <cell r="AS37"/>
          <cell r="AT37"/>
          <cell r="AU37"/>
          <cell r="AV37"/>
        </row>
        <row r="38">
          <cell r="A38" t="str">
            <v>Number of livestock_Swine (finishing pigs)</v>
          </cell>
          <cell r="B38" t="str">
            <v>Number of livestock</v>
          </cell>
          <cell r="C38" t="str">
            <v>Swine (finishing pigs)</v>
          </cell>
          <cell r="D38" t="str">
            <v>AAP</v>
          </cell>
          <cell r="E38" t="str">
            <v>https://www.czso.cz/csu/czso/livestock-survey-as-at-1-april-2019</v>
          </cell>
          <cell r="F38" t="str">
            <v>Globally consistent with the swine total reported in NFR tables</v>
          </cell>
          <cell r="G38">
            <v>4298874.2455359753</v>
          </cell>
          <cell r="H38">
            <v>4100893.8573690951</v>
          </cell>
          <cell r="I38">
            <v>4136654.2523322823</v>
          </cell>
          <cell r="J38">
            <v>4127385</v>
          </cell>
          <cell r="K38">
            <v>3659532</v>
          </cell>
          <cell r="L38">
            <v>3442616</v>
          </cell>
          <cell r="M38">
            <v>3553182</v>
          </cell>
          <cell r="N38">
            <v>3616700</v>
          </cell>
          <cell r="O38">
            <v>3570596</v>
          </cell>
          <cell r="P38">
            <v>3569295</v>
          </cell>
          <cell r="Q38">
            <v>3276300</v>
          </cell>
          <cell r="R38">
            <v>3181072</v>
          </cell>
          <cell r="S38">
            <v>3026647</v>
          </cell>
          <cell r="T38">
            <v>2968407</v>
          </cell>
          <cell r="U38">
            <v>2778438</v>
          </cell>
          <cell r="V38">
            <v>2547729</v>
          </cell>
          <cell r="W38">
            <v>2518562</v>
          </cell>
          <cell r="X38">
            <v>2509106</v>
          </cell>
          <cell r="Y38">
            <v>2180321</v>
          </cell>
          <cell r="Z38">
            <v>1773814</v>
          </cell>
          <cell r="AA38">
            <v>1718236</v>
          </cell>
          <cell r="AB38">
            <v>1614313</v>
          </cell>
          <cell r="AC38">
            <v>1430977</v>
          </cell>
          <cell r="AD38">
            <v>1440411</v>
          </cell>
          <cell r="AE38">
            <v>1467276</v>
          </cell>
          <cell r="AF38">
            <v>1417252</v>
          </cell>
          <cell r="AG38">
            <v>1470295</v>
          </cell>
          <cell r="AH38">
            <v>1356287</v>
          </cell>
          <cell r="AI38">
            <v>1423012</v>
          </cell>
          <cell r="AJ38">
            <v>1413274</v>
          </cell>
          <cell r="AK38">
            <v>1</v>
          </cell>
          <cell r="AL38"/>
          <cell r="AM38"/>
          <cell r="AN38"/>
          <cell r="AO38"/>
          <cell r="AP38"/>
          <cell r="AQ38"/>
          <cell r="AR38" t="str">
            <v>[enter value]</v>
          </cell>
          <cell r="AS38"/>
          <cell r="AT38"/>
          <cell r="AU38"/>
          <cell r="AV38"/>
        </row>
        <row r="39">
          <cell r="A39" t="str">
            <v>Number of livestock_Swine (sows)</v>
          </cell>
          <cell r="B39" t="str">
            <v>Number of livestock</v>
          </cell>
          <cell r="C39" t="str">
            <v>Swine (sows)</v>
          </cell>
          <cell r="D39" t="str">
            <v>AAP</v>
          </cell>
          <cell r="E39" t="str">
            <v>https://www.czso.cz/csu/czso/livestock-survey-as-at-1-april-2019</v>
          </cell>
          <cell r="F39" t="str">
            <v>Globally consistent with the swine total reported in NFR tables</v>
          </cell>
          <cell r="G39">
            <v>491023.75446402468</v>
          </cell>
          <cell r="H39">
            <v>468410.14263090491</v>
          </cell>
          <cell r="I39">
            <v>472494.74766771775</v>
          </cell>
          <cell r="J39">
            <v>471436</v>
          </cell>
          <cell r="K39">
            <v>411366</v>
          </cell>
          <cell r="L39">
            <v>423952</v>
          </cell>
          <cell r="M39">
            <v>463064</v>
          </cell>
          <cell r="N39">
            <v>462890</v>
          </cell>
          <cell r="O39">
            <v>442347</v>
          </cell>
          <cell r="P39">
            <v>431425</v>
          </cell>
          <cell r="Q39">
            <v>411667</v>
          </cell>
          <cell r="R39">
            <v>288730</v>
          </cell>
          <cell r="S39">
            <v>414278</v>
          </cell>
          <cell r="T39">
            <v>394394</v>
          </cell>
          <cell r="U39">
            <v>348101</v>
          </cell>
          <cell r="V39">
            <v>329105</v>
          </cell>
          <cell r="W39">
            <v>321813</v>
          </cell>
          <cell r="X39">
            <v>321309</v>
          </cell>
          <cell r="Y39">
            <v>252663</v>
          </cell>
          <cell r="Z39">
            <v>197603</v>
          </cell>
          <cell r="AA39">
            <v>190996</v>
          </cell>
          <cell r="AB39">
            <v>134779</v>
          </cell>
          <cell r="AC39">
            <v>147850</v>
          </cell>
          <cell r="AD39">
            <v>146216</v>
          </cell>
          <cell r="AE39">
            <v>149785</v>
          </cell>
          <cell r="AF39">
            <v>142396</v>
          </cell>
          <cell r="AG39">
            <v>139650</v>
          </cell>
          <cell r="AH39">
            <v>134488</v>
          </cell>
          <cell r="AI39">
            <v>134206</v>
          </cell>
          <cell r="AJ39">
            <v>130810</v>
          </cell>
          <cell r="AK39">
            <v>1</v>
          </cell>
          <cell r="AL39"/>
          <cell r="AM39"/>
          <cell r="AN39"/>
          <cell r="AO39"/>
          <cell r="AP39"/>
          <cell r="AQ39"/>
          <cell r="AR39" t="str">
            <v>[enter value]</v>
          </cell>
          <cell r="AS39"/>
          <cell r="AT39"/>
          <cell r="AU39"/>
          <cell r="AV39"/>
        </row>
        <row r="40">
          <cell r="A40" t="str">
            <v>Number of livestock_Buffalo</v>
          </cell>
          <cell r="B40" t="str">
            <v>Number of livestock</v>
          </cell>
          <cell r="C40" t="str">
            <v>Buffalo</v>
          </cell>
          <cell r="D40" t="str">
            <v>AAP</v>
          </cell>
          <cell r="E40" t="str">
            <v>NE</v>
          </cell>
          <cell r="F40"/>
          <cell r="G40" t="str">
            <v>NE</v>
          </cell>
          <cell r="H40" t="str">
            <v>NE</v>
          </cell>
          <cell r="I40" t="str">
            <v>NE</v>
          </cell>
          <cell r="J40" t="str">
            <v>NE</v>
          </cell>
          <cell r="K40" t="str">
            <v>NE</v>
          </cell>
          <cell r="L40" t="str">
            <v>NE</v>
          </cell>
          <cell r="M40" t="str">
            <v>NE</v>
          </cell>
          <cell r="N40" t="str">
            <v>NE</v>
          </cell>
          <cell r="O40" t="str">
            <v>NE</v>
          </cell>
          <cell r="P40" t="str">
            <v>NE</v>
          </cell>
          <cell r="Q40" t="str">
            <v>NE</v>
          </cell>
          <cell r="R40" t="str">
            <v>NE</v>
          </cell>
          <cell r="S40" t="str">
            <v>NE</v>
          </cell>
          <cell r="T40" t="str">
            <v>NE</v>
          </cell>
          <cell r="U40" t="str">
            <v>NE</v>
          </cell>
          <cell r="V40" t="str">
            <v>NE</v>
          </cell>
          <cell r="W40" t="str">
            <v>NE</v>
          </cell>
          <cell r="X40" t="str">
            <v>NE</v>
          </cell>
          <cell r="Y40" t="str">
            <v>NE</v>
          </cell>
          <cell r="Z40" t="str">
            <v>NE</v>
          </cell>
          <cell r="AA40" t="str">
            <v>NE</v>
          </cell>
          <cell r="AB40" t="str">
            <v>NE</v>
          </cell>
          <cell r="AC40" t="str">
            <v>NE</v>
          </cell>
          <cell r="AD40" t="str">
            <v>NE</v>
          </cell>
          <cell r="AE40" t="str">
            <v>NE</v>
          </cell>
          <cell r="AF40" t="str">
            <v>NE</v>
          </cell>
          <cell r="AG40" t="str">
            <v>NE</v>
          </cell>
          <cell r="AH40" t="str">
            <v>NE</v>
          </cell>
          <cell r="AI40" t="str">
            <v>NE</v>
          </cell>
          <cell r="AJ40" t="str">
            <v>NE</v>
          </cell>
          <cell r="AK40" t="str">
            <v>NE</v>
          </cell>
          <cell r="AL40"/>
          <cell r="AM40"/>
          <cell r="AN40"/>
          <cell r="AO40"/>
          <cell r="AP40"/>
          <cell r="AQ40"/>
          <cell r="AR40" t="str">
            <v>NE</v>
          </cell>
          <cell r="AS40"/>
          <cell r="AT40"/>
          <cell r="AU40"/>
          <cell r="AV40"/>
        </row>
        <row r="41">
          <cell r="A41" t="str">
            <v>Number of livestock_Goats</v>
          </cell>
          <cell r="B41" t="str">
            <v>Number of livestock</v>
          </cell>
          <cell r="C41" t="str">
            <v>Goats</v>
          </cell>
          <cell r="D41" t="str">
            <v>AAP</v>
          </cell>
          <cell r="E41" t="str">
            <v>[enter data source]</v>
          </cell>
          <cell r="F41"/>
          <cell r="G41">
            <v>41000</v>
          </cell>
          <cell r="H41">
            <v>42000</v>
          </cell>
          <cell r="I41">
            <v>43000</v>
          </cell>
          <cell r="J41">
            <v>45000</v>
          </cell>
          <cell r="K41">
            <v>45000</v>
          </cell>
          <cell r="L41">
            <v>45000</v>
          </cell>
          <cell r="M41">
            <v>42000</v>
          </cell>
          <cell r="N41">
            <v>38000</v>
          </cell>
          <cell r="O41">
            <v>35000</v>
          </cell>
          <cell r="P41">
            <v>34000</v>
          </cell>
          <cell r="Q41">
            <v>32000</v>
          </cell>
          <cell r="R41">
            <v>28000</v>
          </cell>
          <cell r="S41">
            <v>14000</v>
          </cell>
          <cell r="T41">
            <v>13000</v>
          </cell>
          <cell r="U41">
            <v>12000</v>
          </cell>
          <cell r="V41">
            <v>13000</v>
          </cell>
          <cell r="W41">
            <v>14000</v>
          </cell>
          <cell r="X41">
            <v>16000</v>
          </cell>
          <cell r="Y41">
            <v>17000</v>
          </cell>
          <cell r="Z41">
            <v>17000</v>
          </cell>
          <cell r="AA41">
            <v>22000</v>
          </cell>
          <cell r="AB41">
            <v>23263</v>
          </cell>
          <cell r="AC41">
            <v>23620</v>
          </cell>
          <cell r="AD41">
            <v>24042</v>
          </cell>
          <cell r="AE41">
            <v>24348</v>
          </cell>
          <cell r="AF41">
            <v>26765</v>
          </cell>
          <cell r="AG41">
            <v>26548</v>
          </cell>
          <cell r="AH41">
            <v>28174</v>
          </cell>
          <cell r="AI41">
            <v>30316</v>
          </cell>
          <cell r="AJ41">
            <v>29210</v>
          </cell>
          <cell r="AK41">
            <v>1</v>
          </cell>
          <cell r="AL41"/>
          <cell r="AM41"/>
          <cell r="AN41"/>
          <cell r="AO41"/>
          <cell r="AP41"/>
          <cell r="AQ41"/>
          <cell r="AR41" t="str">
            <v>[enter value]</v>
          </cell>
          <cell r="AS41"/>
          <cell r="AT41"/>
          <cell r="AU41"/>
          <cell r="AV41"/>
        </row>
        <row r="42">
          <cell r="A42" t="str">
            <v>Number of livestock_Horses</v>
          </cell>
          <cell r="B42" t="str">
            <v>Number of livestock</v>
          </cell>
          <cell r="C42" t="str">
            <v>Horses</v>
          </cell>
          <cell r="D42" t="str">
            <v>AAP</v>
          </cell>
          <cell r="E42" t="str">
            <v>[enter data source]</v>
          </cell>
          <cell r="F42"/>
          <cell r="G42">
            <v>27000</v>
          </cell>
          <cell r="H42">
            <v>25000</v>
          </cell>
          <cell r="I42">
            <v>21000</v>
          </cell>
          <cell r="J42">
            <v>19000</v>
          </cell>
          <cell r="K42">
            <v>18000</v>
          </cell>
          <cell r="L42">
            <v>18000</v>
          </cell>
          <cell r="M42">
            <v>19000</v>
          </cell>
          <cell r="N42">
            <v>19000</v>
          </cell>
          <cell r="O42">
            <v>21000</v>
          </cell>
          <cell r="P42">
            <v>23000</v>
          </cell>
          <cell r="Q42">
            <v>24000</v>
          </cell>
          <cell r="R42">
            <v>26000</v>
          </cell>
          <cell r="S42">
            <v>21000</v>
          </cell>
          <cell r="T42">
            <v>20000</v>
          </cell>
          <cell r="U42">
            <v>20000</v>
          </cell>
          <cell r="V42">
            <v>21000</v>
          </cell>
          <cell r="W42">
            <v>23000</v>
          </cell>
          <cell r="X42">
            <v>24000</v>
          </cell>
          <cell r="Y42">
            <v>27000</v>
          </cell>
          <cell r="Z42">
            <v>28000</v>
          </cell>
          <cell r="AA42">
            <v>30000</v>
          </cell>
          <cell r="AB42">
            <v>31068</v>
          </cell>
          <cell r="AC42">
            <v>33175</v>
          </cell>
          <cell r="AD42">
            <v>34281</v>
          </cell>
          <cell r="AE42">
            <v>32925</v>
          </cell>
          <cell r="AF42">
            <v>33716</v>
          </cell>
          <cell r="AG42">
            <v>32133.000000000004</v>
          </cell>
          <cell r="AH42">
            <v>34548</v>
          </cell>
          <cell r="AI42">
            <v>35181</v>
          </cell>
          <cell r="AJ42">
            <v>36908</v>
          </cell>
          <cell r="AK42">
            <v>1</v>
          </cell>
          <cell r="AL42"/>
          <cell r="AM42"/>
          <cell r="AN42"/>
          <cell r="AO42"/>
          <cell r="AP42"/>
          <cell r="AQ42"/>
          <cell r="AR42" t="str">
            <v>[enter value]</v>
          </cell>
          <cell r="AS42"/>
          <cell r="AT42"/>
          <cell r="AU42"/>
          <cell r="AV42"/>
        </row>
        <row r="43">
          <cell r="A43" t="str">
            <v>Number of livestock_Mules and asses</v>
          </cell>
          <cell r="B43" t="str">
            <v>Number of livestock</v>
          </cell>
          <cell r="C43" t="str">
            <v>Mules and asses</v>
          </cell>
          <cell r="D43" t="str">
            <v>AAP</v>
          </cell>
          <cell r="E43" t="str">
            <v>NE</v>
          </cell>
          <cell r="F43"/>
          <cell r="G43" t="str">
            <v>NE</v>
          </cell>
          <cell r="H43" t="str">
            <v>NE</v>
          </cell>
          <cell r="I43" t="str">
            <v>NE</v>
          </cell>
          <cell r="J43" t="str">
            <v>NE</v>
          </cell>
          <cell r="K43" t="str">
            <v>NE</v>
          </cell>
          <cell r="L43" t="str">
            <v>NE</v>
          </cell>
          <cell r="M43" t="str">
            <v>NE</v>
          </cell>
          <cell r="N43" t="str">
            <v>NE</v>
          </cell>
          <cell r="O43" t="str">
            <v>NE</v>
          </cell>
          <cell r="P43" t="str">
            <v>NE</v>
          </cell>
          <cell r="Q43" t="str">
            <v>NE</v>
          </cell>
          <cell r="R43" t="str">
            <v>NE</v>
          </cell>
          <cell r="S43" t="str">
            <v>NE</v>
          </cell>
          <cell r="T43" t="str">
            <v>NE</v>
          </cell>
          <cell r="U43" t="str">
            <v>NE</v>
          </cell>
          <cell r="V43" t="str">
            <v>NE</v>
          </cell>
          <cell r="W43" t="str">
            <v>NE</v>
          </cell>
          <cell r="X43" t="str">
            <v>NE</v>
          </cell>
          <cell r="Y43" t="str">
            <v>NE</v>
          </cell>
          <cell r="Z43" t="str">
            <v>NE</v>
          </cell>
          <cell r="AA43" t="str">
            <v>NE</v>
          </cell>
          <cell r="AB43" t="str">
            <v>NE</v>
          </cell>
          <cell r="AC43" t="str">
            <v>NE</v>
          </cell>
          <cell r="AD43" t="str">
            <v>NE</v>
          </cell>
          <cell r="AE43" t="str">
            <v>NE</v>
          </cell>
          <cell r="AF43" t="str">
            <v>NE</v>
          </cell>
          <cell r="AG43" t="str">
            <v>NE</v>
          </cell>
          <cell r="AH43" t="str">
            <v>NE</v>
          </cell>
          <cell r="AI43" t="str">
            <v>NE</v>
          </cell>
          <cell r="AJ43" t="str">
            <v>NE</v>
          </cell>
          <cell r="AK43" t="str">
            <v>NE</v>
          </cell>
          <cell r="AL43"/>
          <cell r="AM43"/>
          <cell r="AN43"/>
          <cell r="AO43"/>
          <cell r="AP43"/>
          <cell r="AQ43"/>
          <cell r="AR43" t="str">
            <v>NE</v>
          </cell>
          <cell r="AS43"/>
          <cell r="AT43"/>
          <cell r="AU43"/>
          <cell r="AV43"/>
        </row>
        <row r="44">
          <cell r="A44" t="str">
            <v>Number of livestock_Laying hens</v>
          </cell>
          <cell r="B44" t="str">
            <v>Number of livestock</v>
          </cell>
          <cell r="C44" t="str">
            <v>Laying hens</v>
          </cell>
          <cell r="D44" t="str">
            <v>AAP</v>
          </cell>
          <cell r="E44" t="str">
            <v>[enter data source]</v>
          </cell>
          <cell r="F44"/>
          <cell r="G44">
            <v>10621508</v>
          </cell>
          <cell r="H44">
            <v>10399401</v>
          </cell>
          <cell r="I44">
            <v>10077843</v>
          </cell>
          <cell r="J44">
            <v>8961232</v>
          </cell>
          <cell r="K44">
            <v>8039610</v>
          </cell>
          <cell r="L44">
            <v>7505204</v>
          </cell>
          <cell r="M44">
            <v>7486135</v>
          </cell>
          <cell r="N44">
            <v>7281613</v>
          </cell>
          <cell r="O44">
            <v>7712571.2599999998</v>
          </cell>
          <cell r="P44">
            <v>7360397</v>
          </cell>
          <cell r="Q44">
            <v>7217203</v>
          </cell>
          <cell r="R44">
            <v>7159000</v>
          </cell>
          <cell r="S44">
            <v>6995888.0000000009</v>
          </cell>
          <cell r="T44">
            <v>7231857.0000000009</v>
          </cell>
          <cell r="U44">
            <v>6536765</v>
          </cell>
          <cell r="V44">
            <v>6075226.0000000009</v>
          </cell>
          <cell r="W44">
            <v>6490785.0000000009</v>
          </cell>
          <cell r="X44">
            <v>6475324</v>
          </cell>
          <cell r="Y44">
            <v>6457354.0000000009</v>
          </cell>
          <cell r="Z44">
            <v>6616947</v>
          </cell>
          <cell r="AA44">
            <v>6402619</v>
          </cell>
          <cell r="AB44">
            <v>6325069</v>
          </cell>
          <cell r="AC44">
            <v>5596882.0000000009</v>
          </cell>
          <cell r="AD44">
            <v>7476215</v>
          </cell>
          <cell r="AE44">
            <v>6992302</v>
          </cell>
          <cell r="AF44">
            <v>6542676.0000000009</v>
          </cell>
          <cell r="AG44">
            <v>6328699</v>
          </cell>
          <cell r="AH44">
            <v>7096303</v>
          </cell>
          <cell r="AI44">
            <v>8249361</v>
          </cell>
          <cell r="AJ44">
            <v>7842539.0000000009</v>
          </cell>
          <cell r="AK44">
            <v>1</v>
          </cell>
          <cell r="AL44"/>
          <cell r="AM44"/>
          <cell r="AN44"/>
          <cell r="AO44"/>
          <cell r="AP44"/>
          <cell r="AQ44"/>
          <cell r="AR44" t="str">
            <v>[enter value]</v>
          </cell>
          <cell r="AS44"/>
          <cell r="AT44"/>
          <cell r="AU44"/>
          <cell r="AV44"/>
        </row>
        <row r="45">
          <cell r="A45" t="str">
            <v>Number of livestock_Broilers</v>
          </cell>
          <cell r="B45" t="str">
            <v>Number of livestock</v>
          </cell>
          <cell r="C45" t="str">
            <v>Broilers</v>
          </cell>
          <cell r="D45" t="str">
            <v>AAP</v>
          </cell>
          <cell r="E45" t="str">
            <v>[enter data source]</v>
          </cell>
          <cell r="F45"/>
          <cell r="G45">
            <v>15479617</v>
          </cell>
          <cell r="H45">
            <v>16999092</v>
          </cell>
          <cell r="I45">
            <v>14798490</v>
          </cell>
          <cell r="J45">
            <v>13381871</v>
          </cell>
          <cell r="K45">
            <v>11183147</v>
          </cell>
          <cell r="L45">
            <v>13200369</v>
          </cell>
          <cell r="M45">
            <v>14314894</v>
          </cell>
          <cell r="N45">
            <v>14391307</v>
          </cell>
          <cell r="O45">
            <v>15316038</v>
          </cell>
          <cell r="P45">
            <v>16864735</v>
          </cell>
          <cell r="Q45">
            <v>17505028</v>
          </cell>
          <cell r="R45">
            <v>18767162</v>
          </cell>
          <cell r="S45">
            <v>19938000</v>
          </cell>
          <cell r="T45">
            <v>18405875</v>
          </cell>
          <cell r="U45">
            <v>17829653</v>
          </cell>
          <cell r="V45">
            <v>18028309</v>
          </cell>
          <cell r="W45">
            <v>18277478</v>
          </cell>
          <cell r="X45">
            <v>17123825</v>
          </cell>
          <cell r="Y45">
            <v>19647832</v>
          </cell>
          <cell r="Z45">
            <v>18870464</v>
          </cell>
          <cell r="AA45">
            <v>17639261</v>
          </cell>
          <cell r="AB45">
            <v>14252250</v>
          </cell>
          <cell r="AC45">
            <v>14510252</v>
          </cell>
          <cell r="AD45">
            <v>15057684</v>
          </cell>
          <cell r="AE45">
            <v>13663491</v>
          </cell>
          <cell r="AF45">
            <v>14940801</v>
          </cell>
          <cell r="AG45">
            <v>14092983</v>
          </cell>
          <cell r="AH45">
            <v>13490591</v>
          </cell>
          <cell r="AI45">
            <v>14178994</v>
          </cell>
          <cell r="AJ45">
            <v>14001468</v>
          </cell>
          <cell r="AK45">
            <v>1</v>
          </cell>
          <cell r="AL45"/>
          <cell r="AM45"/>
          <cell r="AN45"/>
          <cell r="AO45"/>
          <cell r="AP45"/>
          <cell r="AQ45"/>
          <cell r="AR45" t="str">
            <v>[enter value]</v>
          </cell>
          <cell r="AS45"/>
          <cell r="AT45"/>
          <cell r="AU45"/>
          <cell r="AV45"/>
        </row>
        <row r="46">
          <cell r="A46" t="str">
            <v>Number of livestock_Turkeys</v>
          </cell>
          <cell r="B46" t="str">
            <v>Number of livestock</v>
          </cell>
          <cell r="C46" t="str">
            <v>Turkeys</v>
          </cell>
          <cell r="D46" t="str">
            <v>AAP</v>
          </cell>
          <cell r="E46" t="str">
            <v>[enter data source]</v>
          </cell>
          <cell r="F46"/>
          <cell r="G46">
            <v>410000</v>
          </cell>
          <cell r="H46">
            <v>410000</v>
          </cell>
          <cell r="I46">
            <v>410000</v>
          </cell>
          <cell r="J46">
            <v>408984</v>
          </cell>
          <cell r="K46">
            <v>343438</v>
          </cell>
          <cell r="L46">
            <v>526687</v>
          </cell>
          <cell r="M46">
            <v>691693</v>
          </cell>
          <cell r="N46">
            <v>640358</v>
          </cell>
          <cell r="O46">
            <v>637581</v>
          </cell>
          <cell r="P46">
            <v>613509</v>
          </cell>
          <cell r="Q46">
            <v>668560</v>
          </cell>
          <cell r="R46">
            <v>722955</v>
          </cell>
          <cell r="S46">
            <v>886900</v>
          </cell>
          <cell r="T46">
            <v>669606</v>
          </cell>
          <cell r="U46">
            <v>837418</v>
          </cell>
          <cell r="V46">
            <v>815925</v>
          </cell>
          <cell r="W46">
            <v>455967</v>
          </cell>
          <cell r="X46">
            <v>566290</v>
          </cell>
          <cell r="Y46">
            <v>696592</v>
          </cell>
          <cell r="Z46">
            <v>477675</v>
          </cell>
          <cell r="AA46">
            <v>376079</v>
          </cell>
          <cell r="AB46">
            <v>365309</v>
          </cell>
          <cell r="AC46">
            <v>320250</v>
          </cell>
          <cell r="AD46">
            <v>440026</v>
          </cell>
          <cell r="AE46">
            <v>396451</v>
          </cell>
          <cell r="AF46">
            <v>415657</v>
          </cell>
          <cell r="AG46">
            <v>374638</v>
          </cell>
          <cell r="AH46">
            <v>339720</v>
          </cell>
          <cell r="AI46">
            <v>343828</v>
          </cell>
          <cell r="AJ46">
            <v>347165</v>
          </cell>
          <cell r="AK46">
            <v>1</v>
          </cell>
          <cell r="AL46"/>
          <cell r="AM46"/>
          <cell r="AN46"/>
          <cell r="AO46"/>
          <cell r="AP46"/>
          <cell r="AQ46"/>
          <cell r="AR46" t="str">
            <v>[enter value]</v>
          </cell>
          <cell r="AS46"/>
          <cell r="AT46"/>
          <cell r="AU46"/>
          <cell r="AV46"/>
        </row>
        <row r="47">
          <cell r="A47" t="str">
            <v>Number of livestock_Other poultry (ducks)</v>
          </cell>
          <cell r="B47" t="str">
            <v>Number of livestock</v>
          </cell>
          <cell r="C47" t="str">
            <v>Other poultry (ducks)</v>
          </cell>
          <cell r="D47" t="str">
            <v>AAP</v>
          </cell>
          <cell r="E47" t="str">
            <v>[enter data source]</v>
          </cell>
          <cell r="F47"/>
          <cell r="G47">
            <v>460000</v>
          </cell>
          <cell r="H47">
            <v>460000</v>
          </cell>
          <cell r="I47">
            <v>460000</v>
          </cell>
          <cell r="J47">
            <v>457453</v>
          </cell>
          <cell r="K47">
            <v>414576</v>
          </cell>
          <cell r="L47">
            <v>462660</v>
          </cell>
          <cell r="M47">
            <v>409071</v>
          </cell>
          <cell r="N47">
            <v>292313</v>
          </cell>
          <cell r="O47">
            <v>373605</v>
          </cell>
          <cell r="P47">
            <v>422854</v>
          </cell>
          <cell r="Q47">
            <v>445589</v>
          </cell>
          <cell r="R47">
            <v>450856</v>
          </cell>
          <cell r="S47">
            <v>278596</v>
          </cell>
          <cell r="T47">
            <v>531769</v>
          </cell>
          <cell r="U47">
            <v>257758</v>
          </cell>
          <cell r="V47">
            <v>420268</v>
          </cell>
          <cell r="W47">
            <v>494430</v>
          </cell>
          <cell r="X47">
            <v>410335</v>
          </cell>
          <cell r="Y47">
            <v>496095</v>
          </cell>
          <cell r="Z47">
            <v>504398</v>
          </cell>
          <cell r="AA47">
            <v>401707</v>
          </cell>
          <cell r="AB47">
            <v>289327</v>
          </cell>
          <cell r="AC47">
            <v>249275</v>
          </cell>
          <cell r="AD47">
            <v>271824</v>
          </cell>
          <cell r="AE47">
            <v>393187</v>
          </cell>
          <cell r="AF47">
            <v>589593</v>
          </cell>
          <cell r="AG47">
            <v>498003</v>
          </cell>
          <cell r="AH47">
            <v>549652</v>
          </cell>
          <cell r="AI47">
            <v>780767</v>
          </cell>
          <cell r="AJ47">
            <v>768493</v>
          </cell>
          <cell r="AK47">
            <v>1</v>
          </cell>
          <cell r="AL47"/>
          <cell r="AM47"/>
          <cell r="AN47"/>
          <cell r="AO47"/>
          <cell r="AP47"/>
          <cell r="AQ47"/>
          <cell r="AR47" t="str">
            <v>[enter value]</v>
          </cell>
          <cell r="AS47"/>
          <cell r="AT47"/>
          <cell r="AU47"/>
          <cell r="AV47"/>
        </row>
        <row r="48">
          <cell r="A48" t="str">
            <v>Number of livestock_Other poultry (geese)</v>
          </cell>
          <cell r="B48" t="str">
            <v>Number of livestock</v>
          </cell>
          <cell r="C48" t="str">
            <v>Other poultry (geese)</v>
          </cell>
          <cell r="D48" t="str">
            <v>AAP</v>
          </cell>
          <cell r="E48" t="str">
            <v>[enter data source]</v>
          </cell>
          <cell r="F48"/>
          <cell r="G48">
            <v>194000</v>
          </cell>
          <cell r="H48">
            <v>194000</v>
          </cell>
          <cell r="I48">
            <v>194000</v>
          </cell>
          <cell r="J48">
            <v>194065</v>
          </cell>
          <cell r="K48">
            <v>177403</v>
          </cell>
          <cell r="L48">
            <v>177481</v>
          </cell>
          <cell r="M48">
            <v>157588</v>
          </cell>
          <cell r="N48">
            <v>151148</v>
          </cell>
          <cell r="O48">
            <v>153177</v>
          </cell>
          <cell r="P48">
            <v>144717</v>
          </cell>
          <cell r="Q48">
            <v>132077</v>
          </cell>
          <cell r="R48">
            <v>127477</v>
          </cell>
          <cell r="S48">
            <v>27879</v>
          </cell>
          <cell r="T48">
            <v>34301</v>
          </cell>
          <cell r="U48">
            <v>31965</v>
          </cell>
          <cell r="V48">
            <v>32605</v>
          </cell>
          <cell r="W48">
            <v>17343</v>
          </cell>
          <cell r="X48">
            <v>16311</v>
          </cell>
          <cell r="Y48">
            <v>18993</v>
          </cell>
          <cell r="Z48">
            <v>21364</v>
          </cell>
          <cell r="AA48">
            <v>18769</v>
          </cell>
          <cell r="AB48">
            <v>18192</v>
          </cell>
          <cell r="AC48">
            <v>14649</v>
          </cell>
          <cell r="AD48">
            <v>19609</v>
          </cell>
          <cell r="AE48">
            <v>18384</v>
          </cell>
          <cell r="AF48">
            <v>19465</v>
          </cell>
          <cell r="AG48">
            <v>19635</v>
          </cell>
          <cell r="AH48">
            <v>18081</v>
          </cell>
          <cell r="AI48">
            <v>19834</v>
          </cell>
          <cell r="AJ48">
            <v>19695</v>
          </cell>
          <cell r="AK48">
            <v>1</v>
          </cell>
          <cell r="AL48"/>
          <cell r="AM48"/>
          <cell r="AN48"/>
          <cell r="AO48"/>
          <cell r="AP48"/>
          <cell r="AQ48"/>
          <cell r="AR48" t="str">
            <v>[enter value]</v>
          </cell>
          <cell r="AS48"/>
          <cell r="AT48"/>
          <cell r="AU48"/>
          <cell r="AV48"/>
        </row>
        <row r="49">
          <cell r="A49" t="str">
            <v>Number of livestock_Other animals (fur animals)</v>
          </cell>
          <cell r="B49" t="str">
            <v>Number of livestock</v>
          </cell>
          <cell r="C49" t="str">
            <v>Other animals (fur animals)</v>
          </cell>
          <cell r="D49" t="str">
            <v>AAP</v>
          </cell>
          <cell r="E49" t="str">
            <v>NE</v>
          </cell>
          <cell r="F49"/>
          <cell r="G49" t="str">
            <v>NE</v>
          </cell>
          <cell r="H49" t="str">
            <v>NE</v>
          </cell>
          <cell r="I49" t="str">
            <v>NE</v>
          </cell>
          <cell r="J49" t="str">
            <v>NE</v>
          </cell>
          <cell r="K49" t="str">
            <v>NE</v>
          </cell>
          <cell r="L49" t="str">
            <v>NE</v>
          </cell>
          <cell r="M49" t="str">
            <v>NE</v>
          </cell>
          <cell r="N49" t="str">
            <v>NE</v>
          </cell>
          <cell r="O49" t="str">
            <v>NE</v>
          </cell>
          <cell r="P49" t="str">
            <v>NE</v>
          </cell>
          <cell r="Q49" t="str">
            <v>NE</v>
          </cell>
          <cell r="R49" t="str">
            <v>NE</v>
          </cell>
          <cell r="S49" t="str">
            <v>NE</v>
          </cell>
          <cell r="T49" t="str">
            <v>NE</v>
          </cell>
          <cell r="U49" t="str">
            <v>NE</v>
          </cell>
          <cell r="V49" t="str">
            <v>NE</v>
          </cell>
          <cell r="W49" t="str">
            <v>NE</v>
          </cell>
          <cell r="X49" t="str">
            <v>NE</v>
          </cell>
          <cell r="Y49" t="str">
            <v>NE</v>
          </cell>
          <cell r="Z49" t="str">
            <v>NE</v>
          </cell>
          <cell r="AA49" t="str">
            <v>NE</v>
          </cell>
          <cell r="AB49" t="str">
            <v>NE</v>
          </cell>
          <cell r="AC49" t="str">
            <v>NE</v>
          </cell>
          <cell r="AD49" t="str">
            <v>NE</v>
          </cell>
          <cell r="AE49" t="str">
            <v>NE</v>
          </cell>
          <cell r="AF49" t="str">
            <v>NE</v>
          </cell>
          <cell r="AG49" t="str">
            <v>NE</v>
          </cell>
          <cell r="AH49" t="str">
            <v>NE</v>
          </cell>
          <cell r="AI49" t="str">
            <v>NE</v>
          </cell>
          <cell r="AJ49" t="str">
            <v>NE</v>
          </cell>
          <cell r="AK49" t="str">
            <v>NE</v>
          </cell>
          <cell r="AL49"/>
          <cell r="AM49"/>
          <cell r="AN49"/>
          <cell r="AO49"/>
          <cell r="AP49"/>
          <cell r="AQ49"/>
          <cell r="AR49" t="str">
            <v>NE</v>
          </cell>
          <cell r="AS49"/>
          <cell r="AT49"/>
          <cell r="AU49"/>
          <cell r="AV49"/>
        </row>
        <row r="50">
          <cell r="A50"/>
          <cell r="B50"/>
          <cell r="C50"/>
          <cell r="D50"/>
          <cell r="E50"/>
          <cell r="F50"/>
          <cell r="G50"/>
          <cell r="H50"/>
          <cell r="I50"/>
          <cell r="J50"/>
          <cell r="K50"/>
          <cell r="L50"/>
          <cell r="M50"/>
          <cell r="N50"/>
          <cell r="O50"/>
          <cell r="P50"/>
          <cell r="Q50"/>
          <cell r="R50"/>
          <cell r="S50"/>
          <cell r="T50"/>
          <cell r="U50"/>
          <cell r="V50"/>
          <cell r="W50"/>
          <cell r="X50"/>
          <cell r="Y50"/>
          <cell r="Z50"/>
          <cell r="AA50"/>
          <cell r="AB50"/>
          <cell r="AC50"/>
          <cell r="AD50"/>
          <cell r="AE50"/>
          <cell r="AF50"/>
          <cell r="AG50"/>
          <cell r="AH50"/>
          <cell r="AI50"/>
          <cell r="AJ50"/>
          <cell r="AK50"/>
          <cell r="AL50"/>
          <cell r="AM50"/>
          <cell r="AN50"/>
          <cell r="AO50"/>
          <cell r="AP50"/>
          <cell r="AQ50"/>
          <cell r="AR50"/>
          <cell r="AS50"/>
          <cell r="AT50"/>
          <cell r="AU50"/>
          <cell r="AV50"/>
        </row>
        <row r="51">
          <cell r="A51" t="str">
            <v>Enter the fractions for the proportion of cattle slurry stores with and without natural crusts. An example of proportion is provided, based on UK NIR. Drag cells across to add additional years.</v>
          </cell>
          <cell r="B51"/>
          <cell r="C51"/>
          <cell r="D51"/>
          <cell r="E51"/>
          <cell r="F51"/>
          <cell r="G51"/>
          <cell r="H51"/>
          <cell r="I51"/>
          <cell r="J51"/>
          <cell r="K51"/>
          <cell r="L51"/>
          <cell r="M51"/>
          <cell r="N51"/>
          <cell r="O51"/>
          <cell r="P51"/>
          <cell r="Q51"/>
          <cell r="R51"/>
          <cell r="S51"/>
          <cell r="T51"/>
          <cell r="U51"/>
          <cell r="V51"/>
          <cell r="W51"/>
          <cell r="X51"/>
          <cell r="Y51"/>
          <cell r="Z51"/>
          <cell r="AA51"/>
          <cell r="AB51"/>
          <cell r="AC51"/>
          <cell r="AD51"/>
          <cell r="AE51"/>
          <cell r="AF51"/>
          <cell r="AG51"/>
          <cell r="AH51"/>
          <cell r="AI51"/>
          <cell r="AJ51"/>
          <cell r="AK51"/>
          <cell r="AL51"/>
          <cell r="AM51"/>
          <cell r="AN51"/>
          <cell r="AO51"/>
          <cell r="AP51"/>
          <cell r="AQ51"/>
          <cell r="AR51"/>
          <cell r="AS51"/>
          <cell r="AT51"/>
          <cell r="AU51"/>
          <cell r="AV51"/>
        </row>
        <row r="52">
          <cell r="A52" t="str">
            <v>Enter the fractions for the proportion of dairy cattle in tied housing. Default value of 0 is provided. Drag cells across to add additional years.</v>
          </cell>
          <cell r="B52"/>
          <cell r="C52"/>
          <cell r="D52"/>
          <cell r="E52"/>
          <cell r="F52"/>
          <cell r="G52"/>
          <cell r="H52"/>
          <cell r="I52"/>
          <cell r="J52"/>
          <cell r="K52"/>
          <cell r="L52"/>
          <cell r="M52"/>
          <cell r="N52"/>
          <cell r="O52"/>
          <cell r="P52"/>
          <cell r="Q52"/>
          <cell r="R52"/>
          <cell r="S52"/>
          <cell r="T52"/>
          <cell r="U52"/>
          <cell r="V52"/>
          <cell r="W52"/>
          <cell r="X52"/>
          <cell r="Y52"/>
          <cell r="Z52"/>
          <cell r="AA52"/>
          <cell r="AB52"/>
          <cell r="AC52"/>
          <cell r="AD52"/>
          <cell r="AE52"/>
          <cell r="AF52"/>
          <cell r="AG52"/>
          <cell r="AH52"/>
          <cell r="AI52"/>
          <cell r="AJ52"/>
          <cell r="AK52"/>
          <cell r="AL52"/>
          <cell r="AM52"/>
          <cell r="AN52"/>
          <cell r="AO52"/>
          <cell r="AP52"/>
          <cell r="AQ52"/>
          <cell r="AR52"/>
          <cell r="AS52"/>
          <cell r="AT52"/>
          <cell r="AU52"/>
          <cell r="AV52"/>
        </row>
        <row r="53">
          <cell r="A53"/>
          <cell r="B53"/>
          <cell r="C53"/>
          <cell r="D53"/>
          <cell r="E53"/>
          <cell r="F53"/>
          <cell r="G53"/>
          <cell r="H53"/>
          <cell r="I53"/>
          <cell r="J53"/>
          <cell r="K53"/>
          <cell r="L53"/>
          <cell r="M53"/>
          <cell r="N53"/>
          <cell r="O53"/>
          <cell r="P53"/>
          <cell r="Q53"/>
          <cell r="R53"/>
          <cell r="S53"/>
          <cell r="T53"/>
          <cell r="U53"/>
          <cell r="V53"/>
          <cell r="W53"/>
          <cell r="X53"/>
          <cell r="Y53"/>
          <cell r="Z53"/>
          <cell r="AA53"/>
          <cell r="AB53"/>
          <cell r="AC53"/>
          <cell r="AD53"/>
          <cell r="AE53"/>
          <cell r="AF53"/>
          <cell r="AG53"/>
          <cell r="AH53"/>
          <cell r="AI53"/>
          <cell r="AJ53"/>
          <cell r="AK53" t="str">
            <v>Drag this column across to add more years --&gt;</v>
          </cell>
          <cell r="AL53"/>
          <cell r="AM53"/>
          <cell r="AN53"/>
          <cell r="AO53"/>
          <cell r="AP53"/>
          <cell r="AQ53"/>
          <cell r="AR53"/>
          <cell r="AS53"/>
          <cell r="AT53"/>
          <cell r="AU53"/>
          <cell r="AV53"/>
        </row>
        <row r="54">
          <cell r="A54" t="str">
            <v>Lookup</v>
          </cell>
          <cell r="B54" t="str">
            <v>Activity</v>
          </cell>
          <cell r="C54" t="str">
            <v>Livestock category</v>
          </cell>
          <cell r="D54" t="str">
            <v>Units</v>
          </cell>
          <cell r="E54" t="str">
            <v>Data source</v>
          </cell>
          <cell r="F54" t="str">
            <v>Notes</v>
          </cell>
          <cell r="G54">
            <v>1990</v>
          </cell>
          <cell r="H54">
            <v>1991</v>
          </cell>
          <cell r="I54">
            <v>1992</v>
          </cell>
          <cell r="J54">
            <v>1993</v>
          </cell>
          <cell r="K54">
            <v>1994</v>
          </cell>
          <cell r="L54">
            <v>1995</v>
          </cell>
          <cell r="M54">
            <v>1996</v>
          </cell>
          <cell r="N54">
            <v>1997</v>
          </cell>
          <cell r="O54">
            <v>1998</v>
          </cell>
          <cell r="P54">
            <v>1999</v>
          </cell>
          <cell r="Q54">
            <v>2000</v>
          </cell>
          <cell r="R54">
            <v>2001</v>
          </cell>
          <cell r="S54">
            <v>2002</v>
          </cell>
          <cell r="T54">
            <v>2003</v>
          </cell>
          <cell r="U54">
            <v>2004</v>
          </cell>
          <cell r="V54">
            <v>2005</v>
          </cell>
          <cell r="W54">
            <v>2006</v>
          </cell>
          <cell r="X54">
            <v>2007</v>
          </cell>
          <cell r="Y54">
            <v>2008</v>
          </cell>
          <cell r="Z54">
            <v>2009</v>
          </cell>
          <cell r="AA54">
            <v>2010</v>
          </cell>
          <cell r="AB54">
            <v>2011</v>
          </cell>
          <cell r="AC54">
            <v>2012</v>
          </cell>
          <cell r="AD54">
            <v>2013</v>
          </cell>
          <cell r="AE54">
            <v>2014</v>
          </cell>
          <cell r="AF54">
            <v>2015</v>
          </cell>
          <cell r="AG54">
            <v>2016</v>
          </cell>
          <cell r="AH54">
            <v>2017</v>
          </cell>
          <cell r="AI54">
            <v>2018</v>
          </cell>
          <cell r="AJ54">
            <v>2019</v>
          </cell>
          <cell r="AK54">
            <v>2020</v>
          </cell>
          <cell r="AL54"/>
          <cell r="AM54"/>
          <cell r="AN54"/>
          <cell r="AO54"/>
          <cell r="AP54"/>
          <cell r="AQ54"/>
          <cell r="AR54" t="str">
            <v>Default Value Lookup Formulae</v>
          </cell>
          <cell r="AS54"/>
          <cell r="AT54"/>
          <cell r="AU54"/>
          <cell r="AV54"/>
        </row>
        <row r="55">
          <cell r="A55" t="str">
            <v>Proportion_tied_housing_Dairy cattle</v>
          </cell>
          <cell r="B55" t="str">
            <v>Proportion_tied_housing</v>
          </cell>
          <cell r="C55" t="str">
            <v>Dairy cattle</v>
          </cell>
          <cell r="D55" t="str">
            <v>Fraction</v>
          </cell>
          <cell r="E55" t="str">
            <v>No default value is available. If tied housing does occur a country-specific value must be provided here.</v>
          </cell>
          <cell r="F55" t="str">
            <v>Applied in Step 6 (Dairy cattle only)</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cell r="AM55"/>
          <cell r="AN55"/>
          <cell r="AO55"/>
          <cell r="AP55"/>
          <cell r="AQ55"/>
          <cell r="AR55" t="str">
            <v>[enter value]</v>
          </cell>
          <cell r="AS55"/>
          <cell r="AT55"/>
          <cell r="AU55"/>
          <cell r="AV55"/>
        </row>
        <row r="56">
          <cell r="A56" t="str">
            <v>Proportion_with_natural_crust_Dairy cattle</v>
          </cell>
          <cell r="B56" t="str">
            <v>Proportion_with_natural_crust</v>
          </cell>
          <cell r="C56" t="str">
            <v>Dairy cattle</v>
          </cell>
          <cell r="D56" t="str">
            <v>Fraction</v>
          </cell>
          <cell r="E56" t="str">
            <v xml:space="preserve">expert judgement </v>
          </cell>
          <cell r="F56" t="str">
            <v>CZ file</v>
          </cell>
          <cell r="G56">
            <v>0.4</v>
          </cell>
          <cell r="H56">
            <v>0.4</v>
          </cell>
          <cell r="I56">
            <v>0.4</v>
          </cell>
          <cell r="J56">
            <v>0.4</v>
          </cell>
          <cell r="K56">
            <v>0.4</v>
          </cell>
          <cell r="L56">
            <v>0.4</v>
          </cell>
          <cell r="M56">
            <v>0.4</v>
          </cell>
          <cell r="N56">
            <v>0.4</v>
          </cell>
          <cell r="O56">
            <v>0.4</v>
          </cell>
          <cell r="P56">
            <v>0.4</v>
          </cell>
          <cell r="Q56">
            <v>0.4</v>
          </cell>
          <cell r="R56">
            <v>0.4</v>
          </cell>
          <cell r="S56">
            <v>0.4</v>
          </cell>
          <cell r="T56">
            <v>0.40857142857142859</v>
          </cell>
          <cell r="U56">
            <v>0.41714285714285715</v>
          </cell>
          <cell r="V56">
            <v>0.42571428571428571</v>
          </cell>
          <cell r="W56">
            <v>0.43428571428571427</v>
          </cell>
          <cell r="X56">
            <v>0.44285714285714284</v>
          </cell>
          <cell r="Y56">
            <v>0.4514285714285714</v>
          </cell>
          <cell r="Z56">
            <v>0.45999999999999996</v>
          </cell>
          <cell r="AA56">
            <v>0.46857142857142853</v>
          </cell>
          <cell r="AB56">
            <v>0.47714285714285709</v>
          </cell>
          <cell r="AC56">
            <v>0.48571428571428565</v>
          </cell>
          <cell r="AD56">
            <v>0.49428571428571422</v>
          </cell>
          <cell r="AE56">
            <v>0.50285714285714278</v>
          </cell>
          <cell r="AF56">
            <v>0.51142857142857134</v>
          </cell>
          <cell r="AG56">
            <v>0.52</v>
          </cell>
          <cell r="AH56">
            <v>0.52</v>
          </cell>
          <cell r="AI56">
            <v>0.52</v>
          </cell>
          <cell r="AJ56">
            <v>0.52</v>
          </cell>
          <cell r="AK56">
            <v>0.5</v>
          </cell>
          <cell r="AL56"/>
          <cell r="AM56"/>
          <cell r="AN56"/>
          <cell r="AO56"/>
          <cell r="AP56"/>
          <cell r="AQ56"/>
          <cell r="AR56" t="str">
            <v>[enter value]</v>
          </cell>
          <cell r="AS56"/>
          <cell r="AT56"/>
          <cell r="AU56"/>
          <cell r="AV56"/>
        </row>
        <row r="57">
          <cell r="A57" t="str">
            <v>Proportion_with_natural_crust_Non-dairy cattle</v>
          </cell>
          <cell r="B57" t="str">
            <v>Proportion_with_natural_crust</v>
          </cell>
          <cell r="C57" t="str">
            <v>Non-dairy cattle</v>
          </cell>
          <cell r="D57" t="str">
            <v>Fraction</v>
          </cell>
          <cell r="E57" t="str">
            <v xml:space="preserve">expert judgement </v>
          </cell>
          <cell r="F57" t="str">
            <v>CZ file</v>
          </cell>
          <cell r="G57">
            <v>0.7</v>
          </cell>
          <cell r="H57">
            <v>0.7</v>
          </cell>
          <cell r="I57">
            <v>0.7</v>
          </cell>
          <cell r="J57">
            <v>0.7</v>
          </cell>
          <cell r="K57">
            <v>0.7</v>
          </cell>
          <cell r="L57">
            <v>0.7</v>
          </cell>
          <cell r="M57">
            <v>0.7</v>
          </cell>
          <cell r="N57">
            <v>0.7</v>
          </cell>
          <cell r="O57">
            <v>0.7</v>
          </cell>
          <cell r="P57">
            <v>0.7</v>
          </cell>
          <cell r="Q57">
            <v>0.7</v>
          </cell>
          <cell r="R57">
            <v>0.7</v>
          </cell>
          <cell r="S57">
            <v>0.7</v>
          </cell>
          <cell r="T57">
            <v>0.56999999999999995</v>
          </cell>
          <cell r="U57">
            <v>0.56999999999999995</v>
          </cell>
          <cell r="V57">
            <v>0.56999999999999995</v>
          </cell>
          <cell r="W57">
            <v>0.56999999999999995</v>
          </cell>
          <cell r="X57">
            <v>0.56999999999999995</v>
          </cell>
          <cell r="Y57">
            <v>0.56999999999999995</v>
          </cell>
          <cell r="Z57">
            <v>0.56999999999999995</v>
          </cell>
          <cell r="AA57">
            <v>0.56999999999999995</v>
          </cell>
          <cell r="AB57">
            <v>0.56999999999999995</v>
          </cell>
          <cell r="AC57">
            <v>0.56999999999999995</v>
          </cell>
          <cell r="AD57">
            <v>0.5</v>
          </cell>
          <cell r="AE57">
            <v>0.5</v>
          </cell>
          <cell r="AF57">
            <v>0.5</v>
          </cell>
          <cell r="AG57">
            <v>0.5</v>
          </cell>
          <cell r="AH57">
            <v>0.5</v>
          </cell>
          <cell r="AI57">
            <v>0.5</v>
          </cell>
          <cell r="AJ57">
            <v>0.5</v>
          </cell>
          <cell r="AK57">
            <v>0.5</v>
          </cell>
          <cell r="AL57"/>
          <cell r="AM57"/>
          <cell r="AN57"/>
          <cell r="AO57"/>
          <cell r="AP57"/>
          <cell r="AQ57"/>
          <cell r="AR57" t="str">
            <v>[enter value]</v>
          </cell>
          <cell r="AS57"/>
          <cell r="AT57"/>
          <cell r="AU57"/>
          <cell r="AV57"/>
        </row>
        <row r="58">
          <cell r="A58" t="str">
            <v>Proportion_with_natural_crust_Non-dairy cattle (calves)</v>
          </cell>
          <cell r="B58" t="str">
            <v>Proportion_with_natural_crust</v>
          </cell>
          <cell r="C58" t="str">
            <v>Non-dairy cattle (calves)</v>
          </cell>
          <cell r="D58" t="str">
            <v>Fraction</v>
          </cell>
          <cell r="E58" t="str">
            <v xml:space="preserve">expert judgement </v>
          </cell>
          <cell r="F58" t="str">
            <v>CZ file</v>
          </cell>
          <cell r="G58">
            <v>0.7</v>
          </cell>
          <cell r="H58">
            <v>0.7</v>
          </cell>
          <cell r="I58">
            <v>0.7</v>
          </cell>
          <cell r="J58">
            <v>0.7</v>
          </cell>
          <cell r="K58">
            <v>0.7</v>
          </cell>
          <cell r="L58">
            <v>0.7</v>
          </cell>
          <cell r="M58">
            <v>0.7</v>
          </cell>
          <cell r="N58">
            <v>0.7</v>
          </cell>
          <cell r="O58">
            <v>0.7</v>
          </cell>
          <cell r="P58">
            <v>0.7</v>
          </cell>
          <cell r="Q58">
            <v>0.7</v>
          </cell>
          <cell r="R58">
            <v>0.7</v>
          </cell>
          <cell r="S58">
            <v>0.7</v>
          </cell>
          <cell r="T58">
            <v>0.56999999999999995</v>
          </cell>
          <cell r="U58">
            <v>0.56999999999999995</v>
          </cell>
          <cell r="V58">
            <v>0.56999999999999995</v>
          </cell>
          <cell r="W58">
            <v>0.56999999999999995</v>
          </cell>
          <cell r="X58">
            <v>0.56999999999999995</v>
          </cell>
          <cell r="Y58">
            <v>0.56999999999999995</v>
          </cell>
          <cell r="Z58">
            <v>0.56999999999999995</v>
          </cell>
          <cell r="AA58">
            <v>0.56999999999999995</v>
          </cell>
          <cell r="AB58">
            <v>0.56999999999999995</v>
          </cell>
          <cell r="AC58">
            <v>0.56999999999999995</v>
          </cell>
          <cell r="AD58">
            <v>0.5</v>
          </cell>
          <cell r="AE58">
            <v>0.5</v>
          </cell>
          <cell r="AF58">
            <v>0.5</v>
          </cell>
          <cell r="AG58">
            <v>0.5</v>
          </cell>
          <cell r="AH58">
            <v>0.5</v>
          </cell>
          <cell r="AI58">
            <v>0.5</v>
          </cell>
          <cell r="AJ58">
            <v>0.5</v>
          </cell>
          <cell r="AK58">
            <v>0.5</v>
          </cell>
          <cell r="AL58"/>
          <cell r="AM58"/>
          <cell r="AN58"/>
          <cell r="AO58"/>
          <cell r="AP58"/>
          <cell r="AQ58"/>
          <cell r="AR58" t="str">
            <v>NE</v>
          </cell>
          <cell r="AS58"/>
          <cell r="AT58"/>
          <cell r="AU58"/>
          <cell r="AV58"/>
        </row>
        <row r="59">
          <cell r="A59" t="str">
            <v>Proportion_without_natural_crust_Dairy cattle</v>
          </cell>
          <cell r="B59" t="str">
            <v>Proportion_without_natural_crust</v>
          </cell>
          <cell r="C59" t="str">
            <v>Dairy cattle</v>
          </cell>
          <cell r="D59" t="str">
            <v>Fraction</v>
          </cell>
          <cell r="E59" t="str">
            <v xml:space="preserve">expert judgement </v>
          </cell>
          <cell r="F59" t="str">
            <v>CZ file</v>
          </cell>
          <cell r="G59">
            <v>0.6</v>
          </cell>
          <cell r="H59">
            <v>0.6</v>
          </cell>
          <cell r="I59">
            <v>0.6</v>
          </cell>
          <cell r="J59">
            <v>0.6</v>
          </cell>
          <cell r="K59">
            <v>0.6</v>
          </cell>
          <cell r="L59">
            <v>0.6</v>
          </cell>
          <cell r="M59">
            <v>0.6</v>
          </cell>
          <cell r="N59">
            <v>0.6</v>
          </cell>
          <cell r="O59">
            <v>0.6</v>
          </cell>
          <cell r="P59">
            <v>0.6</v>
          </cell>
          <cell r="Q59">
            <v>0.6</v>
          </cell>
          <cell r="R59">
            <v>0.6</v>
          </cell>
          <cell r="S59">
            <v>0.6</v>
          </cell>
          <cell r="T59">
            <v>0.59142857142857141</v>
          </cell>
          <cell r="U59">
            <v>0.58285714285714285</v>
          </cell>
          <cell r="V59">
            <v>0.57428571428571429</v>
          </cell>
          <cell r="W59">
            <v>0.56571428571428573</v>
          </cell>
          <cell r="X59">
            <v>0.55714285714285716</v>
          </cell>
          <cell r="Y59">
            <v>0.5485714285714286</v>
          </cell>
          <cell r="Z59">
            <v>0.54</v>
          </cell>
          <cell r="AA59">
            <v>0.53142857142857147</v>
          </cell>
          <cell r="AB59">
            <v>0.52285714285714291</v>
          </cell>
          <cell r="AC59">
            <v>0.51428571428571435</v>
          </cell>
          <cell r="AD59">
            <v>0.50571428571428578</v>
          </cell>
          <cell r="AE59">
            <v>0.49714285714285722</v>
          </cell>
          <cell r="AF59">
            <v>0.48857142857142866</v>
          </cell>
          <cell r="AG59">
            <v>0.48</v>
          </cell>
          <cell r="AH59">
            <v>0.48</v>
          </cell>
          <cell r="AI59">
            <v>0.48</v>
          </cell>
          <cell r="AJ59">
            <v>0.48</v>
          </cell>
          <cell r="AK59">
            <v>0.5</v>
          </cell>
          <cell r="AL59"/>
          <cell r="AM59"/>
          <cell r="AN59"/>
          <cell r="AO59"/>
          <cell r="AP59"/>
          <cell r="AQ59"/>
          <cell r="AR59" t="str">
            <v>[enter value]</v>
          </cell>
          <cell r="AS59"/>
          <cell r="AT59"/>
          <cell r="AU59"/>
          <cell r="AV59"/>
        </row>
        <row r="60">
          <cell r="A60" t="str">
            <v>Proportion_without_natural_crust_Non-dairy cattle</v>
          </cell>
          <cell r="B60" t="str">
            <v>Proportion_without_natural_crust</v>
          </cell>
          <cell r="C60" t="str">
            <v>Non-dairy cattle</v>
          </cell>
          <cell r="D60" t="str">
            <v>Fraction</v>
          </cell>
          <cell r="E60" t="str">
            <v xml:space="preserve">expert judgement </v>
          </cell>
          <cell r="F60" t="str">
            <v>CZ file</v>
          </cell>
          <cell r="G60">
            <v>0.3</v>
          </cell>
          <cell r="H60">
            <v>0.3</v>
          </cell>
          <cell r="I60">
            <v>0.3</v>
          </cell>
          <cell r="J60">
            <v>0.3</v>
          </cell>
          <cell r="K60">
            <v>0.3</v>
          </cell>
          <cell r="L60">
            <v>0.3</v>
          </cell>
          <cell r="M60">
            <v>0.3</v>
          </cell>
          <cell r="N60">
            <v>0.3</v>
          </cell>
          <cell r="O60">
            <v>0.3</v>
          </cell>
          <cell r="P60">
            <v>0.3</v>
          </cell>
          <cell r="Q60">
            <v>0.3</v>
          </cell>
          <cell r="R60">
            <v>0.3</v>
          </cell>
          <cell r="S60">
            <v>0.3</v>
          </cell>
          <cell r="T60">
            <v>0.43</v>
          </cell>
          <cell r="U60">
            <v>0.43</v>
          </cell>
          <cell r="V60">
            <v>0.43</v>
          </cell>
          <cell r="W60">
            <v>0.43</v>
          </cell>
          <cell r="X60">
            <v>0.43</v>
          </cell>
          <cell r="Y60">
            <v>0.43</v>
          </cell>
          <cell r="Z60">
            <v>0.43</v>
          </cell>
          <cell r="AA60">
            <v>0.43</v>
          </cell>
          <cell r="AB60">
            <v>0.43</v>
          </cell>
          <cell r="AC60">
            <v>0.43</v>
          </cell>
          <cell r="AD60">
            <v>0.5</v>
          </cell>
          <cell r="AE60">
            <v>0.5</v>
          </cell>
          <cell r="AF60">
            <v>0.5</v>
          </cell>
          <cell r="AG60">
            <v>0.5</v>
          </cell>
          <cell r="AH60">
            <v>0.5</v>
          </cell>
          <cell r="AI60">
            <v>0.5</v>
          </cell>
          <cell r="AJ60">
            <v>0.5</v>
          </cell>
          <cell r="AK60">
            <v>0.5</v>
          </cell>
          <cell r="AL60"/>
          <cell r="AM60"/>
          <cell r="AN60"/>
          <cell r="AO60"/>
          <cell r="AP60"/>
          <cell r="AQ60"/>
          <cell r="AR60" t="str">
            <v>[enter value]</v>
          </cell>
          <cell r="AS60"/>
          <cell r="AT60"/>
          <cell r="AU60"/>
          <cell r="AV60"/>
        </row>
        <row r="61">
          <cell r="A61" t="str">
            <v>Proportion_without_natural_crust_Non-dairy cattle (calves)</v>
          </cell>
          <cell r="B61" t="str">
            <v>Proportion_without_natural_crust</v>
          </cell>
          <cell r="C61" t="str">
            <v>Non-dairy cattle (calves)</v>
          </cell>
          <cell r="D61" t="str">
            <v>Fraction</v>
          </cell>
          <cell r="E61" t="str">
            <v xml:space="preserve">expert judgement </v>
          </cell>
          <cell r="F61" t="str">
            <v>CZ file</v>
          </cell>
          <cell r="G61">
            <v>0.3</v>
          </cell>
          <cell r="H61">
            <v>0.3</v>
          </cell>
          <cell r="I61">
            <v>0.3</v>
          </cell>
          <cell r="J61">
            <v>0.3</v>
          </cell>
          <cell r="K61">
            <v>0.3</v>
          </cell>
          <cell r="L61">
            <v>0.3</v>
          </cell>
          <cell r="M61">
            <v>0.3</v>
          </cell>
          <cell r="N61">
            <v>0.3</v>
          </cell>
          <cell r="O61">
            <v>0.3</v>
          </cell>
          <cell r="P61">
            <v>0.3</v>
          </cell>
          <cell r="Q61">
            <v>0.3</v>
          </cell>
          <cell r="R61">
            <v>0.3</v>
          </cell>
          <cell r="S61">
            <v>0.3</v>
          </cell>
          <cell r="T61">
            <v>0.43</v>
          </cell>
          <cell r="U61">
            <v>0.43</v>
          </cell>
          <cell r="V61">
            <v>0.43</v>
          </cell>
          <cell r="W61">
            <v>0.43</v>
          </cell>
          <cell r="X61">
            <v>0.43</v>
          </cell>
          <cell r="Y61">
            <v>0.43</v>
          </cell>
          <cell r="Z61">
            <v>0.43</v>
          </cell>
          <cell r="AA61">
            <v>0.43</v>
          </cell>
          <cell r="AB61">
            <v>0.43</v>
          </cell>
          <cell r="AC61">
            <v>0.43</v>
          </cell>
          <cell r="AD61">
            <v>0.5</v>
          </cell>
          <cell r="AE61">
            <v>0.5</v>
          </cell>
          <cell r="AF61">
            <v>0.5</v>
          </cell>
          <cell r="AG61">
            <v>0.5</v>
          </cell>
          <cell r="AH61">
            <v>0.5</v>
          </cell>
          <cell r="AI61">
            <v>0.5</v>
          </cell>
          <cell r="AJ61">
            <v>0.5</v>
          </cell>
          <cell r="AK61">
            <v>0.5</v>
          </cell>
          <cell r="AL61"/>
          <cell r="AM61"/>
          <cell r="AN61"/>
          <cell r="AO61"/>
          <cell r="AP61"/>
          <cell r="AQ61"/>
          <cell r="AR61" t="str">
            <v>NE</v>
          </cell>
          <cell r="AS61"/>
          <cell r="AT61"/>
          <cell r="AU61"/>
          <cell r="AV61"/>
        </row>
        <row r="62">
          <cell r="A62"/>
          <cell r="B62"/>
          <cell r="C62"/>
          <cell r="D62"/>
          <cell r="E62"/>
          <cell r="F62"/>
          <cell r="G62"/>
          <cell r="H62"/>
          <cell r="I62"/>
          <cell r="J62"/>
          <cell r="K62"/>
          <cell r="L62"/>
          <cell r="M62"/>
          <cell r="N62"/>
          <cell r="O62"/>
          <cell r="P62"/>
          <cell r="Q62"/>
          <cell r="R62"/>
          <cell r="S62"/>
          <cell r="T62"/>
          <cell r="U62"/>
          <cell r="V62"/>
          <cell r="W62"/>
          <cell r="X62"/>
          <cell r="Y62"/>
          <cell r="Z62"/>
          <cell r="AA62"/>
          <cell r="AB62"/>
          <cell r="AC62"/>
          <cell r="AD62"/>
          <cell r="AE62"/>
          <cell r="AF62"/>
          <cell r="AG62"/>
          <cell r="AH62"/>
          <cell r="AI62"/>
          <cell r="AJ62"/>
          <cell r="AK62"/>
          <cell r="AL62"/>
          <cell r="AM62"/>
          <cell r="AN62"/>
          <cell r="AO62"/>
          <cell r="AP62"/>
          <cell r="AQ62"/>
          <cell r="AR62"/>
          <cell r="AS62"/>
          <cell r="AT62"/>
          <cell r="AU62"/>
          <cell r="AV62"/>
        </row>
        <row r="63">
          <cell r="A63" t="str">
            <v>Check - Proportion with/without natural crusts = 1</v>
          </cell>
          <cell r="B63"/>
          <cell r="C63" t="str">
            <v>Dairy cattle</v>
          </cell>
          <cell r="D63"/>
          <cell r="E63"/>
          <cell r="F63" t="str">
            <v>OK</v>
          </cell>
          <cell r="G63">
            <v>1</v>
          </cell>
          <cell r="H63">
            <v>1</v>
          </cell>
          <cell r="I63">
            <v>1</v>
          </cell>
          <cell r="J63">
            <v>1</v>
          </cell>
          <cell r="K63">
            <v>1</v>
          </cell>
          <cell r="L63">
            <v>1</v>
          </cell>
          <cell r="M63">
            <v>1</v>
          </cell>
          <cell r="N63">
            <v>1</v>
          </cell>
          <cell r="O63">
            <v>1</v>
          </cell>
          <cell r="P63">
            <v>1</v>
          </cell>
          <cell r="Q63">
            <v>1</v>
          </cell>
          <cell r="R63">
            <v>1</v>
          </cell>
          <cell r="S63">
            <v>1</v>
          </cell>
          <cell r="T63">
            <v>1</v>
          </cell>
          <cell r="U63">
            <v>1</v>
          </cell>
          <cell r="V63">
            <v>1</v>
          </cell>
          <cell r="W63">
            <v>1</v>
          </cell>
          <cell r="X63">
            <v>1</v>
          </cell>
          <cell r="Y63">
            <v>1</v>
          </cell>
          <cell r="Z63">
            <v>1</v>
          </cell>
          <cell r="AA63">
            <v>1</v>
          </cell>
          <cell r="AB63">
            <v>1</v>
          </cell>
          <cell r="AC63">
            <v>1</v>
          </cell>
          <cell r="AD63">
            <v>1</v>
          </cell>
          <cell r="AE63">
            <v>1</v>
          </cell>
          <cell r="AF63">
            <v>1</v>
          </cell>
          <cell r="AG63">
            <v>1</v>
          </cell>
          <cell r="AH63">
            <v>1</v>
          </cell>
          <cell r="AI63">
            <v>1</v>
          </cell>
          <cell r="AJ63">
            <v>1</v>
          </cell>
          <cell r="AK63">
            <v>1</v>
          </cell>
          <cell r="AL63"/>
          <cell r="AM63"/>
          <cell r="AN63"/>
          <cell r="AO63"/>
          <cell r="AP63"/>
          <cell r="AQ63"/>
          <cell r="AR63"/>
          <cell r="AS63"/>
          <cell r="AT63"/>
          <cell r="AU63"/>
          <cell r="AV63"/>
        </row>
        <row r="64">
          <cell r="A64" t="str">
            <v>Check - Proportion with/without natural crusts = 2</v>
          </cell>
          <cell r="B64"/>
          <cell r="C64" t="str">
            <v>Non-dairy cattle</v>
          </cell>
          <cell r="D64"/>
          <cell r="E64"/>
          <cell r="F64" t="str">
            <v>OK</v>
          </cell>
          <cell r="G64">
            <v>1</v>
          </cell>
          <cell r="H64">
            <v>1</v>
          </cell>
          <cell r="I64">
            <v>1</v>
          </cell>
          <cell r="J64">
            <v>1</v>
          </cell>
          <cell r="K64">
            <v>1</v>
          </cell>
          <cell r="L64">
            <v>1</v>
          </cell>
          <cell r="M64">
            <v>1</v>
          </cell>
          <cell r="N64">
            <v>1</v>
          </cell>
          <cell r="O64">
            <v>1</v>
          </cell>
          <cell r="P64">
            <v>1</v>
          </cell>
          <cell r="Q64">
            <v>1</v>
          </cell>
          <cell r="R64">
            <v>1</v>
          </cell>
          <cell r="S64">
            <v>1</v>
          </cell>
          <cell r="T64">
            <v>1</v>
          </cell>
          <cell r="U64">
            <v>1</v>
          </cell>
          <cell r="V64">
            <v>1</v>
          </cell>
          <cell r="W64">
            <v>1</v>
          </cell>
          <cell r="X64">
            <v>1</v>
          </cell>
          <cell r="Y64">
            <v>1</v>
          </cell>
          <cell r="Z64">
            <v>1</v>
          </cell>
          <cell r="AA64">
            <v>1</v>
          </cell>
          <cell r="AB64">
            <v>1</v>
          </cell>
          <cell r="AC64">
            <v>1</v>
          </cell>
          <cell r="AD64">
            <v>1</v>
          </cell>
          <cell r="AE64">
            <v>1</v>
          </cell>
          <cell r="AF64">
            <v>1</v>
          </cell>
          <cell r="AG64">
            <v>1</v>
          </cell>
          <cell r="AH64">
            <v>1</v>
          </cell>
          <cell r="AI64">
            <v>1</v>
          </cell>
          <cell r="AJ64">
            <v>1</v>
          </cell>
          <cell r="AK64">
            <v>1</v>
          </cell>
          <cell r="AL64"/>
          <cell r="AM64"/>
          <cell r="AN64"/>
          <cell r="AO64"/>
          <cell r="AP64"/>
          <cell r="AQ64"/>
          <cell r="AR64"/>
          <cell r="AS64"/>
          <cell r="AT64"/>
          <cell r="AU64"/>
          <cell r="AV64"/>
        </row>
        <row r="65">
          <cell r="A65" t="str">
            <v>Check - Proportion with/without natural crusts = 3</v>
          </cell>
          <cell r="B65"/>
          <cell r="C65" t="str">
            <v>Non-dairy cattle (calves)</v>
          </cell>
          <cell r="D65"/>
          <cell r="E65"/>
          <cell r="F65" t="str">
            <v>OK</v>
          </cell>
          <cell r="G65">
            <v>1</v>
          </cell>
          <cell r="H65">
            <v>1</v>
          </cell>
          <cell r="I65">
            <v>1</v>
          </cell>
          <cell r="J65">
            <v>1</v>
          </cell>
          <cell r="K65">
            <v>1</v>
          </cell>
          <cell r="L65">
            <v>1</v>
          </cell>
          <cell r="M65">
            <v>1</v>
          </cell>
          <cell r="N65">
            <v>1</v>
          </cell>
          <cell r="O65">
            <v>1</v>
          </cell>
          <cell r="P65">
            <v>1</v>
          </cell>
          <cell r="Q65">
            <v>1</v>
          </cell>
          <cell r="R65">
            <v>1</v>
          </cell>
          <cell r="S65">
            <v>1</v>
          </cell>
          <cell r="T65">
            <v>1</v>
          </cell>
          <cell r="U65">
            <v>1</v>
          </cell>
          <cell r="V65">
            <v>1</v>
          </cell>
          <cell r="W65">
            <v>1</v>
          </cell>
          <cell r="X65">
            <v>1</v>
          </cell>
          <cell r="Y65">
            <v>1</v>
          </cell>
          <cell r="Z65">
            <v>1</v>
          </cell>
          <cell r="AA65">
            <v>1</v>
          </cell>
          <cell r="AB65">
            <v>1</v>
          </cell>
          <cell r="AC65">
            <v>1</v>
          </cell>
          <cell r="AD65">
            <v>1</v>
          </cell>
          <cell r="AE65">
            <v>1</v>
          </cell>
          <cell r="AF65">
            <v>1</v>
          </cell>
          <cell r="AG65">
            <v>1</v>
          </cell>
          <cell r="AH65">
            <v>1</v>
          </cell>
          <cell r="AI65">
            <v>1</v>
          </cell>
          <cell r="AJ65">
            <v>1</v>
          </cell>
          <cell r="AK65">
            <v>1</v>
          </cell>
          <cell r="AL65"/>
          <cell r="AM65"/>
          <cell r="AN65"/>
          <cell r="AO65"/>
          <cell r="AP65"/>
          <cell r="AQ65"/>
          <cell r="AR65"/>
          <cell r="AS65"/>
          <cell r="AT65"/>
          <cell r="AU65"/>
          <cell r="AV65"/>
        </row>
        <row r="66">
          <cell r="A66"/>
          <cell r="B66"/>
          <cell r="C66"/>
          <cell r="D66"/>
          <cell r="E66"/>
          <cell r="F66"/>
          <cell r="G66"/>
          <cell r="H66"/>
          <cell r="I66"/>
          <cell r="J66"/>
          <cell r="K66"/>
          <cell r="L66"/>
          <cell r="M66"/>
          <cell r="N66"/>
          <cell r="O66"/>
          <cell r="P66"/>
          <cell r="Q66"/>
          <cell r="R66"/>
          <cell r="S66"/>
          <cell r="T66"/>
          <cell r="U66"/>
          <cell r="V66"/>
          <cell r="W66"/>
          <cell r="X66"/>
          <cell r="Y66"/>
          <cell r="Z66"/>
          <cell r="AA66"/>
          <cell r="AB66"/>
          <cell r="AC66"/>
          <cell r="AD66"/>
          <cell r="AE66"/>
          <cell r="AF66"/>
          <cell r="AG66"/>
          <cell r="AH66"/>
          <cell r="AI66"/>
          <cell r="AJ66"/>
          <cell r="AK66"/>
          <cell r="AL66"/>
          <cell r="AM66"/>
          <cell r="AN66"/>
          <cell r="AO66"/>
          <cell r="AP66"/>
          <cell r="AQ66"/>
          <cell r="AR66"/>
          <cell r="AS66"/>
          <cell r="AT66"/>
          <cell r="AU66"/>
          <cell r="AV66"/>
        </row>
        <row r="67">
          <cell r="A67"/>
          <cell r="B67"/>
          <cell r="C67"/>
          <cell r="D67"/>
          <cell r="E67"/>
          <cell r="F67"/>
          <cell r="G67"/>
          <cell r="H67"/>
          <cell r="I67"/>
          <cell r="J67"/>
          <cell r="K67"/>
          <cell r="L67"/>
          <cell r="M67"/>
          <cell r="N67"/>
          <cell r="O67"/>
          <cell r="P67"/>
          <cell r="Q67"/>
          <cell r="R67"/>
          <cell r="S67"/>
          <cell r="T67"/>
          <cell r="U67"/>
          <cell r="V67"/>
          <cell r="W67"/>
          <cell r="X67"/>
          <cell r="Y67"/>
          <cell r="Z67"/>
          <cell r="AA67"/>
          <cell r="AB67"/>
          <cell r="AC67"/>
          <cell r="AD67"/>
          <cell r="AE67"/>
          <cell r="AF67"/>
          <cell r="AG67"/>
          <cell r="AH67"/>
          <cell r="AI67"/>
          <cell r="AJ67"/>
          <cell r="AK67"/>
          <cell r="AL67"/>
          <cell r="AM67"/>
          <cell r="AN67"/>
          <cell r="AO67"/>
          <cell r="AP67"/>
          <cell r="AQ67"/>
          <cell r="AR67"/>
          <cell r="AS67"/>
          <cell r="AT67"/>
          <cell r="AU67"/>
          <cell r="AV67"/>
        </row>
        <row r="68">
          <cell r="A68"/>
          <cell r="B68"/>
          <cell r="C68"/>
          <cell r="D68"/>
          <cell r="E68"/>
          <cell r="F68"/>
          <cell r="G68"/>
          <cell r="H68"/>
          <cell r="I68"/>
          <cell r="J68"/>
          <cell r="K68"/>
          <cell r="L68"/>
          <cell r="M68"/>
          <cell r="N68"/>
          <cell r="O68"/>
          <cell r="P68"/>
          <cell r="Q68"/>
          <cell r="R68"/>
          <cell r="S68"/>
          <cell r="T68"/>
          <cell r="U68"/>
          <cell r="V68"/>
          <cell r="W68"/>
          <cell r="X68"/>
          <cell r="Y68"/>
          <cell r="Z68"/>
          <cell r="AA68"/>
          <cell r="AB68"/>
          <cell r="AC68"/>
          <cell r="AD68"/>
          <cell r="AE68"/>
          <cell r="AF68"/>
          <cell r="AG68"/>
          <cell r="AH68"/>
          <cell r="AI68"/>
          <cell r="AJ68"/>
          <cell r="AK68"/>
          <cell r="AL68"/>
          <cell r="AM68"/>
          <cell r="AN68"/>
          <cell r="AO68"/>
          <cell r="AP68"/>
          <cell r="AQ68"/>
          <cell r="AR68"/>
          <cell r="AS68"/>
          <cell r="AT68"/>
          <cell r="AU68"/>
          <cell r="AV68"/>
        </row>
        <row r="69">
          <cell r="A69"/>
          <cell r="B69"/>
          <cell r="C69"/>
          <cell r="D69"/>
          <cell r="E69"/>
          <cell r="F69"/>
          <cell r="G69"/>
          <cell r="H69"/>
          <cell r="I69"/>
          <cell r="J69"/>
          <cell r="K69"/>
          <cell r="L69"/>
          <cell r="M69"/>
          <cell r="N69"/>
          <cell r="O69"/>
          <cell r="P69"/>
          <cell r="Q69"/>
          <cell r="R69"/>
          <cell r="S69"/>
          <cell r="T69"/>
          <cell r="U69"/>
          <cell r="V69"/>
          <cell r="W69"/>
          <cell r="X69"/>
          <cell r="Y69"/>
          <cell r="Z69"/>
          <cell r="AA69"/>
          <cell r="AB69"/>
          <cell r="AC69"/>
          <cell r="AD69"/>
          <cell r="AE69"/>
          <cell r="AF69"/>
          <cell r="AG69"/>
          <cell r="AH69"/>
          <cell r="AI69"/>
          <cell r="AJ69"/>
          <cell r="AK69"/>
          <cell r="AL69"/>
          <cell r="AM69"/>
          <cell r="AN69"/>
          <cell r="AO69"/>
          <cell r="AP69"/>
          <cell r="AQ69"/>
          <cell r="AR69"/>
          <cell r="AS69"/>
          <cell r="AT69"/>
          <cell r="AU69"/>
          <cell r="AV69"/>
        </row>
        <row r="70">
          <cell r="A70"/>
          <cell r="B70"/>
          <cell r="C70"/>
          <cell r="D70"/>
          <cell r="E70"/>
          <cell r="F70"/>
          <cell r="G70"/>
          <cell r="H70"/>
          <cell r="I70"/>
          <cell r="J70"/>
          <cell r="K70"/>
          <cell r="L70"/>
          <cell r="M70"/>
          <cell r="N70"/>
          <cell r="O70"/>
          <cell r="P70"/>
          <cell r="Q70"/>
          <cell r="R70"/>
          <cell r="S70"/>
          <cell r="T70"/>
          <cell r="U70"/>
          <cell r="V70"/>
          <cell r="W70"/>
          <cell r="X70"/>
          <cell r="Y70"/>
          <cell r="Z70"/>
          <cell r="AA70"/>
          <cell r="AB70"/>
          <cell r="AC70"/>
          <cell r="AD70"/>
          <cell r="AE70"/>
          <cell r="AF70"/>
          <cell r="AG70"/>
          <cell r="AH70"/>
          <cell r="AI70"/>
          <cell r="AJ70"/>
          <cell r="AK70"/>
          <cell r="AL70"/>
          <cell r="AM70"/>
          <cell r="AN70"/>
          <cell r="AO70"/>
          <cell r="AP70"/>
          <cell r="AQ70"/>
          <cell r="AR70"/>
          <cell r="AS70"/>
          <cell r="AT70"/>
          <cell r="AU70"/>
          <cell r="AV70"/>
        </row>
        <row r="71">
          <cell r="A71"/>
          <cell r="B71"/>
          <cell r="C71"/>
          <cell r="D71"/>
          <cell r="E71"/>
          <cell r="F71"/>
          <cell r="G71"/>
          <cell r="H71"/>
          <cell r="I71"/>
          <cell r="J71"/>
          <cell r="K71"/>
          <cell r="L71"/>
          <cell r="M71"/>
          <cell r="N71"/>
          <cell r="O71"/>
          <cell r="P71"/>
          <cell r="Q71"/>
          <cell r="R71"/>
          <cell r="S71"/>
          <cell r="T71"/>
          <cell r="U71"/>
          <cell r="V71"/>
          <cell r="W71"/>
          <cell r="X71"/>
          <cell r="Y71"/>
          <cell r="Z71"/>
          <cell r="AA71"/>
          <cell r="AB71"/>
          <cell r="AC71"/>
          <cell r="AD71"/>
          <cell r="AE71"/>
          <cell r="AF71"/>
          <cell r="AG71"/>
          <cell r="AH71"/>
          <cell r="AI71"/>
          <cell r="AJ71"/>
          <cell r="AK71"/>
          <cell r="AL71"/>
          <cell r="AM71"/>
          <cell r="AN71"/>
          <cell r="AO71"/>
          <cell r="AP71"/>
          <cell r="AQ71"/>
          <cell r="AR71"/>
          <cell r="AS71"/>
          <cell r="AT71"/>
          <cell r="AU71"/>
          <cell r="AV71"/>
        </row>
        <row r="72">
          <cell r="A72"/>
          <cell r="B72"/>
          <cell r="C72"/>
          <cell r="D72"/>
          <cell r="E72"/>
          <cell r="F72"/>
          <cell r="G72"/>
          <cell r="H72"/>
          <cell r="I72"/>
          <cell r="J72"/>
          <cell r="K72"/>
          <cell r="L72"/>
          <cell r="M72"/>
          <cell r="N72"/>
          <cell r="O72"/>
          <cell r="P72"/>
          <cell r="Q72"/>
          <cell r="R72"/>
          <cell r="S72"/>
          <cell r="T72"/>
          <cell r="U72"/>
          <cell r="V72"/>
          <cell r="W72"/>
          <cell r="X72"/>
          <cell r="Y72"/>
          <cell r="Z72"/>
          <cell r="AA72"/>
          <cell r="AB72"/>
          <cell r="AC72"/>
          <cell r="AD72"/>
          <cell r="AE72"/>
          <cell r="AF72"/>
          <cell r="AG72"/>
          <cell r="AH72"/>
          <cell r="AI72"/>
          <cell r="AJ72"/>
          <cell r="AK72"/>
          <cell r="AL72"/>
          <cell r="AM72"/>
          <cell r="AN72"/>
          <cell r="AO72"/>
          <cell r="AP72"/>
          <cell r="AQ72"/>
          <cell r="AR72"/>
          <cell r="AS72"/>
          <cell r="AT72"/>
          <cell r="AU72"/>
          <cell r="AV72"/>
        </row>
        <row r="73">
          <cell r="A73"/>
          <cell r="B73"/>
          <cell r="C73"/>
          <cell r="D73"/>
          <cell r="E73"/>
          <cell r="F73"/>
          <cell r="G73"/>
          <cell r="H73"/>
          <cell r="I73"/>
          <cell r="J73"/>
          <cell r="K73"/>
          <cell r="L73"/>
          <cell r="M73"/>
          <cell r="N73"/>
          <cell r="O73"/>
          <cell r="P73"/>
          <cell r="Q73"/>
          <cell r="R73"/>
          <cell r="S73"/>
          <cell r="T73"/>
          <cell r="U73"/>
          <cell r="V73"/>
          <cell r="W73"/>
          <cell r="X73"/>
          <cell r="Y73"/>
          <cell r="Z73"/>
          <cell r="AA73"/>
          <cell r="AB73"/>
          <cell r="AC73"/>
          <cell r="AD73"/>
          <cell r="AE73"/>
          <cell r="AF73"/>
          <cell r="AG73"/>
          <cell r="AH73"/>
          <cell r="AI73"/>
          <cell r="AJ73"/>
          <cell r="AK73"/>
          <cell r="AL73"/>
          <cell r="AM73"/>
          <cell r="AN73"/>
          <cell r="AO73"/>
          <cell r="AP73"/>
          <cell r="AQ73"/>
          <cell r="AR73"/>
          <cell r="AS73"/>
          <cell r="AT73"/>
          <cell r="AU73"/>
          <cell r="AV73"/>
        </row>
        <row r="74">
          <cell r="A74"/>
          <cell r="B74"/>
          <cell r="C74"/>
          <cell r="D74"/>
          <cell r="E74"/>
          <cell r="F74"/>
          <cell r="G74"/>
          <cell r="H74"/>
          <cell r="I74"/>
          <cell r="J74"/>
          <cell r="K74"/>
          <cell r="L74"/>
          <cell r="M74"/>
          <cell r="N74"/>
          <cell r="O74"/>
          <cell r="P74"/>
          <cell r="Q74"/>
          <cell r="R74"/>
          <cell r="S74"/>
          <cell r="T74"/>
          <cell r="U74"/>
          <cell r="V74"/>
          <cell r="W74"/>
          <cell r="X74"/>
          <cell r="Y74"/>
          <cell r="Z74"/>
          <cell r="AA74"/>
          <cell r="AB74"/>
          <cell r="AC74"/>
          <cell r="AD74"/>
          <cell r="AE74"/>
          <cell r="AF74"/>
          <cell r="AG74"/>
          <cell r="AH74"/>
          <cell r="AI74"/>
          <cell r="AJ74"/>
          <cell r="AK74"/>
          <cell r="AL74"/>
          <cell r="AM74"/>
          <cell r="AN74"/>
          <cell r="AO74"/>
          <cell r="AP74"/>
          <cell r="AQ74"/>
          <cell r="AR74"/>
          <cell r="AS74"/>
          <cell r="AT74"/>
          <cell r="AU74"/>
          <cell r="AV74"/>
        </row>
        <row r="75">
          <cell r="A75"/>
          <cell r="B75"/>
          <cell r="C75"/>
          <cell r="D75"/>
          <cell r="E75"/>
          <cell r="F75"/>
          <cell r="G75"/>
          <cell r="H75"/>
          <cell r="I75"/>
          <cell r="J75"/>
          <cell r="K75"/>
          <cell r="L75"/>
          <cell r="M75"/>
          <cell r="N75"/>
          <cell r="O75"/>
          <cell r="P75"/>
          <cell r="Q75"/>
          <cell r="R75"/>
          <cell r="S75"/>
          <cell r="T75"/>
          <cell r="U75"/>
          <cell r="V75"/>
          <cell r="W75"/>
          <cell r="X75"/>
          <cell r="Y75"/>
          <cell r="Z75"/>
          <cell r="AA75"/>
          <cell r="AB75"/>
          <cell r="AC75"/>
          <cell r="AD75"/>
          <cell r="AE75"/>
          <cell r="AF75"/>
          <cell r="AG75"/>
          <cell r="AH75"/>
          <cell r="AI75"/>
          <cell r="AJ75"/>
          <cell r="AK75"/>
          <cell r="AL75"/>
          <cell r="AM75"/>
          <cell r="AN75"/>
          <cell r="AO75"/>
          <cell r="AP75"/>
          <cell r="AQ75"/>
          <cell r="AR75"/>
          <cell r="AS75"/>
          <cell r="AT75"/>
          <cell r="AU75"/>
          <cell r="AV75"/>
        </row>
        <row r="76">
          <cell r="A76"/>
          <cell r="B76"/>
          <cell r="C76"/>
          <cell r="D76"/>
          <cell r="E76"/>
          <cell r="F76"/>
          <cell r="G76"/>
          <cell r="H76"/>
          <cell r="I76"/>
          <cell r="J76"/>
          <cell r="K76"/>
          <cell r="L76"/>
          <cell r="M76"/>
          <cell r="N76"/>
          <cell r="O76"/>
          <cell r="P76"/>
          <cell r="Q76"/>
          <cell r="R76"/>
          <cell r="S76"/>
          <cell r="T76"/>
          <cell r="U76"/>
          <cell r="V76"/>
          <cell r="W76"/>
          <cell r="X76"/>
          <cell r="Y76"/>
          <cell r="Z76"/>
          <cell r="AA76"/>
          <cell r="AB76"/>
          <cell r="AC76"/>
          <cell r="AD76"/>
          <cell r="AE76"/>
          <cell r="AF76"/>
          <cell r="AG76"/>
          <cell r="AH76"/>
          <cell r="AI76"/>
          <cell r="AJ76"/>
          <cell r="AK76"/>
          <cell r="AL76"/>
          <cell r="AM76"/>
          <cell r="AN76"/>
          <cell r="AO76"/>
          <cell r="AP76"/>
          <cell r="AQ76"/>
          <cell r="AR76"/>
          <cell r="AS76"/>
          <cell r="AT76"/>
          <cell r="AU76"/>
          <cell r="AV76"/>
        </row>
        <row r="77">
          <cell r="A77"/>
          <cell r="B77"/>
          <cell r="C77"/>
          <cell r="D77"/>
          <cell r="E77"/>
          <cell r="F77"/>
          <cell r="G77"/>
          <cell r="H77"/>
          <cell r="I77"/>
          <cell r="J77"/>
          <cell r="K77"/>
          <cell r="L77"/>
          <cell r="M77"/>
          <cell r="N77"/>
          <cell r="O77"/>
          <cell r="P77"/>
          <cell r="Q77"/>
          <cell r="R77"/>
          <cell r="S77"/>
          <cell r="T77"/>
          <cell r="U77"/>
          <cell r="V77"/>
          <cell r="W77"/>
          <cell r="X77"/>
          <cell r="Y77"/>
          <cell r="Z77"/>
          <cell r="AA77"/>
          <cell r="AB77"/>
          <cell r="AC77"/>
          <cell r="AD77"/>
          <cell r="AE77"/>
          <cell r="AF77"/>
          <cell r="AG77"/>
          <cell r="AH77"/>
          <cell r="AI77"/>
          <cell r="AJ77"/>
          <cell r="AK77"/>
          <cell r="AL77"/>
          <cell r="AM77"/>
          <cell r="AN77"/>
          <cell r="AO77"/>
          <cell r="AP77"/>
          <cell r="AQ77"/>
          <cell r="AR77"/>
          <cell r="AS77"/>
          <cell r="AT77"/>
          <cell r="AU77"/>
          <cell r="AV77"/>
        </row>
      </sheetData>
      <sheetData sheetId="5">
        <row r="1">
          <cell r="A1" t="str">
            <v>Parameters</v>
          </cell>
          <cell r="B1" t="str">
            <v>Use this table to select default or country-specific parameters. Default parameters will be pulled through from the 'Default Parameters' sheet and can be replaced with country-specific values as required.</v>
          </cell>
          <cell r="C1"/>
          <cell r="D1"/>
          <cell r="E1"/>
          <cell r="F1"/>
          <cell r="G1"/>
          <cell r="H1"/>
          <cell r="I1"/>
          <cell r="J1"/>
          <cell r="K1"/>
          <cell r="L1"/>
          <cell r="M1"/>
          <cell r="N1"/>
          <cell r="O1"/>
          <cell r="P1"/>
          <cell r="Q1"/>
          <cell r="R1"/>
          <cell r="S1"/>
          <cell r="T1"/>
          <cell r="U1"/>
          <cell r="V1"/>
          <cell r="W1"/>
          <cell r="X1"/>
          <cell r="Y1"/>
          <cell r="Z1"/>
          <cell r="AA1"/>
          <cell r="AB1"/>
          <cell r="AC1"/>
          <cell r="AD1"/>
          <cell r="AE1"/>
          <cell r="AF1"/>
          <cell r="AG1"/>
          <cell r="AH1"/>
          <cell r="AI1"/>
          <cell r="AJ1"/>
          <cell r="AK1"/>
          <cell r="AL1"/>
          <cell r="AM1"/>
          <cell r="AN1"/>
          <cell r="AO1"/>
          <cell r="AP1"/>
          <cell r="AQ1"/>
          <cell r="AR1"/>
          <cell r="AS1"/>
          <cell r="AT1"/>
          <cell r="AU1"/>
          <cell r="AV1"/>
        </row>
        <row r="2">
          <cell r="A2" t="str">
            <v>Update this table to keep track of who last updated the sheet:</v>
          </cell>
          <cell r="B2"/>
          <cell r="C2"/>
          <cell r="D2"/>
          <cell r="E2"/>
          <cell r="F2"/>
          <cell r="G2" t="str">
            <v>Select region (default values vary for animal weight and Nex):</v>
          </cell>
          <cell r="H2"/>
          <cell r="I2"/>
          <cell r="J2" t="str">
            <v>COLOUR CODING</v>
          </cell>
          <cell r="K2"/>
          <cell r="L2"/>
          <cell r="M2"/>
          <cell r="N2"/>
          <cell r="O2"/>
          <cell r="P2"/>
          <cell r="Q2"/>
          <cell r="R2"/>
          <cell r="S2"/>
          <cell r="T2"/>
          <cell r="U2"/>
          <cell r="V2"/>
          <cell r="W2"/>
          <cell r="X2"/>
          <cell r="Y2"/>
          <cell r="Z2"/>
          <cell r="AA2"/>
          <cell r="AB2"/>
          <cell r="AC2"/>
          <cell r="AD2"/>
          <cell r="AE2"/>
          <cell r="AF2"/>
          <cell r="AG2"/>
          <cell r="AH2"/>
          <cell r="AI2"/>
          <cell r="AJ2"/>
          <cell r="AK2"/>
          <cell r="AL2"/>
          <cell r="AM2"/>
          <cell r="AN2"/>
          <cell r="AO2"/>
          <cell r="AP2"/>
          <cell r="AQ2"/>
          <cell r="AR2"/>
          <cell r="AS2"/>
          <cell r="AT2"/>
          <cell r="AU2"/>
          <cell r="AV2" t="str">
            <v>If formulae in the Parameters table are removed, they can be re-added by copying the formula in this column into the corresponding row.</v>
          </cell>
        </row>
        <row r="3">
          <cell r="A3" t="str">
            <v>Last edited</v>
          </cell>
          <cell r="B3" t="str">
            <v>[Enter initials and date]</v>
          </cell>
          <cell r="C3"/>
          <cell r="D3"/>
          <cell r="E3"/>
          <cell r="G3"/>
          <cell r="H3"/>
          <cell r="I3"/>
          <cell r="J3" t="str">
            <v>User input required - review all of these cells</v>
          </cell>
          <cell r="K3"/>
          <cell r="L3"/>
          <cell r="M3"/>
          <cell r="N3"/>
          <cell r="O3"/>
          <cell r="P3"/>
          <cell r="Q3"/>
          <cell r="R3"/>
          <cell r="S3"/>
          <cell r="T3"/>
          <cell r="U3"/>
          <cell r="V3"/>
          <cell r="W3"/>
          <cell r="X3"/>
          <cell r="Y3"/>
          <cell r="Z3"/>
          <cell r="AA3"/>
          <cell r="AB3"/>
          <cell r="AC3"/>
          <cell r="AD3"/>
          <cell r="AE3"/>
          <cell r="AF3"/>
          <cell r="AG3"/>
          <cell r="AH3"/>
          <cell r="AI3"/>
          <cell r="AJ3"/>
          <cell r="AK3"/>
          <cell r="AL3"/>
          <cell r="AM3"/>
          <cell r="AN3"/>
          <cell r="AO3"/>
          <cell r="AP3"/>
          <cell r="AQ3"/>
          <cell r="AR3"/>
          <cell r="AS3"/>
          <cell r="AT3"/>
          <cell r="AU3"/>
          <cell r="AV3"/>
        </row>
        <row r="4">
          <cell r="A4" t="str">
            <v>Status</v>
          </cell>
          <cell r="B4" t="str">
            <v>DRAFT - update once finalised</v>
          </cell>
          <cell r="C4"/>
          <cell r="D4"/>
          <cell r="E4"/>
          <cell r="F4"/>
          <cell r="G4" t="str">
            <v>Region</v>
          </cell>
          <cell r="H4" t="str">
            <v>Western Europe</v>
          </cell>
          <cell r="I4"/>
          <cell r="J4" t="str">
            <v>Calculation/linked cells - ignore these cells</v>
          </cell>
          <cell r="K4"/>
          <cell r="L4"/>
          <cell r="M4"/>
          <cell r="N4"/>
          <cell r="O4"/>
          <cell r="P4"/>
          <cell r="Q4"/>
          <cell r="R4"/>
          <cell r="S4"/>
          <cell r="T4"/>
          <cell r="U4"/>
          <cell r="V4"/>
          <cell r="W4"/>
          <cell r="X4"/>
          <cell r="Y4"/>
          <cell r="Z4"/>
          <cell r="AA4"/>
          <cell r="AB4"/>
          <cell r="AC4"/>
          <cell r="AD4"/>
          <cell r="AE4"/>
          <cell r="AF4"/>
          <cell r="AG4"/>
          <cell r="AH4"/>
          <cell r="AI4"/>
          <cell r="AJ4"/>
          <cell r="AK4"/>
          <cell r="AL4"/>
          <cell r="AM4"/>
          <cell r="AN4"/>
          <cell r="AO4"/>
          <cell r="AP4"/>
          <cell r="AQ4"/>
          <cell r="AR4"/>
          <cell r="AS4"/>
          <cell r="AT4"/>
          <cell r="AU4"/>
          <cell r="AV4"/>
        </row>
        <row r="5">
          <cell r="A5" t="str">
            <v>Notes</v>
          </cell>
          <cell r="B5"/>
          <cell r="C5"/>
          <cell r="D5"/>
          <cell r="E5"/>
          <cell r="F5"/>
          <cell r="G5"/>
          <cell r="H5"/>
          <cell r="I5"/>
          <cell r="J5" t="str">
            <v>Conversion factors &amp; constants  - ignore these cells</v>
          </cell>
          <cell r="K5"/>
          <cell r="L5"/>
          <cell r="M5"/>
          <cell r="N5"/>
          <cell r="O5"/>
          <cell r="P5"/>
          <cell r="Q5"/>
          <cell r="R5"/>
          <cell r="S5"/>
          <cell r="T5"/>
          <cell r="U5"/>
          <cell r="V5"/>
          <cell r="W5"/>
          <cell r="X5"/>
          <cell r="Y5"/>
          <cell r="Z5"/>
          <cell r="AA5"/>
          <cell r="AB5"/>
          <cell r="AC5"/>
          <cell r="AD5"/>
          <cell r="AE5"/>
          <cell r="AF5"/>
          <cell r="AG5"/>
          <cell r="AH5"/>
          <cell r="AI5"/>
          <cell r="AJ5"/>
          <cell r="AK5"/>
          <cell r="AL5"/>
          <cell r="AM5"/>
          <cell r="AN5"/>
          <cell r="AO5"/>
          <cell r="AP5"/>
          <cell r="AQ5"/>
          <cell r="AR5"/>
          <cell r="AS5"/>
          <cell r="AT5"/>
          <cell r="AU5"/>
          <cell r="AV5"/>
        </row>
        <row r="6">
          <cell r="A6"/>
          <cell r="B6"/>
          <cell r="C6"/>
          <cell r="D6"/>
          <cell r="E6"/>
          <cell r="F6"/>
          <cell r="G6"/>
          <cell r="H6"/>
          <cell r="I6"/>
          <cell r="J6" t="str">
            <v>Checks - review all cells which are greater than 1</v>
          </cell>
          <cell r="K6"/>
          <cell r="L6"/>
          <cell r="M6"/>
          <cell r="N6"/>
          <cell r="O6"/>
          <cell r="P6"/>
          <cell r="Q6"/>
          <cell r="R6"/>
          <cell r="S6"/>
          <cell r="T6"/>
          <cell r="U6"/>
          <cell r="V6"/>
          <cell r="W6"/>
          <cell r="X6"/>
          <cell r="Y6"/>
          <cell r="Z6"/>
          <cell r="AA6"/>
          <cell r="AB6"/>
          <cell r="AC6"/>
          <cell r="AD6"/>
          <cell r="AE6"/>
          <cell r="AF6"/>
          <cell r="AG6"/>
          <cell r="AH6"/>
          <cell r="AI6"/>
          <cell r="AJ6"/>
          <cell r="AK6"/>
          <cell r="AL6"/>
          <cell r="AM6"/>
          <cell r="AN6"/>
          <cell r="AO6"/>
          <cell r="AP6"/>
          <cell r="AQ6"/>
          <cell r="AR6"/>
          <cell r="AS6"/>
          <cell r="AT6"/>
          <cell r="AU6"/>
          <cell r="AV6"/>
          <cell r="AW6"/>
        </row>
        <row r="7">
          <cell r="A7"/>
          <cell r="B7"/>
          <cell r="C7"/>
          <cell r="D7"/>
          <cell r="E7"/>
          <cell r="F7"/>
          <cell r="G7"/>
          <cell r="H7"/>
          <cell r="I7"/>
          <cell r="J7"/>
          <cell r="K7"/>
          <cell r="L7"/>
          <cell r="M7"/>
          <cell r="N7"/>
          <cell r="O7"/>
          <cell r="P7"/>
          <cell r="Q7"/>
          <cell r="R7"/>
          <cell r="S7"/>
          <cell r="T7"/>
          <cell r="U7"/>
          <cell r="V7"/>
          <cell r="W7"/>
          <cell r="X7"/>
          <cell r="Y7"/>
          <cell r="Z7"/>
          <cell r="AA7"/>
          <cell r="AB7"/>
          <cell r="AC7"/>
          <cell r="AD7"/>
          <cell r="AE7"/>
          <cell r="AF7"/>
          <cell r="AG7"/>
          <cell r="AH7"/>
          <cell r="AI7"/>
          <cell r="AJ7"/>
          <cell r="AK7"/>
          <cell r="AL7"/>
          <cell r="AM7"/>
          <cell r="AO7" t="str">
            <v>Drag this column across to add more years --&gt;</v>
          </cell>
          <cell r="AP7"/>
          <cell r="AQ7"/>
          <cell r="AR7"/>
          <cell r="AS7"/>
          <cell r="AT7"/>
          <cell r="AU7"/>
          <cell r="AV7"/>
        </row>
        <row r="8">
          <cell r="A8" t="str">
            <v>Lookup</v>
          </cell>
          <cell r="B8" t="str">
            <v>NFR Code</v>
          </cell>
          <cell r="C8" t="str">
            <v>Activity</v>
          </cell>
          <cell r="D8" t="str">
            <v>Pollutant</v>
          </cell>
          <cell r="E8" t="str">
            <v>#Activity/ livestock category</v>
          </cell>
          <cell r="F8" t="str">
            <v>Units</v>
          </cell>
          <cell r="G8" t="str">
            <v>Default or country-specific?</v>
          </cell>
          <cell r="H8" t="str">
            <v>Region</v>
          </cell>
          <cell r="I8" t="str">
            <v>Data source</v>
          </cell>
          <cell r="J8" t="str">
            <v>Notes</v>
          </cell>
          <cell r="K8">
            <v>1990</v>
          </cell>
          <cell r="L8">
            <v>1991</v>
          </cell>
          <cell r="M8">
            <v>1992</v>
          </cell>
          <cell r="N8">
            <v>1993</v>
          </cell>
          <cell r="O8">
            <v>1994</v>
          </cell>
          <cell r="P8">
            <v>1995</v>
          </cell>
          <cell r="Q8">
            <v>1996</v>
          </cell>
          <cell r="R8">
            <v>1997</v>
          </cell>
          <cell r="S8">
            <v>1998</v>
          </cell>
          <cell r="T8">
            <v>1999</v>
          </cell>
          <cell r="U8">
            <v>2000</v>
          </cell>
          <cell r="V8">
            <v>2001</v>
          </cell>
          <cell r="W8">
            <v>2002</v>
          </cell>
          <cell r="X8">
            <v>2003</v>
          </cell>
          <cell r="Y8">
            <v>2004</v>
          </cell>
          <cell r="Z8">
            <v>2005</v>
          </cell>
          <cell r="AA8">
            <v>2006</v>
          </cell>
          <cell r="AB8">
            <v>2007</v>
          </cell>
          <cell r="AC8">
            <v>2008</v>
          </cell>
          <cell r="AD8">
            <v>2009</v>
          </cell>
          <cell r="AE8">
            <v>2010</v>
          </cell>
          <cell r="AF8">
            <v>2011</v>
          </cell>
          <cell r="AG8">
            <v>2012</v>
          </cell>
          <cell r="AH8">
            <v>2013</v>
          </cell>
          <cell r="AI8">
            <v>2014</v>
          </cell>
          <cell r="AJ8">
            <v>2015</v>
          </cell>
          <cell r="AK8">
            <v>2016</v>
          </cell>
          <cell r="AL8">
            <v>2017</v>
          </cell>
          <cell r="AM8">
            <v>2018</v>
          </cell>
          <cell r="AN8">
            <v>2019</v>
          </cell>
          <cell r="AO8">
            <v>2020</v>
          </cell>
          <cell r="AP8"/>
          <cell r="AQ8"/>
          <cell r="AR8"/>
          <cell r="AS8"/>
          <cell r="AT8"/>
          <cell r="AU8"/>
          <cell r="AV8" t="str">
            <v>Default Value Lookup Formulae</v>
          </cell>
        </row>
        <row r="9">
          <cell r="A9" t="str">
            <v>General</v>
          </cell>
          <cell r="B9"/>
          <cell r="C9"/>
          <cell r="D9"/>
          <cell r="E9"/>
          <cell r="F9"/>
          <cell r="G9"/>
          <cell r="H9"/>
          <cell r="I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cell r="AN9"/>
          <cell r="AO9"/>
          <cell r="AP9"/>
          <cell r="AQ9"/>
          <cell r="AR9"/>
          <cell r="AS9"/>
          <cell r="AT9"/>
          <cell r="AU9"/>
          <cell r="AV9"/>
        </row>
        <row r="10">
          <cell r="A10" t="str">
            <v>CF_DaysinYear</v>
          </cell>
          <cell r="B10" t="str">
            <v>-</v>
          </cell>
          <cell r="C10" t="str">
            <v>Days in a year</v>
          </cell>
          <cell r="D10" t="str">
            <v>-</v>
          </cell>
          <cell r="E10" t="str">
            <v>DaysinYear</v>
          </cell>
          <cell r="F10" t="str">
            <v>Days</v>
          </cell>
          <cell r="G10" t="str">
            <v>D</v>
          </cell>
          <cell r="H10" t="str">
            <v>-</v>
          </cell>
          <cell r="I10"/>
          <cell r="J10"/>
          <cell r="K10">
            <v>365</v>
          </cell>
          <cell r="L10">
            <v>365</v>
          </cell>
          <cell r="M10">
            <v>365</v>
          </cell>
          <cell r="N10">
            <v>365</v>
          </cell>
          <cell r="O10">
            <v>365</v>
          </cell>
          <cell r="P10">
            <v>365</v>
          </cell>
          <cell r="Q10">
            <v>365</v>
          </cell>
          <cell r="R10">
            <v>365</v>
          </cell>
          <cell r="S10">
            <v>365</v>
          </cell>
          <cell r="T10">
            <v>365</v>
          </cell>
          <cell r="U10">
            <v>365</v>
          </cell>
          <cell r="V10">
            <v>365</v>
          </cell>
          <cell r="W10">
            <v>365</v>
          </cell>
          <cell r="X10">
            <v>365</v>
          </cell>
          <cell r="Y10">
            <v>365</v>
          </cell>
          <cell r="Z10">
            <v>365</v>
          </cell>
          <cell r="AA10">
            <v>365</v>
          </cell>
          <cell r="AB10">
            <v>365</v>
          </cell>
          <cell r="AC10">
            <v>365</v>
          </cell>
          <cell r="AD10">
            <v>365</v>
          </cell>
          <cell r="AE10">
            <v>365</v>
          </cell>
          <cell r="AF10">
            <v>365</v>
          </cell>
          <cell r="AG10">
            <v>365</v>
          </cell>
          <cell r="AH10">
            <v>365</v>
          </cell>
          <cell r="AI10">
            <v>365</v>
          </cell>
          <cell r="AJ10">
            <v>365</v>
          </cell>
          <cell r="AK10">
            <v>365</v>
          </cell>
          <cell r="AL10">
            <v>365</v>
          </cell>
          <cell r="AM10">
            <v>365</v>
          </cell>
          <cell r="AN10">
            <v>365</v>
          </cell>
          <cell r="AO10">
            <v>365</v>
          </cell>
          <cell r="AP10"/>
          <cell r="AQ10"/>
          <cell r="AR10"/>
          <cell r="AS10"/>
          <cell r="AT10"/>
          <cell r="AU10"/>
          <cell r="AV10">
            <v>365</v>
          </cell>
        </row>
        <row r="11">
          <cell r="A11" t="str">
            <v>CF_kg--&gt;kt</v>
          </cell>
          <cell r="B11" t="str">
            <v>-</v>
          </cell>
          <cell r="C11" t="str">
            <v>Conversion Factor kg/kt</v>
          </cell>
          <cell r="D11" t="str">
            <v>-</v>
          </cell>
          <cell r="E11" t="str">
            <v>kg--&gt;kt</v>
          </cell>
          <cell r="F11" t="str">
            <v>kt</v>
          </cell>
          <cell r="G11" t="str">
            <v>D</v>
          </cell>
          <cell r="H11" t="str">
            <v>-</v>
          </cell>
          <cell r="I11"/>
          <cell r="J11"/>
          <cell r="K11">
            <v>9.9999999999999995E-7</v>
          </cell>
          <cell r="L11">
            <v>9.9999999999999995E-7</v>
          </cell>
          <cell r="M11">
            <v>9.9999999999999995E-7</v>
          </cell>
          <cell r="N11">
            <v>9.9999999999999995E-7</v>
          </cell>
          <cell r="O11">
            <v>9.9999999999999995E-7</v>
          </cell>
          <cell r="P11">
            <v>9.9999999999999995E-7</v>
          </cell>
          <cell r="Q11">
            <v>9.9999999999999995E-7</v>
          </cell>
          <cell r="R11">
            <v>9.9999999999999995E-7</v>
          </cell>
          <cell r="S11">
            <v>9.9999999999999995E-7</v>
          </cell>
          <cell r="T11">
            <v>9.9999999999999995E-7</v>
          </cell>
          <cell r="U11">
            <v>9.9999999999999995E-7</v>
          </cell>
          <cell r="V11">
            <v>9.9999999999999995E-7</v>
          </cell>
          <cell r="W11">
            <v>9.9999999999999995E-7</v>
          </cell>
          <cell r="X11">
            <v>9.9999999999999995E-7</v>
          </cell>
          <cell r="Y11">
            <v>9.9999999999999995E-7</v>
          </cell>
          <cell r="Z11">
            <v>9.9999999999999995E-7</v>
          </cell>
          <cell r="AA11">
            <v>9.9999999999999995E-7</v>
          </cell>
          <cell r="AB11">
            <v>9.9999999999999995E-7</v>
          </cell>
          <cell r="AC11">
            <v>9.9999999999999995E-7</v>
          </cell>
          <cell r="AD11">
            <v>9.9999999999999995E-7</v>
          </cell>
          <cell r="AE11">
            <v>9.9999999999999995E-7</v>
          </cell>
          <cell r="AF11">
            <v>9.9999999999999995E-7</v>
          </cell>
          <cell r="AG11">
            <v>9.9999999999999995E-7</v>
          </cell>
          <cell r="AH11">
            <v>9.9999999999999995E-7</v>
          </cell>
          <cell r="AI11">
            <v>9.9999999999999995E-7</v>
          </cell>
          <cell r="AJ11">
            <v>9.9999999999999995E-7</v>
          </cell>
          <cell r="AK11">
            <v>9.9999999999999995E-7</v>
          </cell>
          <cell r="AL11">
            <v>9.9999999999999995E-7</v>
          </cell>
          <cell r="AM11">
            <v>9.9999999999999995E-7</v>
          </cell>
          <cell r="AN11">
            <v>9.9999999999999995E-7</v>
          </cell>
          <cell r="AO11">
            <v>9.9999999999999995E-7</v>
          </cell>
          <cell r="AP11"/>
          <cell r="AQ11"/>
          <cell r="AR11"/>
          <cell r="AS11"/>
          <cell r="AT11"/>
          <cell r="AU11"/>
          <cell r="AV11">
            <v>9.9999999999999995E-7</v>
          </cell>
        </row>
        <row r="12">
          <cell r="A12" t="str">
            <v>CF_N--&gt;N2O</v>
          </cell>
          <cell r="B12" t="str">
            <v>-</v>
          </cell>
          <cell r="C12" t="str">
            <v>Conversion Factor N to N2O</v>
          </cell>
          <cell r="D12" t="str">
            <v>N2O</v>
          </cell>
          <cell r="E12" t="str">
            <v>N--&gt;N2O</v>
          </cell>
          <cell r="F12" t="str">
            <v>-</v>
          </cell>
          <cell r="G12" t="str">
            <v>D</v>
          </cell>
          <cell r="H12" t="str">
            <v>-</v>
          </cell>
          <cell r="I12"/>
          <cell r="J12"/>
          <cell r="K12">
            <v>1.5714285714285714</v>
          </cell>
          <cell r="L12">
            <v>1.5714285714285714</v>
          </cell>
          <cell r="M12">
            <v>1.5714285714285714</v>
          </cell>
          <cell r="N12">
            <v>1.5714285714285714</v>
          </cell>
          <cell r="O12">
            <v>1.5714285714285714</v>
          </cell>
          <cell r="P12">
            <v>1.5714285714285714</v>
          </cell>
          <cell r="Q12">
            <v>1.5714285714285714</v>
          </cell>
          <cell r="R12">
            <v>1.5714285714285714</v>
          </cell>
          <cell r="S12">
            <v>1.5714285714285714</v>
          </cell>
          <cell r="T12">
            <v>1.5714285714285714</v>
          </cell>
          <cell r="U12">
            <v>1.5714285714285714</v>
          </cell>
          <cell r="V12">
            <v>1.5714285714285714</v>
          </cell>
          <cell r="W12">
            <v>1.5714285714285714</v>
          </cell>
          <cell r="X12">
            <v>1.5714285714285714</v>
          </cell>
          <cell r="Y12">
            <v>1.5714285714285714</v>
          </cell>
          <cell r="Z12">
            <v>1.5714285714285714</v>
          </cell>
          <cell r="AA12">
            <v>1.5714285714285714</v>
          </cell>
          <cell r="AB12">
            <v>1.5714285714285714</v>
          </cell>
          <cell r="AC12">
            <v>1.5714285714285714</v>
          </cell>
          <cell r="AD12">
            <v>1.5714285714285714</v>
          </cell>
          <cell r="AE12">
            <v>1.5714285714285714</v>
          </cell>
          <cell r="AF12">
            <v>1.5714285714285714</v>
          </cell>
          <cell r="AG12">
            <v>1.5714285714285714</v>
          </cell>
          <cell r="AH12">
            <v>1.5714285714285714</v>
          </cell>
          <cell r="AI12">
            <v>1.5714285714285714</v>
          </cell>
          <cell r="AJ12">
            <v>1.5714285714285714</v>
          </cell>
          <cell r="AK12">
            <v>1.5714285714285714</v>
          </cell>
          <cell r="AL12">
            <v>1.5714285714285714</v>
          </cell>
          <cell r="AM12">
            <v>1.5714285714285714</v>
          </cell>
          <cell r="AN12">
            <v>1.5714285714285714</v>
          </cell>
          <cell r="AO12">
            <v>1.5714285714285714</v>
          </cell>
          <cell r="AP12"/>
          <cell r="AQ12"/>
          <cell r="AR12"/>
          <cell r="AS12"/>
          <cell r="AT12"/>
          <cell r="AU12"/>
          <cell r="AV12" t="str">
            <v>=44/28</v>
          </cell>
        </row>
        <row r="13">
          <cell r="A13" t="str">
            <v>CF_N--&gt;NH3</v>
          </cell>
          <cell r="B13" t="str">
            <v>-</v>
          </cell>
          <cell r="C13" t="str">
            <v>Conversion Factor N to NH3</v>
          </cell>
          <cell r="D13" t="str">
            <v>NH3</v>
          </cell>
          <cell r="E13" t="str">
            <v>N--&gt;NH3</v>
          </cell>
          <cell r="F13" t="str">
            <v>-</v>
          </cell>
          <cell r="G13" t="str">
            <v>D</v>
          </cell>
          <cell r="H13" t="str">
            <v>-</v>
          </cell>
          <cell r="I13"/>
          <cell r="J13"/>
          <cell r="K13">
            <v>1.2142857142857142</v>
          </cell>
          <cell r="L13">
            <v>1.2142857142857142</v>
          </cell>
          <cell r="M13">
            <v>1.2142857142857142</v>
          </cell>
          <cell r="N13">
            <v>1.2142857142857142</v>
          </cell>
          <cell r="O13">
            <v>1.2142857142857142</v>
          </cell>
          <cell r="P13">
            <v>1.2142857142857142</v>
          </cell>
          <cell r="Q13">
            <v>1.2142857142857142</v>
          </cell>
          <cell r="R13">
            <v>1.2142857142857142</v>
          </cell>
          <cell r="S13">
            <v>1.2142857142857142</v>
          </cell>
          <cell r="T13">
            <v>1.2142857142857142</v>
          </cell>
          <cell r="U13">
            <v>1.2142857142857142</v>
          </cell>
          <cell r="V13">
            <v>1.2142857142857142</v>
          </cell>
          <cell r="W13">
            <v>1.2142857142857142</v>
          </cell>
          <cell r="X13">
            <v>1.2142857142857142</v>
          </cell>
          <cell r="Y13">
            <v>1.2142857142857142</v>
          </cell>
          <cell r="Z13">
            <v>1.2142857142857142</v>
          </cell>
          <cell r="AA13">
            <v>1.2142857142857142</v>
          </cell>
          <cell r="AB13">
            <v>1.2142857142857142</v>
          </cell>
          <cell r="AC13">
            <v>1.2142857142857142</v>
          </cell>
          <cell r="AD13">
            <v>1.2142857142857142</v>
          </cell>
          <cell r="AE13">
            <v>1.2142857142857142</v>
          </cell>
          <cell r="AF13">
            <v>1.2142857142857142</v>
          </cell>
          <cell r="AG13">
            <v>1.2142857142857142</v>
          </cell>
          <cell r="AH13">
            <v>1.2142857142857142</v>
          </cell>
          <cell r="AI13">
            <v>1.2142857142857142</v>
          </cell>
          <cell r="AJ13">
            <v>1.2142857142857142</v>
          </cell>
          <cell r="AK13">
            <v>1.2142857142857142</v>
          </cell>
          <cell r="AL13">
            <v>1.2142857142857142</v>
          </cell>
          <cell r="AM13">
            <v>1.2142857142857142</v>
          </cell>
          <cell r="AN13">
            <v>1.2142857142857142</v>
          </cell>
          <cell r="AO13">
            <v>1.2142857142857142</v>
          </cell>
          <cell r="AP13"/>
          <cell r="AQ13"/>
          <cell r="AR13"/>
          <cell r="AS13"/>
          <cell r="AT13"/>
          <cell r="AU13"/>
          <cell r="AV13" t="str">
            <v>=17/14</v>
          </cell>
        </row>
        <row r="14">
          <cell r="A14" t="str">
            <v>CF_NO--&gt;NO2</v>
          </cell>
          <cell r="B14" t="str">
            <v>-</v>
          </cell>
          <cell r="C14" t="str">
            <v>Conversion Factor NO to NO2</v>
          </cell>
          <cell r="D14" t="str">
            <v>NO2</v>
          </cell>
          <cell r="E14" t="str">
            <v>NO--&gt;NO2</v>
          </cell>
          <cell r="F14" t="str">
            <v>-</v>
          </cell>
          <cell r="G14" t="str">
            <v>D</v>
          </cell>
          <cell r="H14" t="str">
            <v>-</v>
          </cell>
          <cell r="I14"/>
          <cell r="J14"/>
          <cell r="K14">
            <v>1.5333333333333334</v>
          </cell>
          <cell r="L14">
            <v>1.5333333333333334</v>
          </cell>
          <cell r="M14">
            <v>1.5333333333333334</v>
          </cell>
          <cell r="N14">
            <v>1.5333333333333334</v>
          </cell>
          <cell r="O14">
            <v>1.5333333333333334</v>
          </cell>
          <cell r="P14">
            <v>1.5333333333333334</v>
          </cell>
          <cell r="Q14">
            <v>1.5333333333333334</v>
          </cell>
          <cell r="R14">
            <v>1.5333333333333334</v>
          </cell>
          <cell r="S14">
            <v>1.5333333333333334</v>
          </cell>
          <cell r="T14">
            <v>1.5333333333333334</v>
          </cell>
          <cell r="U14">
            <v>1.5333333333333334</v>
          </cell>
          <cell r="V14">
            <v>1.5333333333333334</v>
          </cell>
          <cell r="W14">
            <v>1.5333333333333334</v>
          </cell>
          <cell r="X14">
            <v>1.5333333333333334</v>
          </cell>
          <cell r="Y14">
            <v>1.5333333333333334</v>
          </cell>
          <cell r="Z14">
            <v>1.5333333333333334</v>
          </cell>
          <cell r="AA14">
            <v>1.5333333333333334</v>
          </cell>
          <cell r="AB14">
            <v>1.5333333333333334</v>
          </cell>
          <cell r="AC14">
            <v>1.5333333333333334</v>
          </cell>
          <cell r="AD14">
            <v>1.5333333333333334</v>
          </cell>
          <cell r="AE14">
            <v>1.5333333333333334</v>
          </cell>
          <cell r="AF14">
            <v>1.5333333333333334</v>
          </cell>
          <cell r="AG14">
            <v>1.5333333333333334</v>
          </cell>
          <cell r="AH14">
            <v>1.5333333333333334</v>
          </cell>
          <cell r="AI14">
            <v>1.5333333333333334</v>
          </cell>
          <cell r="AJ14">
            <v>1.5333333333333334</v>
          </cell>
          <cell r="AK14">
            <v>1.5333333333333334</v>
          </cell>
          <cell r="AL14">
            <v>1.5333333333333334</v>
          </cell>
          <cell r="AM14">
            <v>1.5333333333333334</v>
          </cell>
          <cell r="AN14">
            <v>1.5333333333333334</v>
          </cell>
          <cell r="AO14">
            <v>1.5333333333333334</v>
          </cell>
          <cell r="AP14"/>
          <cell r="AQ14"/>
          <cell r="AR14"/>
          <cell r="AS14"/>
          <cell r="AT14"/>
          <cell r="AU14"/>
          <cell r="AV14" t="str">
            <v>=46/30</v>
          </cell>
          <cell r="AW14"/>
        </row>
        <row r="15">
          <cell r="A15" t="str">
            <v>CF_N--&gt;NO2</v>
          </cell>
          <cell r="B15" t="str">
            <v>-</v>
          </cell>
          <cell r="C15" t="str">
            <v>Conversion Factor N to NO2</v>
          </cell>
          <cell r="D15" t="str">
            <v>N2O</v>
          </cell>
          <cell r="E15" t="str">
            <v>N--&gt;NO2</v>
          </cell>
          <cell r="F15" t="str">
            <v>-</v>
          </cell>
          <cell r="G15" t="str">
            <v>D</v>
          </cell>
          <cell r="H15" t="str">
            <v>-</v>
          </cell>
          <cell r="I15"/>
          <cell r="J15"/>
          <cell r="K15">
            <v>3.2857142857142856</v>
          </cell>
          <cell r="L15">
            <v>3.2857142857142856</v>
          </cell>
          <cell r="M15">
            <v>3.2857142857142856</v>
          </cell>
          <cell r="N15">
            <v>3.2857142857142856</v>
          </cell>
          <cell r="O15">
            <v>3.2857142857142856</v>
          </cell>
          <cell r="P15">
            <v>3.2857142857142856</v>
          </cell>
          <cell r="Q15">
            <v>3.2857142857142856</v>
          </cell>
          <cell r="R15">
            <v>3.2857142857142856</v>
          </cell>
          <cell r="S15">
            <v>3.2857142857142856</v>
          </cell>
          <cell r="T15">
            <v>3.2857142857142856</v>
          </cell>
          <cell r="U15">
            <v>3.2857142857142856</v>
          </cell>
          <cell r="V15">
            <v>3.2857142857142856</v>
          </cell>
          <cell r="W15">
            <v>3.2857142857142856</v>
          </cell>
          <cell r="X15">
            <v>3.2857142857142856</v>
          </cell>
          <cell r="Y15">
            <v>3.2857142857142856</v>
          </cell>
          <cell r="Z15">
            <v>3.2857142857142856</v>
          </cell>
          <cell r="AA15">
            <v>3.2857142857142856</v>
          </cell>
          <cell r="AB15">
            <v>3.2857142857142856</v>
          </cell>
          <cell r="AC15">
            <v>3.2857142857142856</v>
          </cell>
          <cell r="AD15">
            <v>3.2857142857142856</v>
          </cell>
          <cell r="AE15">
            <v>3.2857142857142856</v>
          </cell>
          <cell r="AF15">
            <v>3.2857142857142856</v>
          </cell>
          <cell r="AG15">
            <v>3.2857142857142856</v>
          </cell>
          <cell r="AH15">
            <v>3.2857142857142856</v>
          </cell>
          <cell r="AI15">
            <v>3.2857142857142856</v>
          </cell>
          <cell r="AJ15">
            <v>3.2857142857142856</v>
          </cell>
          <cell r="AK15">
            <v>3.2857142857142856</v>
          </cell>
          <cell r="AL15">
            <v>3.2857142857142856</v>
          </cell>
          <cell r="AM15">
            <v>3.2857142857142856</v>
          </cell>
          <cell r="AN15">
            <v>3.2857142857142856</v>
          </cell>
          <cell r="AO15">
            <v>3.2857142857142856</v>
          </cell>
          <cell r="AP15"/>
          <cell r="AQ15"/>
          <cell r="AR15"/>
          <cell r="AS15"/>
          <cell r="AT15"/>
          <cell r="AU15"/>
          <cell r="AV15" t="str">
            <v>=46/14</v>
          </cell>
          <cell r="AW15"/>
        </row>
        <row r="16">
          <cell r="A16" t="str">
            <v>CF_N--&gt;NO</v>
          </cell>
          <cell r="B16" t="str">
            <v>-</v>
          </cell>
          <cell r="C16" t="str">
            <v>Conversion Factor N to NO</v>
          </cell>
          <cell r="D16" t="str">
            <v>NO</v>
          </cell>
          <cell r="E16" t="str">
            <v>N--&gt;NO</v>
          </cell>
          <cell r="F16" t="str">
            <v>-</v>
          </cell>
          <cell r="G16" t="str">
            <v>D</v>
          </cell>
          <cell r="H16" t="str">
            <v>-</v>
          </cell>
          <cell r="I16"/>
          <cell r="J16"/>
          <cell r="K16">
            <v>2.1428571428571428</v>
          </cell>
          <cell r="L16">
            <v>2.1428571428571428</v>
          </cell>
          <cell r="M16">
            <v>2.1428571428571428</v>
          </cell>
          <cell r="N16">
            <v>2.1428571428571428</v>
          </cell>
          <cell r="O16">
            <v>2.1428571428571428</v>
          </cell>
          <cell r="P16">
            <v>2.1428571428571428</v>
          </cell>
          <cell r="Q16">
            <v>2.1428571428571428</v>
          </cell>
          <cell r="R16">
            <v>2.1428571428571428</v>
          </cell>
          <cell r="S16">
            <v>2.1428571428571428</v>
          </cell>
          <cell r="T16">
            <v>2.1428571428571428</v>
          </cell>
          <cell r="U16">
            <v>2.1428571428571428</v>
          </cell>
          <cell r="V16">
            <v>2.1428571428571428</v>
          </cell>
          <cell r="W16">
            <v>2.1428571428571428</v>
          </cell>
          <cell r="X16">
            <v>2.1428571428571428</v>
          </cell>
          <cell r="Y16">
            <v>2.1428571428571428</v>
          </cell>
          <cell r="Z16">
            <v>2.1428571428571428</v>
          </cell>
          <cell r="AA16">
            <v>2.1428571428571428</v>
          </cell>
          <cell r="AB16">
            <v>2.1428571428571428</v>
          </cell>
          <cell r="AC16">
            <v>2.1428571428571428</v>
          </cell>
          <cell r="AD16">
            <v>2.1428571428571428</v>
          </cell>
          <cell r="AE16">
            <v>2.1428571428571428</v>
          </cell>
          <cell r="AF16">
            <v>2.1428571428571428</v>
          </cell>
          <cell r="AG16">
            <v>2.1428571428571428</v>
          </cell>
          <cell r="AH16">
            <v>2.1428571428571428</v>
          </cell>
          <cell r="AI16">
            <v>2.1428571428571428</v>
          </cell>
          <cell r="AJ16">
            <v>2.1428571428571428</v>
          </cell>
          <cell r="AK16">
            <v>2.1428571428571428</v>
          </cell>
          <cell r="AL16">
            <v>2.1428571428571428</v>
          </cell>
          <cell r="AM16">
            <v>2.1428571428571428</v>
          </cell>
          <cell r="AN16">
            <v>2.1428571428571428</v>
          </cell>
          <cell r="AO16">
            <v>2.1428571428571428</v>
          </cell>
          <cell r="AP16"/>
          <cell r="AQ16"/>
          <cell r="AR16"/>
          <cell r="AS16"/>
          <cell r="AT16"/>
          <cell r="AU16"/>
          <cell r="AV16" t="str">
            <v>=30/14</v>
          </cell>
          <cell r="AW16"/>
        </row>
        <row r="17">
          <cell r="A17" t="str">
            <v>CF_N--&gt;N2</v>
          </cell>
          <cell r="B17" t="str">
            <v>-</v>
          </cell>
          <cell r="C17" t="str">
            <v>Conversion Factor N to N2</v>
          </cell>
          <cell r="D17" t="str">
            <v>N2</v>
          </cell>
          <cell r="E17" t="str">
            <v>N--&gt;N2</v>
          </cell>
          <cell r="F17" t="str">
            <v>-</v>
          </cell>
          <cell r="G17" t="str">
            <v>D</v>
          </cell>
          <cell r="H17" t="str">
            <v>-</v>
          </cell>
          <cell r="I17"/>
          <cell r="J17"/>
          <cell r="K17">
            <v>1</v>
          </cell>
          <cell r="L17">
            <v>1</v>
          </cell>
          <cell r="M17">
            <v>1</v>
          </cell>
          <cell r="N17">
            <v>1</v>
          </cell>
          <cell r="O17">
            <v>1</v>
          </cell>
          <cell r="P17">
            <v>1</v>
          </cell>
          <cell r="Q17">
            <v>1</v>
          </cell>
          <cell r="R17">
            <v>1</v>
          </cell>
          <cell r="S17">
            <v>1</v>
          </cell>
          <cell r="T17">
            <v>1</v>
          </cell>
          <cell r="U17">
            <v>1</v>
          </cell>
          <cell r="V17">
            <v>1</v>
          </cell>
          <cell r="W17">
            <v>1</v>
          </cell>
          <cell r="X17">
            <v>1</v>
          </cell>
          <cell r="Y17">
            <v>1</v>
          </cell>
          <cell r="Z17">
            <v>1</v>
          </cell>
          <cell r="AA17">
            <v>1</v>
          </cell>
          <cell r="AB17">
            <v>1</v>
          </cell>
          <cell r="AC17">
            <v>1</v>
          </cell>
          <cell r="AD17">
            <v>1</v>
          </cell>
          <cell r="AE17">
            <v>1</v>
          </cell>
          <cell r="AF17">
            <v>1</v>
          </cell>
          <cell r="AG17">
            <v>1</v>
          </cell>
          <cell r="AH17">
            <v>1</v>
          </cell>
          <cell r="AI17">
            <v>1</v>
          </cell>
          <cell r="AJ17">
            <v>1</v>
          </cell>
          <cell r="AK17">
            <v>1</v>
          </cell>
          <cell r="AL17">
            <v>1</v>
          </cell>
          <cell r="AM17">
            <v>1</v>
          </cell>
          <cell r="AN17">
            <v>1</v>
          </cell>
          <cell r="AO17">
            <v>1</v>
          </cell>
          <cell r="AP17"/>
          <cell r="AQ17"/>
          <cell r="AR17"/>
          <cell r="AS17"/>
          <cell r="AT17"/>
          <cell r="AU17"/>
          <cell r="AV17" t="str">
            <v>=28/28</v>
          </cell>
          <cell r="AW17"/>
        </row>
        <row r="18">
          <cell r="A18" t="str">
            <v>CF_NH3--&gt;N</v>
          </cell>
          <cell r="B18" t="str">
            <v>-</v>
          </cell>
          <cell r="C18" t="str">
            <v>Conversion Factor NH3 to N</v>
          </cell>
          <cell r="D18" t="str">
            <v>N</v>
          </cell>
          <cell r="E18" t="str">
            <v>NH3--&gt;N</v>
          </cell>
          <cell r="F18" t="str">
            <v>-</v>
          </cell>
          <cell r="G18" t="str">
            <v>D</v>
          </cell>
          <cell r="H18" t="str">
            <v>-</v>
          </cell>
          <cell r="I18"/>
          <cell r="J18"/>
          <cell r="K18">
            <v>0.82352941176470584</v>
          </cell>
          <cell r="L18">
            <v>0.82352941176470584</v>
          </cell>
          <cell r="M18">
            <v>0.82352941176470584</v>
          </cell>
          <cell r="N18">
            <v>0.82352941176470584</v>
          </cell>
          <cell r="O18">
            <v>0.82352941176470584</v>
          </cell>
          <cell r="P18">
            <v>0.82352941176470584</v>
          </cell>
          <cell r="Q18">
            <v>0.82352941176470584</v>
          </cell>
          <cell r="R18">
            <v>0.82352941176470584</v>
          </cell>
          <cell r="S18">
            <v>0.82352941176470584</v>
          </cell>
          <cell r="T18">
            <v>0.82352941176470584</v>
          </cell>
          <cell r="U18">
            <v>0.82352941176470584</v>
          </cell>
          <cell r="V18">
            <v>0.82352941176470584</v>
          </cell>
          <cell r="W18">
            <v>0.82352941176470584</v>
          </cell>
          <cell r="X18">
            <v>0.82352941176470584</v>
          </cell>
          <cell r="Y18">
            <v>0.82352941176470584</v>
          </cell>
          <cell r="Z18">
            <v>0.82352941176470584</v>
          </cell>
          <cell r="AA18">
            <v>0.82352941176470584</v>
          </cell>
          <cell r="AB18">
            <v>0.82352941176470584</v>
          </cell>
          <cell r="AC18">
            <v>0.82352941176470584</v>
          </cell>
          <cell r="AD18">
            <v>0.82352941176470584</v>
          </cell>
          <cell r="AE18">
            <v>0.82352941176470584</v>
          </cell>
          <cell r="AF18">
            <v>0.82352941176470584</v>
          </cell>
          <cell r="AG18">
            <v>0.82352941176470584</v>
          </cell>
          <cell r="AH18">
            <v>0.82352941176470584</v>
          </cell>
          <cell r="AI18">
            <v>0.82352941176470584</v>
          </cell>
          <cell r="AJ18">
            <v>0.82352941176470584</v>
          </cell>
          <cell r="AK18">
            <v>0.82352941176470584</v>
          </cell>
          <cell r="AL18">
            <v>0.82352941176470584</v>
          </cell>
          <cell r="AM18">
            <v>0.82352941176470584</v>
          </cell>
          <cell r="AN18">
            <v>0.82352941176470584</v>
          </cell>
          <cell r="AO18">
            <v>0.82352941176470584</v>
          </cell>
          <cell r="AP18"/>
          <cell r="AQ18"/>
          <cell r="AR18"/>
          <cell r="AS18"/>
          <cell r="AT18"/>
          <cell r="AU18"/>
          <cell r="AV18" t="str">
            <v>=14/17</v>
          </cell>
        </row>
        <row r="19">
          <cell r="A19" t="str">
            <v>3B Manure Management Parameters</v>
          </cell>
          <cell r="B19"/>
          <cell r="C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row>
        <row r="20">
          <cell r="A20" t="str">
            <v>The proportions of slurry/solid stored on farms and used for biogas production. NO DEFAULT VALUES AVAILABLE</v>
          </cell>
          <cell r="B20"/>
          <cell r="C20"/>
          <cell r="D20"/>
          <cell r="E20"/>
          <cell r="F20"/>
          <cell r="G20"/>
          <cell r="H20"/>
          <cell r="I20"/>
          <cell r="J20"/>
          <cell r="K20"/>
          <cell r="L20"/>
          <cell r="M20"/>
          <cell r="N20"/>
          <cell r="O20"/>
          <cell r="P20"/>
          <cell r="Q20"/>
          <cell r="R20"/>
          <cell r="S20"/>
          <cell r="T20"/>
          <cell r="U20"/>
          <cell r="V20"/>
          <cell r="W20"/>
          <cell r="X20"/>
          <cell r="Y20"/>
          <cell r="Z20"/>
          <cell r="AA20"/>
          <cell r="AB20"/>
          <cell r="AC20"/>
          <cell r="AD20"/>
          <cell r="AE20"/>
          <cell r="AF20"/>
          <cell r="AG20"/>
          <cell r="AH20"/>
          <cell r="AI20"/>
          <cell r="AJ20"/>
          <cell r="AK20"/>
          <cell r="AL20"/>
          <cell r="AM20"/>
          <cell r="AN20"/>
          <cell r="AO20"/>
          <cell r="AP20"/>
          <cell r="AQ20"/>
          <cell r="AR20"/>
          <cell r="AS20"/>
          <cell r="AT20"/>
          <cell r="AU20"/>
          <cell r="AV20"/>
        </row>
        <row r="21">
          <cell r="A21" t="str">
            <v>xstore_slurry_Dairy cattle</v>
          </cell>
          <cell r="B21" t="str">
            <v>-</v>
          </cell>
          <cell r="C21" t="str">
            <v>xstore_slurry</v>
          </cell>
          <cell r="D21" t="str">
            <v>-</v>
          </cell>
          <cell r="E21" t="str">
            <v>Dairy cattle</v>
          </cell>
          <cell r="F21" t="str">
            <v>Fraction</v>
          </cell>
          <cell r="G21" t="str">
            <v>CS</v>
          </cell>
          <cell r="H21" t="str">
            <v>-</v>
          </cell>
          <cell r="I21" t="str">
            <v>Sheet MMS_TERT</v>
          </cell>
          <cell r="J21"/>
          <cell r="K21">
            <v>1</v>
          </cell>
          <cell r="L21">
            <v>1</v>
          </cell>
          <cell r="M21">
            <v>1</v>
          </cell>
          <cell r="N21">
            <v>1</v>
          </cell>
          <cell r="O21">
            <v>1</v>
          </cell>
          <cell r="P21">
            <v>1</v>
          </cell>
          <cell r="Q21">
            <v>1</v>
          </cell>
          <cell r="R21">
            <v>1</v>
          </cell>
          <cell r="S21">
            <v>1</v>
          </cell>
          <cell r="T21">
            <v>1</v>
          </cell>
          <cell r="U21">
            <v>1</v>
          </cell>
          <cell r="V21">
            <v>1</v>
          </cell>
          <cell r="W21">
            <v>1</v>
          </cell>
          <cell r="X21">
            <v>1</v>
          </cell>
          <cell r="Y21">
            <v>1</v>
          </cell>
          <cell r="Z21">
            <v>1</v>
          </cell>
          <cell r="AA21">
            <v>1</v>
          </cell>
          <cell r="AB21">
            <v>1</v>
          </cell>
          <cell r="AC21">
            <v>1</v>
          </cell>
          <cell r="AD21">
            <v>1</v>
          </cell>
          <cell r="AE21">
            <v>1</v>
          </cell>
          <cell r="AF21">
            <v>1</v>
          </cell>
          <cell r="AG21">
            <v>1</v>
          </cell>
          <cell r="AH21">
            <v>1</v>
          </cell>
          <cell r="AI21">
            <v>1</v>
          </cell>
          <cell r="AJ21">
            <v>1</v>
          </cell>
          <cell r="AK21">
            <v>0.37</v>
          </cell>
          <cell r="AL21">
            <v>0.37</v>
          </cell>
          <cell r="AM21">
            <v>0.36999999999999994</v>
          </cell>
          <cell r="AN21">
            <v>0.36999999999999994</v>
          </cell>
          <cell r="AO21">
            <v>0</v>
          </cell>
          <cell r="AP21"/>
          <cell r="AQ21"/>
          <cell r="AR21"/>
          <cell r="AS21"/>
          <cell r="AT21"/>
          <cell r="AU21"/>
          <cell r="AV21" t="str">
            <v>[enter country-specific value]</v>
          </cell>
        </row>
        <row r="22">
          <cell r="A22" t="str">
            <v>xstore_slurry_Non-dairy cattle</v>
          </cell>
          <cell r="B22" t="str">
            <v>-</v>
          </cell>
          <cell r="C22" t="str">
            <v>xstore_slurry</v>
          </cell>
          <cell r="D22" t="str">
            <v>-</v>
          </cell>
          <cell r="E22" t="str">
            <v>Non-dairy cattle</v>
          </cell>
          <cell r="F22" t="str">
            <v>Fraction</v>
          </cell>
          <cell r="G22" t="str">
            <v>CS</v>
          </cell>
          <cell r="H22" t="str">
            <v>-</v>
          </cell>
          <cell r="I22" t="str">
            <v>Sheet MMS_TERT</v>
          </cell>
          <cell r="J22"/>
          <cell r="K22">
            <v>1</v>
          </cell>
          <cell r="L22">
            <v>1</v>
          </cell>
          <cell r="M22">
            <v>1</v>
          </cell>
          <cell r="N22">
            <v>1</v>
          </cell>
          <cell r="O22">
            <v>1</v>
          </cell>
          <cell r="P22">
            <v>1</v>
          </cell>
          <cell r="Q22">
            <v>1</v>
          </cell>
          <cell r="R22">
            <v>1</v>
          </cell>
          <cell r="S22">
            <v>1</v>
          </cell>
          <cell r="T22">
            <v>1</v>
          </cell>
          <cell r="U22">
            <v>1</v>
          </cell>
          <cell r="V22">
            <v>1</v>
          </cell>
          <cell r="W22">
            <v>1</v>
          </cell>
          <cell r="X22">
            <v>1</v>
          </cell>
          <cell r="Y22">
            <v>1</v>
          </cell>
          <cell r="Z22">
            <v>1</v>
          </cell>
          <cell r="AA22">
            <v>1</v>
          </cell>
          <cell r="AB22">
            <v>1</v>
          </cell>
          <cell r="AC22">
            <v>1</v>
          </cell>
          <cell r="AD22">
            <v>1</v>
          </cell>
          <cell r="AE22">
            <v>1</v>
          </cell>
          <cell r="AF22">
            <v>1</v>
          </cell>
          <cell r="AG22">
            <v>1</v>
          </cell>
          <cell r="AH22">
            <v>1</v>
          </cell>
          <cell r="AI22">
            <v>1</v>
          </cell>
          <cell r="AJ22">
            <v>1</v>
          </cell>
          <cell r="AK22">
            <v>0.83423419399943721</v>
          </cell>
          <cell r="AL22">
            <v>0.83063945853047272</v>
          </cell>
          <cell r="AM22">
            <v>0.84295166074757388</v>
          </cell>
          <cell r="AN22">
            <v>0.84109635511435488</v>
          </cell>
          <cell r="AO22">
            <v>0</v>
          </cell>
          <cell r="AP22"/>
          <cell r="AQ22"/>
          <cell r="AR22"/>
          <cell r="AS22"/>
          <cell r="AT22"/>
          <cell r="AU22"/>
          <cell r="AV22" t="str">
            <v>[enter country-specific value]</v>
          </cell>
        </row>
        <row r="23">
          <cell r="A23" t="str">
            <v>xstore_slurry_Non-dairy cattle (calves)</v>
          </cell>
          <cell r="B23" t="str">
            <v>-</v>
          </cell>
          <cell r="C23" t="str">
            <v>xstore_slurry</v>
          </cell>
          <cell r="D23" t="str">
            <v>-</v>
          </cell>
          <cell r="E23" t="str">
            <v>Non-dairy cattle (calves)</v>
          </cell>
          <cell r="F23" t="str">
            <v>Fraction</v>
          </cell>
          <cell r="G23" t="str">
            <v>CS</v>
          </cell>
          <cell r="H23" t="str">
            <v>-</v>
          </cell>
          <cell r="I23" t="str">
            <v>NE</v>
          </cell>
          <cell r="J23"/>
          <cell r="K23" t="str">
            <v>NE</v>
          </cell>
          <cell r="L23" t="str">
            <v>NE</v>
          </cell>
          <cell r="M23" t="str">
            <v>NE</v>
          </cell>
          <cell r="N23" t="str">
            <v>NE</v>
          </cell>
          <cell r="O23" t="str">
            <v>NE</v>
          </cell>
          <cell r="P23" t="str">
            <v>NE</v>
          </cell>
          <cell r="Q23" t="str">
            <v>NE</v>
          </cell>
          <cell r="R23" t="str">
            <v>NE</v>
          </cell>
          <cell r="S23" t="str">
            <v>NE</v>
          </cell>
          <cell r="T23" t="str">
            <v>NE</v>
          </cell>
          <cell r="U23" t="str">
            <v>NE</v>
          </cell>
          <cell r="V23" t="str">
            <v>NE</v>
          </cell>
          <cell r="W23" t="str">
            <v>NE</v>
          </cell>
          <cell r="X23" t="str">
            <v>NE</v>
          </cell>
          <cell r="Y23" t="str">
            <v>NE</v>
          </cell>
          <cell r="Z23" t="str">
            <v>NE</v>
          </cell>
          <cell r="AA23" t="str">
            <v>NE</v>
          </cell>
          <cell r="AB23" t="str">
            <v>NE</v>
          </cell>
          <cell r="AC23" t="str">
            <v>NE</v>
          </cell>
          <cell r="AD23" t="str">
            <v>NE</v>
          </cell>
          <cell r="AE23" t="str">
            <v>NE</v>
          </cell>
          <cell r="AF23" t="str">
            <v>NE</v>
          </cell>
          <cell r="AG23" t="str">
            <v>NE</v>
          </cell>
          <cell r="AH23" t="str">
            <v>NE</v>
          </cell>
          <cell r="AI23" t="str">
            <v>NE</v>
          </cell>
          <cell r="AJ23" t="str">
            <v>NE</v>
          </cell>
          <cell r="AK23" t="str">
            <v>NE</v>
          </cell>
          <cell r="AL23" t="str">
            <v>NE</v>
          </cell>
          <cell r="AM23" t="str">
            <v>NE</v>
          </cell>
          <cell r="AN23" t="str">
            <v>NE</v>
          </cell>
          <cell r="AO23" t="str">
            <v>NE</v>
          </cell>
          <cell r="AP23"/>
          <cell r="AQ23"/>
          <cell r="AR23"/>
          <cell r="AS23"/>
          <cell r="AT23"/>
          <cell r="AU23"/>
          <cell r="AV23" t="str">
            <v>NE</v>
          </cell>
        </row>
        <row r="24">
          <cell r="A24" t="str">
            <v>xstore_slurry_Sheep</v>
          </cell>
          <cell r="B24" t="str">
            <v>-</v>
          </cell>
          <cell r="C24" t="str">
            <v>xstore_slurry</v>
          </cell>
          <cell r="D24" t="str">
            <v>-</v>
          </cell>
          <cell r="E24" t="str">
            <v>Sheep</v>
          </cell>
          <cell r="F24" t="str">
            <v>Fraction</v>
          </cell>
          <cell r="G24" t="str">
            <v>CS</v>
          </cell>
          <cell r="H24" t="str">
            <v>-</v>
          </cell>
          <cell r="I24"/>
          <cell r="J24"/>
          <cell r="K24">
            <v>1</v>
          </cell>
          <cell r="L24">
            <v>1</v>
          </cell>
          <cell r="M24">
            <v>1</v>
          </cell>
          <cell r="N24">
            <v>1</v>
          </cell>
          <cell r="O24">
            <v>1</v>
          </cell>
          <cell r="P24">
            <v>1</v>
          </cell>
          <cell r="Q24">
            <v>1</v>
          </cell>
          <cell r="R24">
            <v>1</v>
          </cell>
          <cell r="S24">
            <v>1</v>
          </cell>
          <cell r="T24">
            <v>1</v>
          </cell>
          <cell r="U24">
            <v>1</v>
          </cell>
          <cell r="V24">
            <v>1</v>
          </cell>
          <cell r="W24">
            <v>1</v>
          </cell>
          <cell r="X24">
            <v>1</v>
          </cell>
          <cell r="Y24">
            <v>1</v>
          </cell>
          <cell r="Z24">
            <v>1</v>
          </cell>
          <cell r="AA24">
            <v>1</v>
          </cell>
          <cell r="AB24">
            <v>1</v>
          </cell>
          <cell r="AC24">
            <v>1</v>
          </cell>
          <cell r="AD24">
            <v>1</v>
          </cell>
          <cell r="AE24">
            <v>1</v>
          </cell>
          <cell r="AF24">
            <v>1</v>
          </cell>
          <cell r="AG24">
            <v>1</v>
          </cell>
          <cell r="AH24">
            <v>1</v>
          </cell>
          <cell r="AI24">
            <v>1</v>
          </cell>
          <cell r="AJ24">
            <v>1</v>
          </cell>
          <cell r="AK24">
            <v>1</v>
          </cell>
          <cell r="AL24">
            <v>1</v>
          </cell>
          <cell r="AM24">
            <v>1</v>
          </cell>
          <cell r="AN24">
            <v>1</v>
          </cell>
          <cell r="AO24">
            <v>0</v>
          </cell>
          <cell r="AP24"/>
          <cell r="AQ24"/>
          <cell r="AR24"/>
          <cell r="AS24"/>
          <cell r="AT24"/>
          <cell r="AU24"/>
          <cell r="AV24" t="str">
            <v>[enter country-specific value]</v>
          </cell>
        </row>
        <row r="25">
          <cell r="A25" t="str">
            <v>xstore_slurry_Swine (finishing pigs)</v>
          </cell>
          <cell r="B25" t="str">
            <v>-</v>
          </cell>
          <cell r="C25" t="str">
            <v>xstore_slurry</v>
          </cell>
          <cell r="D25" t="str">
            <v>-</v>
          </cell>
          <cell r="E25" t="str">
            <v>Swine (finishing pigs)</v>
          </cell>
          <cell r="F25" t="str">
            <v>Fraction</v>
          </cell>
          <cell r="G25" t="str">
            <v>CS</v>
          </cell>
          <cell r="H25" t="str">
            <v>-</v>
          </cell>
          <cell r="I25" t="str">
            <v>Sheet MMS_TERT</v>
          </cell>
          <cell r="J25"/>
          <cell r="K25">
            <v>1</v>
          </cell>
          <cell r="L25">
            <v>1</v>
          </cell>
          <cell r="M25">
            <v>1</v>
          </cell>
          <cell r="N25">
            <v>1</v>
          </cell>
          <cell r="O25">
            <v>1</v>
          </cell>
          <cell r="P25">
            <v>1</v>
          </cell>
          <cell r="Q25">
            <v>1</v>
          </cell>
          <cell r="R25">
            <v>1</v>
          </cell>
          <cell r="S25">
            <v>1</v>
          </cell>
          <cell r="T25">
            <v>1</v>
          </cell>
          <cell r="U25">
            <v>1</v>
          </cell>
          <cell r="V25">
            <v>1</v>
          </cell>
          <cell r="W25">
            <v>1</v>
          </cell>
          <cell r="X25">
            <v>1</v>
          </cell>
          <cell r="Y25">
            <v>1</v>
          </cell>
          <cell r="Z25">
            <v>1</v>
          </cell>
          <cell r="AA25">
            <v>1</v>
          </cell>
          <cell r="AB25">
            <v>1</v>
          </cell>
          <cell r="AC25">
            <v>1</v>
          </cell>
          <cell r="AD25">
            <v>1</v>
          </cell>
          <cell r="AE25">
            <v>1</v>
          </cell>
          <cell r="AF25">
            <v>1</v>
          </cell>
          <cell r="AG25">
            <v>1</v>
          </cell>
          <cell r="AH25">
            <v>1</v>
          </cell>
          <cell r="AI25">
            <v>1</v>
          </cell>
          <cell r="AJ25">
            <v>1</v>
          </cell>
          <cell r="AK25">
            <v>0.39</v>
          </cell>
          <cell r="AL25">
            <v>0.38</v>
          </cell>
          <cell r="AM25">
            <v>0.38</v>
          </cell>
          <cell r="AN25">
            <v>0.42</v>
          </cell>
          <cell r="AO25">
            <v>0</v>
          </cell>
          <cell r="AP25"/>
          <cell r="AQ25"/>
          <cell r="AR25"/>
          <cell r="AS25"/>
          <cell r="AT25"/>
          <cell r="AU25"/>
          <cell r="AV25" t="str">
            <v>[enter country-specific value]</v>
          </cell>
        </row>
        <row r="26">
          <cell r="A26" t="str">
            <v>xstore_slurry_Swine (sows)</v>
          </cell>
          <cell r="B26" t="str">
            <v>-</v>
          </cell>
          <cell r="C26" t="str">
            <v>xstore_slurry</v>
          </cell>
          <cell r="D26" t="str">
            <v>-</v>
          </cell>
          <cell r="E26" t="str">
            <v>Swine (sows)</v>
          </cell>
          <cell r="F26" t="str">
            <v>Fraction</v>
          </cell>
          <cell r="G26" t="str">
            <v>CS</v>
          </cell>
          <cell r="H26" t="str">
            <v>-</v>
          </cell>
          <cell r="I26" t="str">
            <v>Sheet MMS_TERT</v>
          </cell>
          <cell r="J26"/>
          <cell r="K26">
            <v>1</v>
          </cell>
          <cell r="L26">
            <v>1</v>
          </cell>
          <cell r="M26">
            <v>1</v>
          </cell>
          <cell r="N26">
            <v>1</v>
          </cell>
          <cell r="O26">
            <v>1</v>
          </cell>
          <cell r="P26">
            <v>1</v>
          </cell>
          <cell r="Q26">
            <v>1</v>
          </cell>
          <cell r="R26">
            <v>1</v>
          </cell>
          <cell r="S26">
            <v>1</v>
          </cell>
          <cell r="T26">
            <v>1</v>
          </cell>
          <cell r="U26">
            <v>1</v>
          </cell>
          <cell r="V26">
            <v>1</v>
          </cell>
          <cell r="W26">
            <v>1</v>
          </cell>
          <cell r="X26">
            <v>1</v>
          </cell>
          <cell r="Y26">
            <v>1</v>
          </cell>
          <cell r="Z26">
            <v>1</v>
          </cell>
          <cell r="AA26">
            <v>1</v>
          </cell>
          <cell r="AB26">
            <v>1</v>
          </cell>
          <cell r="AC26">
            <v>1</v>
          </cell>
          <cell r="AD26">
            <v>1</v>
          </cell>
          <cell r="AE26">
            <v>1</v>
          </cell>
          <cell r="AF26">
            <v>1</v>
          </cell>
          <cell r="AG26">
            <v>1</v>
          </cell>
          <cell r="AH26">
            <v>1</v>
          </cell>
          <cell r="AI26">
            <v>1</v>
          </cell>
          <cell r="AJ26">
            <v>1</v>
          </cell>
          <cell r="AK26">
            <v>0.39</v>
          </cell>
          <cell r="AL26">
            <v>0.38</v>
          </cell>
          <cell r="AM26">
            <v>0.38</v>
          </cell>
          <cell r="AN26">
            <v>0.42</v>
          </cell>
          <cell r="AO26">
            <v>0</v>
          </cell>
          <cell r="AP26"/>
          <cell r="AQ26"/>
          <cell r="AR26"/>
          <cell r="AS26"/>
          <cell r="AT26"/>
          <cell r="AU26"/>
          <cell r="AV26" t="str">
            <v>[enter country-specific value]</v>
          </cell>
        </row>
        <row r="27">
          <cell r="A27" t="str">
            <v>xstore_slurry_Buffalo</v>
          </cell>
          <cell r="B27" t="str">
            <v>-</v>
          </cell>
          <cell r="C27" t="str">
            <v>xstore_slurry</v>
          </cell>
          <cell r="D27" t="str">
            <v>-</v>
          </cell>
          <cell r="E27" t="str">
            <v>Buffalo</v>
          </cell>
          <cell r="F27" t="str">
            <v>Fraction</v>
          </cell>
          <cell r="G27" t="str">
            <v>CS</v>
          </cell>
          <cell r="H27" t="str">
            <v>-</v>
          </cell>
          <cell r="I27" t="str">
            <v>NE</v>
          </cell>
          <cell r="J27"/>
          <cell r="K27" t="str">
            <v>NE</v>
          </cell>
          <cell r="L27" t="str">
            <v>NE</v>
          </cell>
          <cell r="M27" t="str">
            <v>NE</v>
          </cell>
          <cell r="N27" t="str">
            <v>NE</v>
          </cell>
          <cell r="O27" t="str">
            <v>NE</v>
          </cell>
          <cell r="P27" t="str">
            <v>NE</v>
          </cell>
          <cell r="Q27" t="str">
            <v>NE</v>
          </cell>
          <cell r="R27" t="str">
            <v>NE</v>
          </cell>
          <cell r="S27" t="str">
            <v>NE</v>
          </cell>
          <cell r="T27" t="str">
            <v>NE</v>
          </cell>
          <cell r="U27" t="str">
            <v>NE</v>
          </cell>
          <cell r="V27" t="str">
            <v>NE</v>
          </cell>
          <cell r="W27" t="str">
            <v>NE</v>
          </cell>
          <cell r="X27" t="str">
            <v>NE</v>
          </cell>
          <cell r="Y27" t="str">
            <v>NE</v>
          </cell>
          <cell r="Z27" t="str">
            <v>NE</v>
          </cell>
          <cell r="AA27" t="str">
            <v>NE</v>
          </cell>
          <cell r="AB27" t="str">
            <v>NE</v>
          </cell>
          <cell r="AC27" t="str">
            <v>NE</v>
          </cell>
          <cell r="AD27" t="str">
            <v>NE</v>
          </cell>
          <cell r="AE27" t="str">
            <v>NE</v>
          </cell>
          <cell r="AF27" t="str">
            <v>NE</v>
          </cell>
          <cell r="AG27" t="str">
            <v>NE</v>
          </cell>
          <cell r="AH27" t="str">
            <v>NE</v>
          </cell>
          <cell r="AI27" t="str">
            <v>NE</v>
          </cell>
          <cell r="AJ27" t="str">
            <v>NE</v>
          </cell>
          <cell r="AK27" t="str">
            <v>NE</v>
          </cell>
          <cell r="AL27" t="str">
            <v>NE</v>
          </cell>
          <cell r="AM27" t="str">
            <v>NE</v>
          </cell>
          <cell r="AN27" t="str">
            <v>NE</v>
          </cell>
          <cell r="AO27" t="str">
            <v>NE</v>
          </cell>
          <cell r="AP27"/>
          <cell r="AQ27"/>
          <cell r="AR27"/>
          <cell r="AS27"/>
          <cell r="AT27"/>
          <cell r="AU27"/>
          <cell r="AV27" t="str">
            <v>NE</v>
          </cell>
        </row>
        <row r="28">
          <cell r="A28" t="str">
            <v>xstore_slurry_Goats</v>
          </cell>
          <cell r="B28" t="str">
            <v>-</v>
          </cell>
          <cell r="C28" t="str">
            <v>xstore_slurry</v>
          </cell>
          <cell r="D28" t="str">
            <v>-</v>
          </cell>
          <cell r="E28" t="str">
            <v>Goats</v>
          </cell>
          <cell r="F28" t="str">
            <v>Fraction</v>
          </cell>
          <cell r="G28" t="str">
            <v>CS</v>
          </cell>
          <cell r="H28" t="str">
            <v>-</v>
          </cell>
          <cell r="I28" t="str">
            <v>[enter country-specific source]</v>
          </cell>
          <cell r="J28"/>
          <cell r="K28">
            <v>1</v>
          </cell>
          <cell r="L28">
            <v>1</v>
          </cell>
          <cell r="M28">
            <v>1</v>
          </cell>
          <cell r="N28">
            <v>1</v>
          </cell>
          <cell r="O28">
            <v>1</v>
          </cell>
          <cell r="P28">
            <v>1</v>
          </cell>
          <cell r="Q28">
            <v>1</v>
          </cell>
          <cell r="R28">
            <v>1</v>
          </cell>
          <cell r="S28">
            <v>1</v>
          </cell>
          <cell r="T28">
            <v>1</v>
          </cell>
          <cell r="U28">
            <v>1</v>
          </cell>
          <cell r="V28">
            <v>1</v>
          </cell>
          <cell r="W28">
            <v>1</v>
          </cell>
          <cell r="X28">
            <v>1</v>
          </cell>
          <cell r="Y28">
            <v>1</v>
          </cell>
          <cell r="Z28">
            <v>1</v>
          </cell>
          <cell r="AA28">
            <v>1</v>
          </cell>
          <cell r="AB28">
            <v>1</v>
          </cell>
          <cell r="AC28">
            <v>1</v>
          </cell>
          <cell r="AD28">
            <v>1</v>
          </cell>
          <cell r="AE28">
            <v>1</v>
          </cell>
          <cell r="AF28">
            <v>1</v>
          </cell>
          <cell r="AG28">
            <v>1</v>
          </cell>
          <cell r="AH28">
            <v>1</v>
          </cell>
          <cell r="AI28">
            <v>1</v>
          </cell>
          <cell r="AJ28">
            <v>1</v>
          </cell>
          <cell r="AK28">
            <v>1</v>
          </cell>
          <cell r="AL28">
            <v>1</v>
          </cell>
          <cell r="AM28">
            <v>1</v>
          </cell>
          <cell r="AN28">
            <v>1</v>
          </cell>
          <cell r="AO28">
            <v>0</v>
          </cell>
          <cell r="AP28"/>
          <cell r="AQ28"/>
          <cell r="AR28"/>
          <cell r="AS28"/>
          <cell r="AT28"/>
          <cell r="AU28"/>
          <cell r="AV28" t="str">
            <v>[enter country-specific value]</v>
          </cell>
        </row>
        <row r="29">
          <cell r="A29" t="str">
            <v>xstore_slurry_Horses</v>
          </cell>
          <cell r="B29" t="str">
            <v>-</v>
          </cell>
          <cell r="C29" t="str">
            <v>xstore_slurry</v>
          </cell>
          <cell r="D29" t="str">
            <v>-</v>
          </cell>
          <cell r="E29" t="str">
            <v>Horses</v>
          </cell>
          <cell r="F29" t="str">
            <v>Fraction</v>
          </cell>
          <cell r="G29" t="str">
            <v>CS</v>
          </cell>
          <cell r="H29" t="str">
            <v>-</v>
          </cell>
          <cell r="I29" t="str">
            <v>[enter country-specific source]</v>
          </cell>
          <cell r="J29"/>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0</v>
          </cell>
          <cell r="AP29"/>
          <cell r="AQ29"/>
          <cell r="AR29"/>
          <cell r="AS29"/>
          <cell r="AT29"/>
          <cell r="AU29"/>
          <cell r="AV29" t="str">
            <v>[enter country-specific value]</v>
          </cell>
        </row>
        <row r="30">
          <cell r="A30" t="str">
            <v>xstore_slurry_Mules and asses</v>
          </cell>
          <cell r="B30" t="str">
            <v>-</v>
          </cell>
          <cell r="C30" t="str">
            <v>xstore_slurry</v>
          </cell>
          <cell r="D30" t="str">
            <v>-</v>
          </cell>
          <cell r="E30" t="str">
            <v>Mules and asses</v>
          </cell>
          <cell r="F30" t="str">
            <v>Fraction</v>
          </cell>
          <cell r="G30" t="str">
            <v>CS</v>
          </cell>
          <cell r="H30" t="str">
            <v>-</v>
          </cell>
          <cell r="I30" t="str">
            <v>NE</v>
          </cell>
          <cell r="J30"/>
          <cell r="K30" t="str">
            <v>NE</v>
          </cell>
          <cell r="L30" t="str">
            <v>NE</v>
          </cell>
          <cell r="M30" t="str">
            <v>NE</v>
          </cell>
          <cell r="N30" t="str">
            <v>NE</v>
          </cell>
          <cell r="O30" t="str">
            <v>NE</v>
          </cell>
          <cell r="P30" t="str">
            <v>NE</v>
          </cell>
          <cell r="Q30" t="str">
            <v>NE</v>
          </cell>
          <cell r="R30" t="str">
            <v>NE</v>
          </cell>
          <cell r="S30" t="str">
            <v>NE</v>
          </cell>
          <cell r="T30" t="str">
            <v>NE</v>
          </cell>
          <cell r="U30" t="str">
            <v>NE</v>
          </cell>
          <cell r="V30" t="str">
            <v>NE</v>
          </cell>
          <cell r="W30" t="str">
            <v>NE</v>
          </cell>
          <cell r="X30" t="str">
            <v>NE</v>
          </cell>
          <cell r="Y30" t="str">
            <v>NE</v>
          </cell>
          <cell r="Z30" t="str">
            <v>NE</v>
          </cell>
          <cell r="AA30" t="str">
            <v>NE</v>
          </cell>
          <cell r="AB30" t="str">
            <v>NE</v>
          </cell>
          <cell r="AC30" t="str">
            <v>NE</v>
          </cell>
          <cell r="AD30" t="str">
            <v>NE</v>
          </cell>
          <cell r="AE30" t="str">
            <v>NE</v>
          </cell>
          <cell r="AF30" t="str">
            <v>NE</v>
          </cell>
          <cell r="AG30" t="str">
            <v>NE</v>
          </cell>
          <cell r="AH30" t="str">
            <v>NE</v>
          </cell>
          <cell r="AI30" t="str">
            <v>NE</v>
          </cell>
          <cell r="AJ30" t="str">
            <v>NE</v>
          </cell>
          <cell r="AK30" t="str">
            <v>NE</v>
          </cell>
          <cell r="AL30" t="str">
            <v>NE</v>
          </cell>
          <cell r="AM30" t="str">
            <v>NE</v>
          </cell>
          <cell r="AN30" t="str">
            <v>NE</v>
          </cell>
          <cell r="AO30" t="str">
            <v>NE</v>
          </cell>
          <cell r="AP30"/>
          <cell r="AQ30"/>
          <cell r="AR30"/>
          <cell r="AS30"/>
          <cell r="AT30"/>
          <cell r="AU30"/>
          <cell r="AV30" t="str">
            <v>NE</v>
          </cell>
        </row>
        <row r="31">
          <cell r="A31" t="str">
            <v>xstore_slurry_Laying hens</v>
          </cell>
          <cell r="B31" t="str">
            <v>-</v>
          </cell>
          <cell r="C31" t="str">
            <v>xstore_slurry</v>
          </cell>
          <cell r="D31" t="str">
            <v>-</v>
          </cell>
          <cell r="E31" t="str">
            <v>Laying hens</v>
          </cell>
          <cell r="F31" t="str">
            <v>Fraction</v>
          </cell>
          <cell r="G31" t="str">
            <v>CS</v>
          </cell>
          <cell r="H31" t="str">
            <v>-</v>
          </cell>
          <cell r="I31" t="str">
            <v>[enter country-specific source]</v>
          </cell>
          <cell r="J31"/>
          <cell r="K31">
            <v>1</v>
          </cell>
          <cell r="L31">
            <v>1</v>
          </cell>
          <cell r="M31">
            <v>1</v>
          </cell>
          <cell r="N31">
            <v>1</v>
          </cell>
          <cell r="O31">
            <v>1</v>
          </cell>
          <cell r="P31">
            <v>1</v>
          </cell>
          <cell r="Q31">
            <v>1</v>
          </cell>
          <cell r="R31">
            <v>1</v>
          </cell>
          <cell r="S31">
            <v>1</v>
          </cell>
          <cell r="T31">
            <v>1</v>
          </cell>
          <cell r="U31">
            <v>1</v>
          </cell>
          <cell r="V31">
            <v>1</v>
          </cell>
          <cell r="W31">
            <v>1</v>
          </cell>
          <cell r="X31">
            <v>1</v>
          </cell>
          <cell r="Y31">
            <v>1</v>
          </cell>
          <cell r="Z31">
            <v>1</v>
          </cell>
          <cell r="AA31">
            <v>1</v>
          </cell>
          <cell r="AB31">
            <v>1</v>
          </cell>
          <cell r="AC31">
            <v>1</v>
          </cell>
          <cell r="AD31">
            <v>1</v>
          </cell>
          <cell r="AE31">
            <v>1</v>
          </cell>
          <cell r="AF31">
            <v>1</v>
          </cell>
          <cell r="AG31">
            <v>1</v>
          </cell>
          <cell r="AH31">
            <v>1</v>
          </cell>
          <cell r="AI31">
            <v>1</v>
          </cell>
          <cell r="AJ31">
            <v>1</v>
          </cell>
          <cell r="AK31">
            <v>0.99</v>
          </cell>
          <cell r="AL31">
            <v>0.99</v>
          </cell>
          <cell r="AM31">
            <v>0.99</v>
          </cell>
          <cell r="AN31">
            <v>0.99</v>
          </cell>
          <cell r="AO31">
            <v>0</v>
          </cell>
          <cell r="AP31"/>
          <cell r="AQ31"/>
          <cell r="AR31"/>
          <cell r="AS31"/>
          <cell r="AT31"/>
          <cell r="AU31"/>
          <cell r="AV31" t="str">
            <v>[enter country-specific value]</v>
          </cell>
        </row>
        <row r="32">
          <cell r="A32" t="str">
            <v>xstore_slurry_Broilers</v>
          </cell>
          <cell r="B32" t="str">
            <v>-</v>
          </cell>
          <cell r="C32" t="str">
            <v>xstore_slurry</v>
          </cell>
          <cell r="D32" t="str">
            <v>-</v>
          </cell>
          <cell r="E32" t="str">
            <v>Broilers</v>
          </cell>
          <cell r="F32" t="str">
            <v>Fraction</v>
          </cell>
          <cell r="G32" t="str">
            <v>CS</v>
          </cell>
          <cell r="H32" t="str">
            <v>-</v>
          </cell>
          <cell r="I32" t="str">
            <v>[enter country-specific source]</v>
          </cell>
          <cell r="J32"/>
          <cell r="K32">
            <v>1</v>
          </cell>
          <cell r="L32">
            <v>1</v>
          </cell>
          <cell r="M32">
            <v>1</v>
          </cell>
          <cell r="N32">
            <v>1</v>
          </cell>
          <cell r="O32">
            <v>1</v>
          </cell>
          <cell r="P32">
            <v>1</v>
          </cell>
          <cell r="Q32">
            <v>1</v>
          </cell>
          <cell r="R32">
            <v>1</v>
          </cell>
          <cell r="S32">
            <v>1</v>
          </cell>
          <cell r="T32">
            <v>1</v>
          </cell>
          <cell r="U32">
            <v>1</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cell r="AK32">
            <v>1</v>
          </cell>
          <cell r="AL32">
            <v>1</v>
          </cell>
          <cell r="AM32">
            <v>1</v>
          </cell>
          <cell r="AN32">
            <v>1</v>
          </cell>
          <cell r="AO32">
            <v>0</v>
          </cell>
          <cell r="AP32"/>
          <cell r="AQ32"/>
          <cell r="AR32"/>
          <cell r="AS32"/>
          <cell r="AT32"/>
          <cell r="AU32"/>
          <cell r="AV32" t="str">
            <v>[enter country-specific value]</v>
          </cell>
        </row>
        <row r="33">
          <cell r="A33" t="str">
            <v>xstore_slurry_Turkeys</v>
          </cell>
          <cell r="B33" t="str">
            <v>-</v>
          </cell>
          <cell r="C33" t="str">
            <v>xstore_slurry</v>
          </cell>
          <cell r="D33" t="str">
            <v>-</v>
          </cell>
          <cell r="E33" t="str">
            <v>Turkeys</v>
          </cell>
          <cell r="F33" t="str">
            <v>Fraction</v>
          </cell>
          <cell r="G33" t="str">
            <v>CS</v>
          </cell>
          <cell r="H33" t="str">
            <v>-</v>
          </cell>
          <cell r="I33" t="str">
            <v>[enter country-specific source]</v>
          </cell>
          <cell r="J33"/>
          <cell r="K33">
            <v>1</v>
          </cell>
          <cell r="L33">
            <v>1</v>
          </cell>
          <cell r="M33">
            <v>1</v>
          </cell>
          <cell r="N33">
            <v>1</v>
          </cell>
          <cell r="O33">
            <v>1</v>
          </cell>
          <cell r="P33">
            <v>1</v>
          </cell>
          <cell r="Q33">
            <v>1</v>
          </cell>
          <cell r="R33">
            <v>1</v>
          </cell>
          <cell r="S33">
            <v>1</v>
          </cell>
          <cell r="T33">
            <v>1</v>
          </cell>
          <cell r="U33">
            <v>1</v>
          </cell>
          <cell r="V33">
            <v>1</v>
          </cell>
          <cell r="W33">
            <v>1</v>
          </cell>
          <cell r="X33">
            <v>1</v>
          </cell>
          <cell r="Y33">
            <v>1</v>
          </cell>
          <cell r="Z33">
            <v>1</v>
          </cell>
          <cell r="AA33">
            <v>1</v>
          </cell>
          <cell r="AB33">
            <v>1</v>
          </cell>
          <cell r="AC33">
            <v>1</v>
          </cell>
          <cell r="AD33">
            <v>1</v>
          </cell>
          <cell r="AE33">
            <v>1</v>
          </cell>
          <cell r="AF33">
            <v>1</v>
          </cell>
          <cell r="AG33">
            <v>1</v>
          </cell>
          <cell r="AH33">
            <v>1</v>
          </cell>
          <cell r="AI33">
            <v>1</v>
          </cell>
          <cell r="AJ33">
            <v>1</v>
          </cell>
          <cell r="AK33">
            <v>1</v>
          </cell>
          <cell r="AL33">
            <v>1</v>
          </cell>
          <cell r="AM33">
            <v>1</v>
          </cell>
          <cell r="AN33">
            <v>1</v>
          </cell>
          <cell r="AO33">
            <v>0</v>
          </cell>
          <cell r="AP33"/>
          <cell r="AQ33"/>
          <cell r="AR33"/>
          <cell r="AS33"/>
          <cell r="AT33"/>
          <cell r="AU33"/>
          <cell r="AV33" t="str">
            <v>[enter country-specific value]</v>
          </cell>
        </row>
        <row r="34">
          <cell r="A34" t="str">
            <v>xstore_slurry_Other poultry (ducks)</v>
          </cell>
          <cell r="B34" t="str">
            <v>-</v>
          </cell>
          <cell r="C34" t="str">
            <v>xstore_slurry</v>
          </cell>
          <cell r="D34" t="str">
            <v>-</v>
          </cell>
          <cell r="E34" t="str">
            <v>Other poultry (ducks)</v>
          </cell>
          <cell r="F34" t="str">
            <v>Fraction</v>
          </cell>
          <cell r="G34" t="str">
            <v>CS</v>
          </cell>
          <cell r="H34" t="str">
            <v>-</v>
          </cell>
          <cell r="I34" t="str">
            <v>[enter country-specific source]</v>
          </cell>
          <cell r="J34"/>
          <cell r="K34">
            <v>1</v>
          </cell>
          <cell r="L34">
            <v>1</v>
          </cell>
          <cell r="M34">
            <v>1</v>
          </cell>
          <cell r="N34">
            <v>1</v>
          </cell>
          <cell r="O34">
            <v>1</v>
          </cell>
          <cell r="P34">
            <v>1</v>
          </cell>
          <cell r="Q34">
            <v>1</v>
          </cell>
          <cell r="R34">
            <v>1</v>
          </cell>
          <cell r="S34">
            <v>1</v>
          </cell>
          <cell r="T34">
            <v>1</v>
          </cell>
          <cell r="U34">
            <v>1</v>
          </cell>
          <cell r="V34">
            <v>1</v>
          </cell>
          <cell r="W34">
            <v>1</v>
          </cell>
          <cell r="X34">
            <v>1</v>
          </cell>
          <cell r="Y34">
            <v>1</v>
          </cell>
          <cell r="Z34">
            <v>1</v>
          </cell>
          <cell r="AA34">
            <v>1</v>
          </cell>
          <cell r="AB34">
            <v>1</v>
          </cell>
          <cell r="AC34">
            <v>1</v>
          </cell>
          <cell r="AD34">
            <v>1</v>
          </cell>
          <cell r="AE34">
            <v>1</v>
          </cell>
          <cell r="AF34">
            <v>1</v>
          </cell>
          <cell r="AG34">
            <v>1</v>
          </cell>
          <cell r="AH34">
            <v>1</v>
          </cell>
          <cell r="AI34">
            <v>1</v>
          </cell>
          <cell r="AJ34">
            <v>1</v>
          </cell>
          <cell r="AK34">
            <v>1</v>
          </cell>
          <cell r="AL34">
            <v>1</v>
          </cell>
          <cell r="AM34">
            <v>1</v>
          </cell>
          <cell r="AN34">
            <v>1</v>
          </cell>
          <cell r="AO34">
            <v>0</v>
          </cell>
          <cell r="AP34"/>
          <cell r="AQ34"/>
          <cell r="AR34"/>
          <cell r="AS34"/>
          <cell r="AT34"/>
          <cell r="AU34"/>
          <cell r="AV34" t="str">
            <v>[enter country-specific value]</v>
          </cell>
        </row>
        <row r="35">
          <cell r="A35" t="str">
            <v>xstore_slurry_Other poultry (geese)</v>
          </cell>
          <cell r="B35" t="str">
            <v>-</v>
          </cell>
          <cell r="C35" t="str">
            <v>xstore_slurry</v>
          </cell>
          <cell r="D35" t="str">
            <v>-</v>
          </cell>
          <cell r="E35" t="str">
            <v>Other poultry (geese)</v>
          </cell>
          <cell r="F35" t="str">
            <v>Fraction</v>
          </cell>
          <cell r="G35" t="str">
            <v>CS</v>
          </cell>
          <cell r="H35" t="str">
            <v>-</v>
          </cell>
          <cell r="I35" t="str">
            <v>[enter country-specific source]</v>
          </cell>
          <cell r="J35"/>
          <cell r="K35">
            <v>1</v>
          </cell>
          <cell r="L35">
            <v>1</v>
          </cell>
          <cell r="M35">
            <v>1</v>
          </cell>
          <cell r="N35">
            <v>1</v>
          </cell>
          <cell r="O35">
            <v>1</v>
          </cell>
          <cell r="P35">
            <v>1</v>
          </cell>
          <cell r="Q35">
            <v>1</v>
          </cell>
          <cell r="R35">
            <v>1</v>
          </cell>
          <cell r="S35">
            <v>1</v>
          </cell>
          <cell r="T35">
            <v>1</v>
          </cell>
          <cell r="U35">
            <v>1</v>
          </cell>
          <cell r="V35">
            <v>1</v>
          </cell>
          <cell r="W35">
            <v>1</v>
          </cell>
          <cell r="X35">
            <v>1</v>
          </cell>
          <cell r="Y35">
            <v>1</v>
          </cell>
          <cell r="Z35">
            <v>1</v>
          </cell>
          <cell r="AA35">
            <v>1</v>
          </cell>
          <cell r="AB35">
            <v>1</v>
          </cell>
          <cell r="AC35">
            <v>1</v>
          </cell>
          <cell r="AD35">
            <v>1</v>
          </cell>
          <cell r="AE35">
            <v>1</v>
          </cell>
          <cell r="AF35">
            <v>1</v>
          </cell>
          <cell r="AG35">
            <v>1</v>
          </cell>
          <cell r="AH35">
            <v>1</v>
          </cell>
          <cell r="AI35">
            <v>1</v>
          </cell>
          <cell r="AJ35">
            <v>1</v>
          </cell>
          <cell r="AK35">
            <v>1</v>
          </cell>
          <cell r="AL35">
            <v>1</v>
          </cell>
          <cell r="AM35">
            <v>1</v>
          </cell>
          <cell r="AN35">
            <v>1</v>
          </cell>
          <cell r="AO35">
            <v>0</v>
          </cell>
          <cell r="AP35"/>
          <cell r="AQ35"/>
          <cell r="AR35"/>
          <cell r="AS35"/>
          <cell r="AT35"/>
          <cell r="AU35"/>
          <cell r="AV35" t="str">
            <v>[enter country-specific value]</v>
          </cell>
        </row>
        <row r="36">
          <cell r="A36" t="str">
            <v>xstore_slurry_Other animals (fur animals)</v>
          </cell>
          <cell r="B36" t="str">
            <v>-</v>
          </cell>
          <cell r="C36" t="str">
            <v>xstore_slurry</v>
          </cell>
          <cell r="D36" t="str">
            <v>-</v>
          </cell>
          <cell r="E36" t="str">
            <v>Other animals (fur animals)</v>
          </cell>
          <cell r="F36" t="str">
            <v>Fraction</v>
          </cell>
          <cell r="G36" t="str">
            <v>CS</v>
          </cell>
          <cell r="H36" t="str">
            <v>-</v>
          </cell>
          <cell r="I36" t="str">
            <v>NE</v>
          </cell>
          <cell r="J36"/>
          <cell r="K36" t="str">
            <v>NE</v>
          </cell>
          <cell r="L36" t="str">
            <v>NE</v>
          </cell>
          <cell r="M36" t="str">
            <v>NE</v>
          </cell>
          <cell r="N36" t="str">
            <v>NE</v>
          </cell>
          <cell r="O36" t="str">
            <v>NE</v>
          </cell>
          <cell r="P36" t="str">
            <v>NE</v>
          </cell>
          <cell r="Q36" t="str">
            <v>NE</v>
          </cell>
          <cell r="R36" t="str">
            <v>NE</v>
          </cell>
          <cell r="S36" t="str">
            <v>NE</v>
          </cell>
          <cell r="T36" t="str">
            <v>NE</v>
          </cell>
          <cell r="U36" t="str">
            <v>NE</v>
          </cell>
          <cell r="V36" t="str">
            <v>NE</v>
          </cell>
          <cell r="W36" t="str">
            <v>NE</v>
          </cell>
          <cell r="X36" t="str">
            <v>NE</v>
          </cell>
          <cell r="Y36" t="str">
            <v>NE</v>
          </cell>
          <cell r="Z36" t="str">
            <v>NE</v>
          </cell>
          <cell r="AA36" t="str">
            <v>NE</v>
          </cell>
          <cell r="AB36" t="str">
            <v>NE</v>
          </cell>
          <cell r="AC36" t="str">
            <v>NE</v>
          </cell>
          <cell r="AD36" t="str">
            <v>NE</v>
          </cell>
          <cell r="AE36" t="str">
            <v>NE</v>
          </cell>
          <cell r="AF36" t="str">
            <v>NE</v>
          </cell>
          <cell r="AG36" t="str">
            <v>NE</v>
          </cell>
          <cell r="AH36" t="str">
            <v>NE</v>
          </cell>
          <cell r="AI36" t="str">
            <v>NE</v>
          </cell>
          <cell r="AJ36" t="str">
            <v>NE</v>
          </cell>
          <cell r="AK36" t="str">
            <v>NE</v>
          </cell>
          <cell r="AL36" t="str">
            <v>NE</v>
          </cell>
          <cell r="AM36" t="str">
            <v>NE</v>
          </cell>
          <cell r="AN36" t="str">
            <v>NE</v>
          </cell>
          <cell r="AO36" t="str">
            <v>NE</v>
          </cell>
          <cell r="AP36"/>
          <cell r="AQ36"/>
          <cell r="AR36"/>
          <cell r="AS36"/>
          <cell r="AT36"/>
          <cell r="AU36"/>
          <cell r="AV36" t="str">
            <v>NE</v>
          </cell>
        </row>
        <row r="37">
          <cell r="A37" t="str">
            <v>xstore_solid_Dairy cattle</v>
          </cell>
          <cell r="B37" t="str">
            <v>-</v>
          </cell>
          <cell r="C37" t="str">
            <v>xstore_solid</v>
          </cell>
          <cell r="D37" t="str">
            <v>-</v>
          </cell>
          <cell r="E37" t="str">
            <v>Dairy cattle</v>
          </cell>
          <cell r="F37" t="str">
            <v>Fraction</v>
          </cell>
          <cell r="G37" t="str">
            <v>CS</v>
          </cell>
          <cell r="H37" t="str">
            <v>-</v>
          </cell>
          <cell r="I37" t="str">
            <v>Sheet MMS_TERT</v>
          </cell>
          <cell r="J37"/>
          <cell r="K37">
            <v>0.97142857142857142</v>
          </cell>
          <cell r="L37">
            <v>0.97142857142857142</v>
          </cell>
          <cell r="M37">
            <v>0.97142857142857142</v>
          </cell>
          <cell r="N37">
            <v>0.97142857142857142</v>
          </cell>
          <cell r="O37">
            <v>0.9859154929577465</v>
          </cell>
          <cell r="P37">
            <v>0.9850746268656716</v>
          </cell>
          <cell r="Q37">
            <v>0.98684210526315785</v>
          </cell>
          <cell r="R37">
            <v>0.98750000000000004</v>
          </cell>
          <cell r="S37">
            <v>0.98750000000000004</v>
          </cell>
          <cell r="T37">
            <v>0.98750000000000004</v>
          </cell>
          <cell r="U37">
            <v>0.98666666666666669</v>
          </cell>
          <cell r="V37">
            <v>0.98666666666666669</v>
          </cell>
          <cell r="W37">
            <v>0.98550724637681164</v>
          </cell>
          <cell r="X37">
            <v>0.984375</v>
          </cell>
          <cell r="Y37">
            <v>0.984375</v>
          </cell>
          <cell r="Z37">
            <v>0.98412698412698418</v>
          </cell>
          <cell r="AA37">
            <v>0.98412698412698418</v>
          </cell>
          <cell r="AB37">
            <v>0.98412698412698418</v>
          </cell>
          <cell r="AC37">
            <v>0.98412698412698418</v>
          </cell>
          <cell r="AD37">
            <v>0.98412698412698407</v>
          </cell>
          <cell r="AE37">
            <v>0.98484848484848486</v>
          </cell>
          <cell r="AF37">
            <v>0.98484848484848486</v>
          </cell>
          <cell r="AG37">
            <v>0.98484848484848486</v>
          </cell>
          <cell r="AH37">
            <v>0.98484848484848486</v>
          </cell>
          <cell r="AI37">
            <v>0.98484848484848486</v>
          </cell>
          <cell r="AJ37">
            <v>0.98484848484848486</v>
          </cell>
          <cell r="AK37">
            <v>0.63</v>
          </cell>
          <cell r="AL37">
            <v>0.63</v>
          </cell>
          <cell r="AM37">
            <v>0.63000000000000012</v>
          </cell>
          <cell r="AN37">
            <v>0.63000000000000012</v>
          </cell>
          <cell r="AO37">
            <v>0</v>
          </cell>
          <cell r="AP37"/>
          <cell r="AQ37"/>
          <cell r="AR37"/>
          <cell r="AS37"/>
          <cell r="AT37"/>
          <cell r="AU37"/>
          <cell r="AV37" t="str">
            <v>[enter country-specific value]</v>
          </cell>
        </row>
        <row r="38">
          <cell r="A38" t="str">
            <v>xstore_solid_Non-dairy cattle</v>
          </cell>
          <cell r="B38" t="str">
            <v>-</v>
          </cell>
          <cell r="C38" t="str">
            <v>xstore_solid</v>
          </cell>
          <cell r="D38" t="str">
            <v>-</v>
          </cell>
          <cell r="E38" t="str">
            <v>Non-dairy cattle</v>
          </cell>
          <cell r="F38" t="str">
            <v>Fraction</v>
          </cell>
          <cell r="G38" t="str">
            <v>CS</v>
          </cell>
          <cell r="H38" t="str">
            <v>-</v>
          </cell>
          <cell r="I38" t="str">
            <v>Sheet MMS_TERT</v>
          </cell>
          <cell r="J38"/>
          <cell r="K38">
            <v>0.97674418604651159</v>
          </cell>
          <cell r="L38">
            <v>0.97674418604651159</v>
          </cell>
          <cell r="M38">
            <v>0.97619047619047616</v>
          </cell>
          <cell r="N38">
            <v>0.97619047619047616</v>
          </cell>
          <cell r="O38">
            <v>0.97619047619047616</v>
          </cell>
          <cell r="P38">
            <v>0.97499999999999998</v>
          </cell>
          <cell r="Q38">
            <v>0.97499999999999998</v>
          </cell>
          <cell r="R38">
            <v>0.97499999999999998</v>
          </cell>
          <cell r="S38">
            <v>0.97499999999999998</v>
          </cell>
          <cell r="T38">
            <v>0.97435897435897434</v>
          </cell>
          <cell r="U38">
            <v>0.97435897435897434</v>
          </cell>
          <cell r="V38">
            <v>0.97142857142857142</v>
          </cell>
          <cell r="W38">
            <v>0.97142857142857142</v>
          </cell>
          <cell r="X38">
            <v>0.97142857142857142</v>
          </cell>
          <cell r="Y38">
            <v>0.97142857142857142</v>
          </cell>
          <cell r="Z38">
            <v>0.97142857142857142</v>
          </cell>
          <cell r="AA38">
            <v>0.97142857142857142</v>
          </cell>
          <cell r="AB38">
            <v>0.97058823529411764</v>
          </cell>
          <cell r="AC38">
            <v>0.96969696969696972</v>
          </cell>
          <cell r="AD38">
            <v>0.96969696969696972</v>
          </cell>
          <cell r="AE38">
            <v>0.96969696969696972</v>
          </cell>
          <cell r="AF38">
            <v>0.96969696969696972</v>
          </cell>
          <cell r="AG38">
            <v>0.96969696969696972</v>
          </cell>
          <cell r="AH38">
            <v>0.96969696969696972</v>
          </cell>
          <cell r="AI38">
            <v>0.96969696969696972</v>
          </cell>
          <cell r="AJ38">
            <v>0.96969696969696972</v>
          </cell>
          <cell r="AK38">
            <v>0.16576580600056279</v>
          </cell>
          <cell r="AL38">
            <v>0.16936054146952728</v>
          </cell>
          <cell r="AM38">
            <v>0.15704833925242612</v>
          </cell>
          <cell r="AN38">
            <v>0.15890364488564512</v>
          </cell>
          <cell r="AO38">
            <v>0</v>
          </cell>
          <cell r="AP38"/>
          <cell r="AQ38"/>
          <cell r="AR38"/>
          <cell r="AS38"/>
          <cell r="AT38"/>
          <cell r="AU38"/>
          <cell r="AV38" t="str">
            <v>[enter country-specific value]</v>
          </cell>
        </row>
        <row r="39">
          <cell r="A39" t="str">
            <v>xstore_solid_Non-dairy cattle (calves)</v>
          </cell>
          <cell r="B39" t="str">
            <v>-</v>
          </cell>
          <cell r="C39" t="str">
            <v>xstore_solid</v>
          </cell>
          <cell r="D39" t="str">
            <v>-</v>
          </cell>
          <cell r="E39" t="str">
            <v>Non-dairy cattle (calves)</v>
          </cell>
          <cell r="F39" t="str">
            <v>Fraction</v>
          </cell>
          <cell r="G39" t="str">
            <v>CS</v>
          </cell>
          <cell r="H39" t="str">
            <v>-</v>
          </cell>
          <cell r="I39" t="str">
            <v>NE</v>
          </cell>
          <cell r="J39"/>
          <cell r="K39" t="str">
            <v>NE</v>
          </cell>
          <cell r="L39" t="str">
            <v>NE</v>
          </cell>
          <cell r="M39" t="str">
            <v>NE</v>
          </cell>
          <cell r="N39" t="str">
            <v>NE</v>
          </cell>
          <cell r="O39" t="str">
            <v>NE</v>
          </cell>
          <cell r="P39" t="str">
            <v>NE</v>
          </cell>
          <cell r="Q39" t="str">
            <v>NE</v>
          </cell>
          <cell r="R39" t="str">
            <v>NE</v>
          </cell>
          <cell r="S39" t="str">
            <v>NE</v>
          </cell>
          <cell r="T39" t="str">
            <v>NE</v>
          </cell>
          <cell r="U39" t="str">
            <v>NE</v>
          </cell>
          <cell r="V39" t="str">
            <v>NE</v>
          </cell>
          <cell r="W39" t="str">
            <v>NE</v>
          </cell>
          <cell r="X39" t="str">
            <v>NE</v>
          </cell>
          <cell r="Y39" t="str">
            <v>NE</v>
          </cell>
          <cell r="Z39" t="str">
            <v>NE</v>
          </cell>
          <cell r="AA39" t="str">
            <v>NE</v>
          </cell>
          <cell r="AB39" t="str">
            <v>NE</v>
          </cell>
          <cell r="AC39" t="str">
            <v>NE</v>
          </cell>
          <cell r="AD39" t="str">
            <v>NE</v>
          </cell>
          <cell r="AE39" t="str">
            <v>NE</v>
          </cell>
          <cell r="AF39" t="str">
            <v>NE</v>
          </cell>
          <cell r="AG39" t="str">
            <v>NE</v>
          </cell>
          <cell r="AH39" t="str">
            <v>NE</v>
          </cell>
          <cell r="AI39" t="str">
            <v>NE</v>
          </cell>
          <cell r="AJ39" t="str">
            <v>NE</v>
          </cell>
          <cell r="AK39" t="str">
            <v>NE</v>
          </cell>
          <cell r="AL39" t="str">
            <v>NE</v>
          </cell>
          <cell r="AM39" t="str">
            <v>NE</v>
          </cell>
          <cell r="AN39" t="str">
            <v>NE</v>
          </cell>
          <cell r="AO39" t="str">
            <v>NE</v>
          </cell>
          <cell r="AP39"/>
          <cell r="AQ39"/>
          <cell r="AR39"/>
          <cell r="AS39"/>
          <cell r="AT39"/>
          <cell r="AU39"/>
          <cell r="AV39" t="str">
            <v>NE</v>
          </cell>
        </row>
        <row r="40">
          <cell r="A40" t="str">
            <v>xstore_solid_Sheep</v>
          </cell>
          <cell r="B40" t="str">
            <v>-</v>
          </cell>
          <cell r="C40" t="str">
            <v>xstore_solid</v>
          </cell>
          <cell r="D40" t="str">
            <v>-</v>
          </cell>
          <cell r="E40" t="str">
            <v>Sheep</v>
          </cell>
          <cell r="F40" t="str">
            <v>Fraction</v>
          </cell>
          <cell r="G40" t="str">
            <v>CS</v>
          </cell>
          <cell r="H40" t="str">
            <v>-</v>
          </cell>
          <cell r="I40"/>
          <cell r="J40"/>
          <cell r="K40">
            <v>1</v>
          </cell>
          <cell r="L40">
            <v>1</v>
          </cell>
          <cell r="M40">
            <v>1</v>
          </cell>
          <cell r="N40">
            <v>1</v>
          </cell>
          <cell r="O40">
            <v>1</v>
          </cell>
          <cell r="P40">
            <v>1</v>
          </cell>
          <cell r="Q40">
            <v>1</v>
          </cell>
          <cell r="R40">
            <v>1</v>
          </cell>
          <cell r="S40">
            <v>1</v>
          </cell>
          <cell r="T40">
            <v>1</v>
          </cell>
          <cell r="U40">
            <v>1</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cell r="AK40">
            <v>1</v>
          </cell>
          <cell r="AL40">
            <v>1</v>
          </cell>
          <cell r="AM40">
            <v>1</v>
          </cell>
          <cell r="AN40">
            <v>1</v>
          </cell>
          <cell r="AO40">
            <v>0</v>
          </cell>
          <cell r="AP40"/>
          <cell r="AQ40"/>
          <cell r="AR40"/>
          <cell r="AS40"/>
          <cell r="AT40"/>
          <cell r="AU40"/>
          <cell r="AV40" t="str">
            <v>[enter country-specific value]</v>
          </cell>
        </row>
        <row r="41">
          <cell r="A41" t="str">
            <v>xstore_solid_Swine (finishing pigs)</v>
          </cell>
          <cell r="B41" t="str">
            <v>-</v>
          </cell>
          <cell r="C41" t="str">
            <v>xstore_solid</v>
          </cell>
          <cell r="D41" t="str">
            <v>-</v>
          </cell>
          <cell r="E41" t="str">
            <v>Swine (finishing pigs)</v>
          </cell>
          <cell r="F41" t="str">
            <v>Fraction</v>
          </cell>
          <cell r="G41" t="str">
            <v>CS</v>
          </cell>
          <cell r="H41" t="str">
            <v>-</v>
          </cell>
          <cell r="I41" t="str">
            <v>Sheet MMS_TERT</v>
          </cell>
          <cell r="J41"/>
          <cell r="K41">
            <v>1</v>
          </cell>
          <cell r="L41">
            <v>1</v>
          </cell>
          <cell r="M41">
            <v>1</v>
          </cell>
          <cell r="N41">
            <v>1</v>
          </cell>
          <cell r="O41">
            <v>1</v>
          </cell>
          <cell r="P41">
            <v>1</v>
          </cell>
          <cell r="Q41">
            <v>1</v>
          </cell>
          <cell r="R41">
            <v>1</v>
          </cell>
          <cell r="S41">
            <v>1</v>
          </cell>
          <cell r="T41">
            <v>1</v>
          </cell>
          <cell r="U41">
            <v>1</v>
          </cell>
          <cell r="V41">
            <v>1</v>
          </cell>
          <cell r="W41">
            <v>1</v>
          </cell>
          <cell r="X41">
            <v>1</v>
          </cell>
          <cell r="Y41">
            <v>1</v>
          </cell>
          <cell r="Z41">
            <v>1</v>
          </cell>
          <cell r="AA41">
            <v>1</v>
          </cell>
          <cell r="AB41">
            <v>1</v>
          </cell>
          <cell r="AC41">
            <v>1</v>
          </cell>
          <cell r="AD41">
            <v>1</v>
          </cell>
          <cell r="AE41">
            <v>1</v>
          </cell>
          <cell r="AF41">
            <v>1</v>
          </cell>
          <cell r="AG41">
            <v>1</v>
          </cell>
          <cell r="AH41">
            <v>1</v>
          </cell>
          <cell r="AI41">
            <v>1</v>
          </cell>
          <cell r="AJ41">
            <v>1</v>
          </cell>
          <cell r="AK41">
            <v>0.98</v>
          </cell>
          <cell r="AL41">
            <v>0.98</v>
          </cell>
          <cell r="AM41">
            <v>0.98</v>
          </cell>
          <cell r="AN41">
            <v>0.98</v>
          </cell>
          <cell r="AO41">
            <v>0</v>
          </cell>
          <cell r="AP41"/>
          <cell r="AQ41"/>
          <cell r="AR41"/>
          <cell r="AS41"/>
          <cell r="AT41"/>
          <cell r="AU41"/>
          <cell r="AV41" t="str">
            <v>[enter country-specific value]</v>
          </cell>
        </row>
        <row r="42">
          <cell r="A42" t="str">
            <v>xstore_solid_Swine (sows)</v>
          </cell>
          <cell r="B42" t="str">
            <v>-</v>
          </cell>
          <cell r="C42" t="str">
            <v>xstore_solid</v>
          </cell>
          <cell r="D42" t="str">
            <v>-</v>
          </cell>
          <cell r="E42" t="str">
            <v>Swine (sows)</v>
          </cell>
          <cell r="F42" t="str">
            <v>Fraction</v>
          </cell>
          <cell r="G42" t="str">
            <v>CS</v>
          </cell>
          <cell r="H42" t="str">
            <v>-</v>
          </cell>
          <cell r="I42" t="str">
            <v>Sheet MMS_TERT</v>
          </cell>
          <cell r="J42"/>
          <cell r="K42">
            <v>1</v>
          </cell>
          <cell r="L42">
            <v>1</v>
          </cell>
          <cell r="M42">
            <v>1</v>
          </cell>
          <cell r="N42">
            <v>1</v>
          </cell>
          <cell r="O42">
            <v>1</v>
          </cell>
          <cell r="P42">
            <v>1</v>
          </cell>
          <cell r="Q42">
            <v>1</v>
          </cell>
          <cell r="R42">
            <v>1</v>
          </cell>
          <cell r="S42">
            <v>1</v>
          </cell>
          <cell r="T42">
            <v>1</v>
          </cell>
          <cell r="U42">
            <v>1</v>
          </cell>
          <cell r="V42">
            <v>1</v>
          </cell>
          <cell r="W42">
            <v>1</v>
          </cell>
          <cell r="X42">
            <v>1</v>
          </cell>
          <cell r="Y42">
            <v>1</v>
          </cell>
          <cell r="Z42">
            <v>1</v>
          </cell>
          <cell r="AA42">
            <v>1</v>
          </cell>
          <cell r="AB42">
            <v>1</v>
          </cell>
          <cell r="AC42">
            <v>1</v>
          </cell>
          <cell r="AD42">
            <v>1</v>
          </cell>
          <cell r="AE42">
            <v>1</v>
          </cell>
          <cell r="AF42">
            <v>1</v>
          </cell>
          <cell r="AG42">
            <v>1</v>
          </cell>
          <cell r="AH42">
            <v>1</v>
          </cell>
          <cell r="AI42">
            <v>1</v>
          </cell>
          <cell r="AJ42">
            <v>1</v>
          </cell>
          <cell r="AK42">
            <v>0.98</v>
          </cell>
          <cell r="AL42">
            <v>0.98</v>
          </cell>
          <cell r="AM42">
            <v>0.98</v>
          </cell>
          <cell r="AN42">
            <v>0.98</v>
          </cell>
          <cell r="AO42">
            <v>0</v>
          </cell>
          <cell r="AP42"/>
          <cell r="AQ42"/>
          <cell r="AR42"/>
          <cell r="AS42"/>
          <cell r="AT42"/>
          <cell r="AU42"/>
          <cell r="AV42" t="str">
            <v>[enter country-specific value]</v>
          </cell>
        </row>
        <row r="43">
          <cell r="A43" t="str">
            <v>xstore_solid_Buffalo</v>
          </cell>
          <cell r="B43" t="str">
            <v>-</v>
          </cell>
          <cell r="C43" t="str">
            <v>xstore_solid</v>
          </cell>
          <cell r="D43" t="str">
            <v>-</v>
          </cell>
          <cell r="E43" t="str">
            <v>Buffalo</v>
          </cell>
          <cell r="F43" t="str">
            <v>Fraction</v>
          </cell>
          <cell r="G43" t="str">
            <v>CS</v>
          </cell>
          <cell r="H43" t="str">
            <v>-</v>
          </cell>
          <cell r="I43" t="str">
            <v>NE</v>
          </cell>
          <cell r="J43"/>
          <cell r="K43" t="str">
            <v>NE</v>
          </cell>
          <cell r="L43" t="str">
            <v>NE</v>
          </cell>
          <cell r="M43" t="str">
            <v>NE</v>
          </cell>
          <cell r="N43" t="str">
            <v>NE</v>
          </cell>
          <cell r="O43" t="str">
            <v>NE</v>
          </cell>
          <cell r="P43" t="str">
            <v>NE</v>
          </cell>
          <cell r="Q43" t="str">
            <v>NE</v>
          </cell>
          <cell r="R43" t="str">
            <v>NE</v>
          </cell>
          <cell r="S43" t="str">
            <v>NE</v>
          </cell>
          <cell r="T43" t="str">
            <v>NE</v>
          </cell>
          <cell r="U43" t="str">
            <v>NE</v>
          </cell>
          <cell r="V43" t="str">
            <v>NE</v>
          </cell>
          <cell r="W43" t="str">
            <v>NE</v>
          </cell>
          <cell r="X43" t="str">
            <v>NE</v>
          </cell>
          <cell r="Y43" t="str">
            <v>NE</v>
          </cell>
          <cell r="Z43" t="str">
            <v>NE</v>
          </cell>
          <cell r="AA43" t="str">
            <v>NE</v>
          </cell>
          <cell r="AB43" t="str">
            <v>NE</v>
          </cell>
          <cell r="AC43" t="str">
            <v>NE</v>
          </cell>
          <cell r="AD43" t="str">
            <v>NE</v>
          </cell>
          <cell r="AE43" t="str">
            <v>NE</v>
          </cell>
          <cell r="AF43" t="str">
            <v>NE</v>
          </cell>
          <cell r="AG43" t="str">
            <v>NE</v>
          </cell>
          <cell r="AH43" t="str">
            <v>NE</v>
          </cell>
          <cell r="AI43" t="str">
            <v>NE</v>
          </cell>
          <cell r="AJ43" t="str">
            <v>NE</v>
          </cell>
          <cell r="AK43" t="str">
            <v>NE</v>
          </cell>
          <cell r="AL43" t="str">
            <v>NE</v>
          </cell>
          <cell r="AM43" t="str">
            <v>NE</v>
          </cell>
          <cell r="AN43" t="str">
            <v>NE</v>
          </cell>
          <cell r="AO43" t="str">
            <v>NE</v>
          </cell>
          <cell r="AP43"/>
          <cell r="AQ43"/>
          <cell r="AR43"/>
          <cell r="AS43"/>
          <cell r="AT43"/>
          <cell r="AU43"/>
          <cell r="AV43" t="str">
            <v>NE</v>
          </cell>
        </row>
        <row r="44">
          <cell r="A44" t="str">
            <v>xstore_solid_Goats</v>
          </cell>
          <cell r="B44" t="str">
            <v>-</v>
          </cell>
          <cell r="C44" t="str">
            <v>xstore_solid</v>
          </cell>
          <cell r="D44" t="str">
            <v>-</v>
          </cell>
          <cell r="E44" t="str">
            <v>Goats</v>
          </cell>
          <cell r="F44" t="str">
            <v>Fraction</v>
          </cell>
          <cell r="G44" t="str">
            <v>CS</v>
          </cell>
          <cell r="H44" t="str">
            <v>-</v>
          </cell>
          <cell r="I44" t="str">
            <v>[enter country-specific source]</v>
          </cell>
          <cell r="J44"/>
          <cell r="K44">
            <v>1</v>
          </cell>
          <cell r="L44">
            <v>1</v>
          </cell>
          <cell r="M44">
            <v>1</v>
          </cell>
          <cell r="N44">
            <v>1</v>
          </cell>
          <cell r="O44">
            <v>1</v>
          </cell>
          <cell r="P44">
            <v>1</v>
          </cell>
          <cell r="Q44">
            <v>1</v>
          </cell>
          <cell r="R44">
            <v>1</v>
          </cell>
          <cell r="S44">
            <v>1</v>
          </cell>
          <cell r="T44">
            <v>1</v>
          </cell>
          <cell r="U44">
            <v>1</v>
          </cell>
          <cell r="V44">
            <v>1</v>
          </cell>
          <cell r="W44">
            <v>1</v>
          </cell>
          <cell r="X44">
            <v>1</v>
          </cell>
          <cell r="Y44">
            <v>1</v>
          </cell>
          <cell r="Z44">
            <v>1</v>
          </cell>
          <cell r="AA44">
            <v>1</v>
          </cell>
          <cell r="AB44">
            <v>1</v>
          </cell>
          <cell r="AC44">
            <v>1</v>
          </cell>
          <cell r="AD44">
            <v>1</v>
          </cell>
          <cell r="AE44">
            <v>1</v>
          </cell>
          <cell r="AF44">
            <v>1</v>
          </cell>
          <cell r="AG44">
            <v>1</v>
          </cell>
          <cell r="AH44">
            <v>1</v>
          </cell>
          <cell r="AI44">
            <v>1</v>
          </cell>
          <cell r="AJ44">
            <v>1</v>
          </cell>
          <cell r="AK44">
            <v>1</v>
          </cell>
          <cell r="AL44">
            <v>1</v>
          </cell>
          <cell r="AM44">
            <v>1</v>
          </cell>
          <cell r="AN44">
            <v>1</v>
          </cell>
          <cell r="AO44">
            <v>0</v>
          </cell>
          <cell r="AP44"/>
          <cell r="AQ44"/>
          <cell r="AR44"/>
          <cell r="AS44"/>
          <cell r="AT44"/>
          <cell r="AU44"/>
          <cell r="AV44" t="str">
            <v>[enter country-specific value]</v>
          </cell>
        </row>
        <row r="45">
          <cell r="A45" t="str">
            <v>xstore_solid_Horses</v>
          </cell>
          <cell r="B45" t="str">
            <v>-</v>
          </cell>
          <cell r="C45" t="str">
            <v>xstore_solid</v>
          </cell>
          <cell r="D45" t="str">
            <v>-</v>
          </cell>
          <cell r="E45" t="str">
            <v>Horses</v>
          </cell>
          <cell r="F45" t="str">
            <v>Fraction</v>
          </cell>
          <cell r="G45" t="str">
            <v>CS</v>
          </cell>
          <cell r="H45" t="str">
            <v>-</v>
          </cell>
          <cell r="I45" t="str">
            <v>[enter country-specific source]</v>
          </cell>
          <cell r="J45"/>
          <cell r="K45">
            <v>1</v>
          </cell>
          <cell r="L45">
            <v>1</v>
          </cell>
          <cell r="M45">
            <v>1</v>
          </cell>
          <cell r="N45">
            <v>1</v>
          </cell>
          <cell r="O45">
            <v>1</v>
          </cell>
          <cell r="P45">
            <v>1</v>
          </cell>
          <cell r="Q45">
            <v>1</v>
          </cell>
          <cell r="R45">
            <v>1</v>
          </cell>
          <cell r="S45">
            <v>1</v>
          </cell>
          <cell r="T45">
            <v>1</v>
          </cell>
          <cell r="U45">
            <v>1</v>
          </cell>
          <cell r="V45">
            <v>1</v>
          </cell>
          <cell r="W45">
            <v>1</v>
          </cell>
          <cell r="X45">
            <v>1</v>
          </cell>
          <cell r="Y45">
            <v>1</v>
          </cell>
          <cell r="Z45">
            <v>1</v>
          </cell>
          <cell r="AA45">
            <v>1</v>
          </cell>
          <cell r="AB45">
            <v>1</v>
          </cell>
          <cell r="AC45">
            <v>1</v>
          </cell>
          <cell r="AD45">
            <v>1</v>
          </cell>
          <cell r="AE45">
            <v>1</v>
          </cell>
          <cell r="AF45">
            <v>1</v>
          </cell>
          <cell r="AG45">
            <v>1</v>
          </cell>
          <cell r="AH45">
            <v>1</v>
          </cell>
          <cell r="AI45">
            <v>1</v>
          </cell>
          <cell r="AJ45">
            <v>1</v>
          </cell>
          <cell r="AK45">
            <v>1</v>
          </cell>
          <cell r="AL45">
            <v>1</v>
          </cell>
          <cell r="AM45">
            <v>1</v>
          </cell>
          <cell r="AN45">
            <v>1</v>
          </cell>
          <cell r="AO45">
            <v>0</v>
          </cell>
          <cell r="AP45"/>
          <cell r="AQ45"/>
          <cell r="AR45"/>
          <cell r="AS45"/>
          <cell r="AT45"/>
          <cell r="AU45"/>
          <cell r="AV45" t="str">
            <v>[enter country-specific value]</v>
          </cell>
        </row>
        <row r="46">
          <cell r="A46" t="str">
            <v>xstore_solid_Mules and asses</v>
          </cell>
          <cell r="B46" t="str">
            <v>-</v>
          </cell>
          <cell r="C46" t="str">
            <v>xstore_solid</v>
          </cell>
          <cell r="D46" t="str">
            <v>-</v>
          </cell>
          <cell r="E46" t="str">
            <v>Mules and asses</v>
          </cell>
          <cell r="F46" t="str">
            <v>Fraction</v>
          </cell>
          <cell r="G46" t="str">
            <v>CS</v>
          </cell>
          <cell r="H46" t="str">
            <v>-</v>
          </cell>
          <cell r="I46" t="str">
            <v>NE</v>
          </cell>
          <cell r="J46"/>
          <cell r="K46" t="str">
            <v>NE</v>
          </cell>
          <cell r="L46" t="str">
            <v>NE</v>
          </cell>
          <cell r="M46" t="str">
            <v>NE</v>
          </cell>
          <cell r="N46" t="str">
            <v>NE</v>
          </cell>
          <cell r="O46" t="str">
            <v>NE</v>
          </cell>
          <cell r="P46" t="str">
            <v>NE</v>
          </cell>
          <cell r="Q46" t="str">
            <v>NE</v>
          </cell>
          <cell r="R46" t="str">
            <v>NE</v>
          </cell>
          <cell r="S46" t="str">
            <v>NE</v>
          </cell>
          <cell r="T46" t="str">
            <v>NE</v>
          </cell>
          <cell r="U46" t="str">
            <v>NE</v>
          </cell>
          <cell r="V46" t="str">
            <v>NE</v>
          </cell>
          <cell r="W46" t="str">
            <v>NE</v>
          </cell>
          <cell r="X46" t="str">
            <v>NE</v>
          </cell>
          <cell r="Y46" t="str">
            <v>NE</v>
          </cell>
          <cell r="Z46" t="str">
            <v>NE</v>
          </cell>
          <cell r="AA46" t="str">
            <v>NE</v>
          </cell>
          <cell r="AB46" t="str">
            <v>NE</v>
          </cell>
          <cell r="AC46" t="str">
            <v>NE</v>
          </cell>
          <cell r="AD46" t="str">
            <v>NE</v>
          </cell>
          <cell r="AE46" t="str">
            <v>NE</v>
          </cell>
          <cell r="AF46" t="str">
            <v>NE</v>
          </cell>
          <cell r="AG46" t="str">
            <v>NE</v>
          </cell>
          <cell r="AH46" t="str">
            <v>NE</v>
          </cell>
          <cell r="AI46" t="str">
            <v>NE</v>
          </cell>
          <cell r="AJ46" t="str">
            <v>NE</v>
          </cell>
          <cell r="AK46" t="str">
            <v>NE</v>
          </cell>
          <cell r="AL46" t="str">
            <v>NE</v>
          </cell>
          <cell r="AM46" t="str">
            <v>NE</v>
          </cell>
          <cell r="AN46" t="str">
            <v>NE</v>
          </cell>
          <cell r="AO46" t="str">
            <v>NE</v>
          </cell>
          <cell r="AP46"/>
          <cell r="AQ46"/>
          <cell r="AR46"/>
          <cell r="AS46"/>
          <cell r="AT46"/>
          <cell r="AU46"/>
          <cell r="AV46" t="str">
            <v>NE</v>
          </cell>
        </row>
        <row r="47">
          <cell r="A47" t="str">
            <v>xstore_solid_Laying hens</v>
          </cell>
          <cell r="B47" t="str">
            <v>-</v>
          </cell>
          <cell r="C47" t="str">
            <v>xstore_solid</v>
          </cell>
          <cell r="D47" t="str">
            <v>-</v>
          </cell>
          <cell r="E47" t="str">
            <v>Laying hens</v>
          </cell>
          <cell r="F47" t="str">
            <v>Fraction</v>
          </cell>
          <cell r="G47" t="str">
            <v>CS</v>
          </cell>
          <cell r="H47" t="str">
            <v>-</v>
          </cell>
          <cell r="I47" t="str">
            <v>[enter country-specific source]</v>
          </cell>
          <cell r="J47"/>
          <cell r="K47">
            <v>1</v>
          </cell>
          <cell r="L47">
            <v>1</v>
          </cell>
          <cell r="M47">
            <v>1</v>
          </cell>
          <cell r="N47">
            <v>1</v>
          </cell>
          <cell r="O47">
            <v>1</v>
          </cell>
          <cell r="P47">
            <v>1</v>
          </cell>
          <cell r="Q47">
            <v>1</v>
          </cell>
          <cell r="R47">
            <v>1</v>
          </cell>
          <cell r="S47">
            <v>1</v>
          </cell>
          <cell r="T47">
            <v>1</v>
          </cell>
          <cell r="U47">
            <v>1</v>
          </cell>
          <cell r="V47">
            <v>1</v>
          </cell>
          <cell r="W47">
            <v>1</v>
          </cell>
          <cell r="X47">
            <v>1</v>
          </cell>
          <cell r="Y47">
            <v>1</v>
          </cell>
          <cell r="Z47">
            <v>1</v>
          </cell>
          <cell r="AA47">
            <v>1</v>
          </cell>
          <cell r="AB47">
            <v>1</v>
          </cell>
          <cell r="AC47">
            <v>1</v>
          </cell>
          <cell r="AD47">
            <v>1</v>
          </cell>
          <cell r="AE47">
            <v>1</v>
          </cell>
          <cell r="AF47">
            <v>1</v>
          </cell>
          <cell r="AG47">
            <v>1</v>
          </cell>
          <cell r="AH47">
            <v>1</v>
          </cell>
          <cell r="AI47">
            <v>1</v>
          </cell>
          <cell r="AJ47">
            <v>1</v>
          </cell>
          <cell r="AK47">
            <v>1</v>
          </cell>
          <cell r="AL47">
            <v>1</v>
          </cell>
          <cell r="AM47">
            <v>1</v>
          </cell>
          <cell r="AN47">
            <v>1</v>
          </cell>
          <cell r="AO47">
            <v>0</v>
          </cell>
          <cell r="AP47"/>
          <cell r="AQ47"/>
          <cell r="AR47"/>
          <cell r="AS47"/>
          <cell r="AT47"/>
          <cell r="AU47"/>
          <cell r="AV47" t="str">
            <v>[enter country-specific value]</v>
          </cell>
        </row>
        <row r="48">
          <cell r="A48" t="str">
            <v>xstore_solid_Broilers</v>
          </cell>
          <cell r="B48" t="str">
            <v>-</v>
          </cell>
          <cell r="C48" t="str">
            <v>xstore_solid</v>
          </cell>
          <cell r="D48" t="str">
            <v>-</v>
          </cell>
          <cell r="E48" t="str">
            <v>Broilers</v>
          </cell>
          <cell r="F48" t="str">
            <v>Fraction</v>
          </cell>
          <cell r="G48" t="str">
            <v>CS</v>
          </cell>
          <cell r="H48" t="str">
            <v>-</v>
          </cell>
          <cell r="I48" t="str">
            <v>[enter country-specific source]</v>
          </cell>
          <cell r="J48"/>
          <cell r="K48">
            <v>1</v>
          </cell>
          <cell r="L48">
            <v>1</v>
          </cell>
          <cell r="M48">
            <v>1</v>
          </cell>
          <cell r="N48">
            <v>1</v>
          </cell>
          <cell r="O48">
            <v>1</v>
          </cell>
          <cell r="P48">
            <v>1</v>
          </cell>
          <cell r="Q48">
            <v>1</v>
          </cell>
          <cell r="R48">
            <v>1</v>
          </cell>
          <cell r="S48">
            <v>1</v>
          </cell>
          <cell r="T48">
            <v>1</v>
          </cell>
          <cell r="U48">
            <v>1</v>
          </cell>
          <cell r="V48">
            <v>1</v>
          </cell>
          <cell r="W48">
            <v>1</v>
          </cell>
          <cell r="X48">
            <v>1</v>
          </cell>
          <cell r="Y48">
            <v>1</v>
          </cell>
          <cell r="Z48">
            <v>1</v>
          </cell>
          <cell r="AA48">
            <v>1</v>
          </cell>
          <cell r="AB48">
            <v>1</v>
          </cell>
          <cell r="AC48">
            <v>1</v>
          </cell>
          <cell r="AD48">
            <v>1</v>
          </cell>
          <cell r="AE48">
            <v>1</v>
          </cell>
          <cell r="AF48">
            <v>1</v>
          </cell>
          <cell r="AG48">
            <v>1</v>
          </cell>
          <cell r="AH48">
            <v>1</v>
          </cell>
          <cell r="AI48">
            <v>1</v>
          </cell>
          <cell r="AJ48">
            <v>1</v>
          </cell>
          <cell r="AK48">
            <v>0.59</v>
          </cell>
          <cell r="AL48">
            <v>0.57999999999999996</v>
          </cell>
          <cell r="AM48">
            <v>0.56999999999999995</v>
          </cell>
          <cell r="AN48">
            <v>0.61</v>
          </cell>
          <cell r="AO48">
            <v>0</v>
          </cell>
          <cell r="AP48"/>
          <cell r="AQ48"/>
          <cell r="AR48"/>
          <cell r="AS48"/>
          <cell r="AT48"/>
          <cell r="AU48"/>
          <cell r="AV48" t="str">
            <v>[enter country-specific value]</v>
          </cell>
        </row>
        <row r="49">
          <cell r="A49" t="str">
            <v>xstore_solid_Turkeys</v>
          </cell>
          <cell r="B49" t="str">
            <v>-</v>
          </cell>
          <cell r="C49" t="str">
            <v>xstore_solid</v>
          </cell>
          <cell r="D49" t="str">
            <v>-</v>
          </cell>
          <cell r="E49" t="str">
            <v>Turkeys</v>
          </cell>
          <cell r="F49" t="str">
            <v>Fraction</v>
          </cell>
          <cell r="G49" t="str">
            <v>CS</v>
          </cell>
          <cell r="H49" t="str">
            <v>-</v>
          </cell>
          <cell r="I49" t="str">
            <v>[enter country-specific source]</v>
          </cell>
          <cell r="J49"/>
          <cell r="K49">
            <v>1</v>
          </cell>
          <cell r="L49">
            <v>1</v>
          </cell>
          <cell r="M49">
            <v>1</v>
          </cell>
          <cell r="N49">
            <v>1</v>
          </cell>
          <cell r="O49">
            <v>1</v>
          </cell>
          <cell r="P49">
            <v>1</v>
          </cell>
          <cell r="Q49">
            <v>1</v>
          </cell>
          <cell r="R49">
            <v>1</v>
          </cell>
          <cell r="S49">
            <v>1</v>
          </cell>
          <cell r="T49">
            <v>1</v>
          </cell>
          <cell r="U49">
            <v>1</v>
          </cell>
          <cell r="V49">
            <v>1</v>
          </cell>
          <cell r="W49">
            <v>1</v>
          </cell>
          <cell r="X49">
            <v>1</v>
          </cell>
          <cell r="Y49">
            <v>1</v>
          </cell>
          <cell r="Z49">
            <v>1</v>
          </cell>
          <cell r="AA49">
            <v>1</v>
          </cell>
          <cell r="AB49">
            <v>1</v>
          </cell>
          <cell r="AC49">
            <v>1</v>
          </cell>
          <cell r="AD49">
            <v>1</v>
          </cell>
          <cell r="AE49">
            <v>1</v>
          </cell>
          <cell r="AF49">
            <v>1</v>
          </cell>
          <cell r="AG49">
            <v>1</v>
          </cell>
          <cell r="AH49">
            <v>1</v>
          </cell>
          <cell r="AI49">
            <v>1</v>
          </cell>
          <cell r="AJ49">
            <v>1</v>
          </cell>
          <cell r="AK49">
            <v>1</v>
          </cell>
          <cell r="AL49">
            <v>1</v>
          </cell>
          <cell r="AM49">
            <v>1</v>
          </cell>
          <cell r="AN49">
            <v>1</v>
          </cell>
          <cell r="AO49">
            <v>0</v>
          </cell>
          <cell r="AP49"/>
          <cell r="AQ49"/>
          <cell r="AR49"/>
          <cell r="AS49"/>
          <cell r="AT49"/>
          <cell r="AU49"/>
          <cell r="AV49" t="str">
            <v>[enter country-specific value]</v>
          </cell>
        </row>
        <row r="50">
          <cell r="A50" t="str">
            <v>xstore_solid_Other poultry (ducks)</v>
          </cell>
          <cell r="B50" t="str">
            <v>-</v>
          </cell>
          <cell r="C50" t="str">
            <v>xstore_solid</v>
          </cell>
          <cell r="D50" t="str">
            <v>-</v>
          </cell>
          <cell r="E50" t="str">
            <v>Other poultry (ducks)</v>
          </cell>
          <cell r="F50" t="str">
            <v>Fraction</v>
          </cell>
          <cell r="G50" t="str">
            <v>CS</v>
          </cell>
          <cell r="H50" t="str">
            <v>-</v>
          </cell>
          <cell r="I50" t="str">
            <v>[enter country-specific source]</v>
          </cell>
          <cell r="J50"/>
          <cell r="K50">
            <v>1</v>
          </cell>
          <cell r="L50">
            <v>1</v>
          </cell>
          <cell r="M50">
            <v>1</v>
          </cell>
          <cell r="N50">
            <v>1</v>
          </cell>
          <cell r="O50">
            <v>1</v>
          </cell>
          <cell r="P50">
            <v>1</v>
          </cell>
          <cell r="Q50">
            <v>1</v>
          </cell>
          <cell r="R50">
            <v>1</v>
          </cell>
          <cell r="S50">
            <v>1</v>
          </cell>
          <cell r="T50">
            <v>1</v>
          </cell>
          <cell r="U50">
            <v>1</v>
          </cell>
          <cell r="V50">
            <v>1</v>
          </cell>
          <cell r="W50">
            <v>1</v>
          </cell>
          <cell r="X50">
            <v>1</v>
          </cell>
          <cell r="Y50">
            <v>1</v>
          </cell>
          <cell r="Z50">
            <v>1</v>
          </cell>
          <cell r="AA50">
            <v>1</v>
          </cell>
          <cell r="AB50">
            <v>1</v>
          </cell>
          <cell r="AC50">
            <v>1</v>
          </cell>
          <cell r="AD50">
            <v>1</v>
          </cell>
          <cell r="AE50">
            <v>1</v>
          </cell>
          <cell r="AF50">
            <v>1</v>
          </cell>
          <cell r="AG50">
            <v>1</v>
          </cell>
          <cell r="AH50">
            <v>1</v>
          </cell>
          <cell r="AI50">
            <v>1</v>
          </cell>
          <cell r="AJ50">
            <v>1</v>
          </cell>
          <cell r="AK50">
            <v>1</v>
          </cell>
          <cell r="AL50">
            <v>1</v>
          </cell>
          <cell r="AM50">
            <v>1</v>
          </cell>
          <cell r="AN50">
            <v>1</v>
          </cell>
          <cell r="AO50">
            <v>0</v>
          </cell>
          <cell r="AP50"/>
          <cell r="AQ50"/>
          <cell r="AR50"/>
          <cell r="AS50"/>
          <cell r="AT50"/>
          <cell r="AU50"/>
          <cell r="AV50" t="str">
            <v>[enter country-specific value]</v>
          </cell>
        </row>
        <row r="51">
          <cell r="A51" t="str">
            <v>xstore_solid_Other poultry (geese)</v>
          </cell>
          <cell r="B51" t="str">
            <v>-</v>
          </cell>
          <cell r="C51" t="str">
            <v>xstore_solid</v>
          </cell>
          <cell r="D51" t="str">
            <v>-</v>
          </cell>
          <cell r="E51" t="str">
            <v>Other poultry (geese)</v>
          </cell>
          <cell r="F51" t="str">
            <v>Fraction</v>
          </cell>
          <cell r="G51" t="str">
            <v>CS</v>
          </cell>
          <cell r="H51" t="str">
            <v>-</v>
          </cell>
          <cell r="I51" t="str">
            <v>[enter country-specific source]</v>
          </cell>
          <cell r="J51"/>
          <cell r="K51">
            <v>1</v>
          </cell>
          <cell r="L51">
            <v>1</v>
          </cell>
          <cell r="M51">
            <v>1</v>
          </cell>
          <cell r="N51">
            <v>1</v>
          </cell>
          <cell r="O51">
            <v>1</v>
          </cell>
          <cell r="P51">
            <v>1</v>
          </cell>
          <cell r="Q51">
            <v>1</v>
          </cell>
          <cell r="R51">
            <v>1</v>
          </cell>
          <cell r="S51">
            <v>1</v>
          </cell>
          <cell r="T51">
            <v>1</v>
          </cell>
          <cell r="U51">
            <v>1</v>
          </cell>
          <cell r="V51">
            <v>1</v>
          </cell>
          <cell r="W51">
            <v>1</v>
          </cell>
          <cell r="X51">
            <v>1</v>
          </cell>
          <cell r="Y51">
            <v>1</v>
          </cell>
          <cell r="Z51">
            <v>1</v>
          </cell>
          <cell r="AA51">
            <v>1</v>
          </cell>
          <cell r="AB51">
            <v>1</v>
          </cell>
          <cell r="AC51">
            <v>1</v>
          </cell>
          <cell r="AD51">
            <v>1</v>
          </cell>
          <cell r="AE51">
            <v>1</v>
          </cell>
          <cell r="AF51">
            <v>1</v>
          </cell>
          <cell r="AG51">
            <v>1</v>
          </cell>
          <cell r="AH51">
            <v>1</v>
          </cell>
          <cell r="AI51">
            <v>1</v>
          </cell>
          <cell r="AJ51">
            <v>1</v>
          </cell>
          <cell r="AK51">
            <v>1</v>
          </cell>
          <cell r="AL51">
            <v>1</v>
          </cell>
          <cell r="AM51">
            <v>1</v>
          </cell>
          <cell r="AN51">
            <v>1</v>
          </cell>
          <cell r="AO51">
            <v>0</v>
          </cell>
          <cell r="AP51"/>
          <cell r="AQ51"/>
          <cell r="AR51"/>
          <cell r="AS51"/>
          <cell r="AT51"/>
          <cell r="AU51"/>
          <cell r="AV51" t="str">
            <v>[enter country-specific value]</v>
          </cell>
        </row>
        <row r="52">
          <cell r="A52" t="str">
            <v>xstore_solid_Other animals (fur animals)</v>
          </cell>
          <cell r="B52" t="str">
            <v>-</v>
          </cell>
          <cell r="C52" t="str">
            <v>xstore_solid</v>
          </cell>
          <cell r="D52" t="str">
            <v>-</v>
          </cell>
          <cell r="E52" t="str">
            <v>Other animals (fur animals)</v>
          </cell>
          <cell r="F52" t="str">
            <v>Fraction</v>
          </cell>
          <cell r="G52" t="str">
            <v>CS</v>
          </cell>
          <cell r="H52" t="str">
            <v>-</v>
          </cell>
          <cell r="I52" t="str">
            <v>NE</v>
          </cell>
          <cell r="J52"/>
          <cell r="K52" t="str">
            <v>NE</v>
          </cell>
          <cell r="L52" t="str">
            <v>NE</v>
          </cell>
          <cell r="M52" t="str">
            <v>NE</v>
          </cell>
          <cell r="N52" t="str">
            <v>NE</v>
          </cell>
          <cell r="O52" t="str">
            <v>NE</v>
          </cell>
          <cell r="P52" t="str">
            <v>NE</v>
          </cell>
          <cell r="Q52" t="str">
            <v>NE</v>
          </cell>
          <cell r="R52" t="str">
            <v>NE</v>
          </cell>
          <cell r="S52" t="str">
            <v>NE</v>
          </cell>
          <cell r="T52" t="str">
            <v>NE</v>
          </cell>
          <cell r="U52" t="str">
            <v>NE</v>
          </cell>
          <cell r="V52" t="str">
            <v>NE</v>
          </cell>
          <cell r="W52" t="str">
            <v>NE</v>
          </cell>
          <cell r="X52" t="str">
            <v>NE</v>
          </cell>
          <cell r="Y52" t="str">
            <v>NE</v>
          </cell>
          <cell r="Z52" t="str">
            <v>NE</v>
          </cell>
          <cell r="AA52" t="str">
            <v>NE</v>
          </cell>
          <cell r="AB52" t="str">
            <v>NE</v>
          </cell>
          <cell r="AC52" t="str">
            <v>NE</v>
          </cell>
          <cell r="AD52" t="str">
            <v>NE</v>
          </cell>
          <cell r="AE52" t="str">
            <v>NE</v>
          </cell>
          <cell r="AF52" t="str">
            <v>NE</v>
          </cell>
          <cell r="AG52" t="str">
            <v>NE</v>
          </cell>
          <cell r="AH52" t="str">
            <v>NE</v>
          </cell>
          <cell r="AI52" t="str">
            <v>NE</v>
          </cell>
          <cell r="AJ52" t="str">
            <v>NE</v>
          </cell>
          <cell r="AK52" t="str">
            <v>NE</v>
          </cell>
          <cell r="AL52" t="str">
            <v>NE</v>
          </cell>
          <cell r="AM52" t="str">
            <v>NE</v>
          </cell>
          <cell r="AN52" t="str">
            <v>NE</v>
          </cell>
          <cell r="AO52" t="str">
            <v>NE</v>
          </cell>
          <cell r="AP52"/>
          <cell r="AQ52"/>
          <cell r="AR52"/>
          <cell r="AS52"/>
          <cell r="AT52"/>
          <cell r="AU52"/>
          <cell r="AV52" t="str">
            <v>NE</v>
          </cell>
        </row>
        <row r="53">
          <cell r="A53" t="str">
            <v>xbiogas_slurry_Dairy cattle</v>
          </cell>
          <cell r="B53" t="str">
            <v>-</v>
          </cell>
          <cell r="C53" t="str">
            <v>xbiogas_slurry</v>
          </cell>
          <cell r="D53" t="str">
            <v>-</v>
          </cell>
          <cell r="E53" t="str">
            <v>Dairy cattle</v>
          </cell>
          <cell r="F53" t="str">
            <v>Fraction</v>
          </cell>
          <cell r="G53" t="str">
            <v>CS</v>
          </cell>
          <cell r="H53" t="str">
            <v>-</v>
          </cell>
          <cell r="I53" t="str">
            <v>Sheet MMS_TERT</v>
          </cell>
          <cell r="J53"/>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0.63</v>
          </cell>
          <cell r="AL53">
            <v>0.63</v>
          </cell>
          <cell r="AM53">
            <v>0.63000000000000012</v>
          </cell>
          <cell r="AN53">
            <v>0.63000000000000012</v>
          </cell>
          <cell r="AO53">
            <v>0</v>
          </cell>
          <cell r="AP53"/>
          <cell r="AQ53"/>
          <cell r="AR53"/>
          <cell r="AS53"/>
          <cell r="AT53"/>
          <cell r="AU53"/>
          <cell r="AV53" t="str">
            <v>[enter country-specific value]</v>
          </cell>
        </row>
        <row r="54">
          <cell r="A54" t="str">
            <v>xbiogas_slurry_Non-dairy cattle</v>
          </cell>
          <cell r="B54" t="str">
            <v>-</v>
          </cell>
          <cell r="C54" t="str">
            <v>xbiogas_slurry</v>
          </cell>
          <cell r="D54" t="str">
            <v>-</v>
          </cell>
          <cell r="E54" t="str">
            <v>Non-dairy cattle</v>
          </cell>
          <cell r="F54" t="str">
            <v>Fraction</v>
          </cell>
          <cell r="G54" t="str">
            <v>CS</v>
          </cell>
          <cell r="H54" t="str">
            <v>-</v>
          </cell>
          <cell r="I54" t="str">
            <v>Sheet MMS_TERT</v>
          </cell>
          <cell r="J54"/>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0.16576580600056279</v>
          </cell>
          <cell r="AL54">
            <v>0.16936054146952728</v>
          </cell>
          <cell r="AM54">
            <v>0.15704833925242612</v>
          </cell>
          <cell r="AN54">
            <v>0.15890364488564512</v>
          </cell>
          <cell r="AO54">
            <v>0</v>
          </cell>
          <cell r="AP54"/>
          <cell r="AQ54"/>
          <cell r="AR54"/>
          <cell r="AS54"/>
          <cell r="AT54"/>
          <cell r="AU54"/>
          <cell r="AV54" t="str">
            <v>[enter country-specific value]</v>
          </cell>
        </row>
        <row r="55">
          <cell r="A55" t="str">
            <v>xbiogas_slurry_Non-dairy cattle (calves)</v>
          </cell>
          <cell r="B55" t="str">
            <v>-</v>
          </cell>
          <cell r="C55" t="str">
            <v>xbiogas_slurry</v>
          </cell>
          <cell r="D55" t="str">
            <v>-</v>
          </cell>
          <cell r="E55" t="str">
            <v>Non-dairy cattle (calves)</v>
          </cell>
          <cell r="F55" t="str">
            <v>Fraction</v>
          </cell>
          <cell r="G55" t="str">
            <v>CS</v>
          </cell>
          <cell r="H55" t="str">
            <v>-</v>
          </cell>
          <cell r="I55" t="str">
            <v>NE</v>
          </cell>
          <cell r="J55"/>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cell r="AD55" t="str">
            <v>NE</v>
          </cell>
          <cell r="AE55" t="str">
            <v>NE</v>
          </cell>
          <cell r="AF55" t="str">
            <v>NE</v>
          </cell>
          <cell r="AG55" t="str">
            <v>NE</v>
          </cell>
          <cell r="AH55" t="str">
            <v>NE</v>
          </cell>
          <cell r="AI55" t="str">
            <v>NE</v>
          </cell>
          <cell r="AJ55" t="str">
            <v>NE</v>
          </cell>
          <cell r="AK55" t="str">
            <v>NE</v>
          </cell>
          <cell r="AL55" t="str">
            <v>NE</v>
          </cell>
          <cell r="AM55" t="str">
            <v>NE</v>
          </cell>
          <cell r="AN55" t="str">
            <v>NE</v>
          </cell>
          <cell r="AO55" t="str">
            <v>NE</v>
          </cell>
          <cell r="AP55"/>
          <cell r="AQ55"/>
          <cell r="AR55"/>
          <cell r="AS55"/>
          <cell r="AT55"/>
          <cell r="AU55"/>
          <cell r="AV55" t="str">
            <v>NE</v>
          </cell>
        </row>
        <row r="56">
          <cell r="A56" t="str">
            <v>xbiogas_slurry_Sheep</v>
          </cell>
          <cell r="B56" t="str">
            <v>-</v>
          </cell>
          <cell r="C56" t="str">
            <v>xbiogas_slurry</v>
          </cell>
          <cell r="D56" t="str">
            <v>-</v>
          </cell>
          <cell r="E56" t="str">
            <v>Sheep</v>
          </cell>
          <cell r="F56" t="str">
            <v>Fraction</v>
          </cell>
          <cell r="G56" t="str">
            <v>CS</v>
          </cell>
          <cell r="H56" t="str">
            <v>-</v>
          </cell>
          <cell r="I56"/>
          <cell r="J56"/>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cell r="AQ56"/>
          <cell r="AR56"/>
          <cell r="AS56"/>
          <cell r="AT56"/>
          <cell r="AU56"/>
          <cell r="AV56" t="str">
            <v>[enter country-specific value]</v>
          </cell>
        </row>
        <row r="57">
          <cell r="A57" t="str">
            <v>xbiogas_slurry_Swine (finishing pigs)</v>
          </cell>
          <cell r="B57" t="str">
            <v>-</v>
          </cell>
          <cell r="C57" t="str">
            <v>xbiogas_slurry</v>
          </cell>
          <cell r="D57" t="str">
            <v>-</v>
          </cell>
          <cell r="E57" t="str">
            <v>Swine (finishing pigs)</v>
          </cell>
          <cell r="F57" t="str">
            <v>Fraction</v>
          </cell>
          <cell r="G57" t="str">
            <v>CS</v>
          </cell>
          <cell r="H57" t="str">
            <v>-</v>
          </cell>
          <cell r="I57" t="str">
            <v>Sheet MMS_TERT</v>
          </cell>
          <cell r="J57"/>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0.61</v>
          </cell>
          <cell r="AL57">
            <v>0.62</v>
          </cell>
          <cell r="AM57">
            <v>0.62</v>
          </cell>
          <cell r="AN57">
            <v>0.58000000000000007</v>
          </cell>
          <cell r="AO57">
            <v>0.58000000000000007</v>
          </cell>
          <cell r="AP57"/>
          <cell r="AQ57"/>
          <cell r="AR57"/>
          <cell r="AS57"/>
          <cell r="AT57"/>
          <cell r="AU57"/>
          <cell r="AV57" t="str">
            <v>[enter country-specific value]</v>
          </cell>
        </row>
        <row r="58">
          <cell r="A58" t="str">
            <v>xbiogas_slurry_Swine (sows)</v>
          </cell>
          <cell r="B58" t="str">
            <v>-</v>
          </cell>
          <cell r="C58" t="str">
            <v>xbiogas_slurry</v>
          </cell>
          <cell r="D58" t="str">
            <v>-</v>
          </cell>
          <cell r="E58" t="str">
            <v>Swine (sows)</v>
          </cell>
          <cell r="F58" t="str">
            <v>Fraction</v>
          </cell>
          <cell r="G58" t="str">
            <v>CS</v>
          </cell>
          <cell r="H58" t="str">
            <v>-</v>
          </cell>
          <cell r="I58" t="str">
            <v>Sheet MMS_TERT</v>
          </cell>
          <cell r="J58"/>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0.61</v>
          </cell>
          <cell r="AL58">
            <v>0.62</v>
          </cell>
          <cell r="AM58">
            <v>0.62</v>
          </cell>
          <cell r="AN58">
            <v>0.58000000000000007</v>
          </cell>
          <cell r="AO58">
            <v>0.58000000000000007</v>
          </cell>
          <cell r="AP58"/>
          <cell r="AQ58"/>
          <cell r="AR58"/>
          <cell r="AS58"/>
          <cell r="AT58"/>
          <cell r="AU58"/>
          <cell r="AV58" t="str">
            <v>[enter country-specific value]</v>
          </cell>
        </row>
        <row r="59">
          <cell r="A59" t="str">
            <v>xbiogas_slurry_Buffalo</v>
          </cell>
          <cell r="B59" t="str">
            <v>-</v>
          </cell>
          <cell r="C59" t="str">
            <v>xbiogas_slurry</v>
          </cell>
          <cell r="D59" t="str">
            <v>-</v>
          </cell>
          <cell r="E59" t="str">
            <v>Buffalo</v>
          </cell>
          <cell r="F59" t="str">
            <v>Fraction</v>
          </cell>
          <cell r="G59" t="str">
            <v>CS</v>
          </cell>
          <cell r="H59" t="str">
            <v>-</v>
          </cell>
          <cell r="I59" t="str">
            <v>NE</v>
          </cell>
          <cell r="J59"/>
          <cell r="K59" t="str">
            <v>NE</v>
          </cell>
          <cell r="L59" t="str">
            <v>NE</v>
          </cell>
          <cell r="M59" t="str">
            <v>NE</v>
          </cell>
          <cell r="N59" t="str">
            <v>NE</v>
          </cell>
          <cell r="O59" t="str">
            <v>NE</v>
          </cell>
          <cell r="P59" t="str">
            <v>NE</v>
          </cell>
          <cell r="Q59" t="str">
            <v>NE</v>
          </cell>
          <cell r="R59" t="str">
            <v>NE</v>
          </cell>
          <cell r="S59" t="str">
            <v>NE</v>
          </cell>
          <cell r="T59" t="str">
            <v>NE</v>
          </cell>
          <cell r="U59" t="str">
            <v>NE</v>
          </cell>
          <cell r="V59" t="str">
            <v>NE</v>
          </cell>
          <cell r="W59" t="str">
            <v>NE</v>
          </cell>
          <cell r="X59" t="str">
            <v>NE</v>
          </cell>
          <cell r="Y59" t="str">
            <v>NE</v>
          </cell>
          <cell r="Z59" t="str">
            <v>NE</v>
          </cell>
          <cell r="AA59" t="str">
            <v>NE</v>
          </cell>
          <cell r="AB59" t="str">
            <v>NE</v>
          </cell>
          <cell r="AC59" t="str">
            <v>NE</v>
          </cell>
          <cell r="AD59" t="str">
            <v>NE</v>
          </cell>
          <cell r="AE59" t="str">
            <v>NE</v>
          </cell>
          <cell r="AF59" t="str">
            <v>NE</v>
          </cell>
          <cell r="AG59" t="str">
            <v>NE</v>
          </cell>
          <cell r="AH59" t="str">
            <v>NE</v>
          </cell>
          <cell r="AI59" t="str">
            <v>NE</v>
          </cell>
          <cell r="AJ59" t="str">
            <v>NE</v>
          </cell>
          <cell r="AK59" t="str">
            <v>NE</v>
          </cell>
          <cell r="AL59" t="str">
            <v>NE</v>
          </cell>
          <cell r="AM59" t="str">
            <v>NE</v>
          </cell>
          <cell r="AN59" t="str">
            <v>NE</v>
          </cell>
          <cell r="AO59" t="str">
            <v>NE</v>
          </cell>
          <cell r="AP59"/>
          <cell r="AQ59"/>
          <cell r="AR59"/>
          <cell r="AS59"/>
          <cell r="AT59"/>
          <cell r="AU59"/>
          <cell r="AV59" t="str">
            <v>NE</v>
          </cell>
        </row>
        <row r="60">
          <cell r="A60" t="str">
            <v>xbiogas_slurry_Goats</v>
          </cell>
          <cell r="B60" t="str">
            <v>-</v>
          </cell>
          <cell r="C60" t="str">
            <v>xbiogas_slurry</v>
          </cell>
          <cell r="D60" t="str">
            <v>-</v>
          </cell>
          <cell r="E60" t="str">
            <v>Goats</v>
          </cell>
          <cell r="F60" t="str">
            <v>Fraction</v>
          </cell>
          <cell r="G60" t="str">
            <v>CS</v>
          </cell>
          <cell r="H60" t="str">
            <v>-</v>
          </cell>
          <cell r="I60" t="str">
            <v>[enter country-specific source]</v>
          </cell>
          <cell r="J60"/>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cell r="AQ60"/>
          <cell r="AR60"/>
          <cell r="AS60"/>
          <cell r="AT60"/>
          <cell r="AU60"/>
          <cell r="AV60" t="str">
            <v>[enter country-specific value]</v>
          </cell>
        </row>
        <row r="61">
          <cell r="A61" t="str">
            <v>xbiogas_slurry_Horses</v>
          </cell>
          <cell r="B61" t="str">
            <v>-</v>
          </cell>
          <cell r="C61" t="str">
            <v>xbiogas_slurry</v>
          </cell>
          <cell r="D61" t="str">
            <v>-</v>
          </cell>
          <cell r="E61" t="str">
            <v>Horses</v>
          </cell>
          <cell r="F61" t="str">
            <v>Fraction</v>
          </cell>
          <cell r="G61" t="str">
            <v>CS</v>
          </cell>
          <cell r="H61" t="str">
            <v>-</v>
          </cell>
          <cell r="I61" t="str">
            <v>[enter country-specific source]</v>
          </cell>
          <cell r="J61"/>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cell r="AQ61"/>
          <cell r="AR61"/>
          <cell r="AS61"/>
          <cell r="AT61"/>
          <cell r="AU61"/>
          <cell r="AV61" t="str">
            <v>[enter country-specific value]</v>
          </cell>
        </row>
        <row r="62">
          <cell r="A62" t="str">
            <v>xbiogas_slurry_Mules and asses</v>
          </cell>
          <cell r="B62" t="str">
            <v>-</v>
          </cell>
          <cell r="C62" t="str">
            <v>xbiogas_slurry</v>
          </cell>
          <cell r="D62" t="str">
            <v>-</v>
          </cell>
          <cell r="E62" t="str">
            <v>Mules and asses</v>
          </cell>
          <cell r="F62" t="str">
            <v>Fraction</v>
          </cell>
          <cell r="G62" t="str">
            <v>CS</v>
          </cell>
          <cell r="H62" t="str">
            <v>-</v>
          </cell>
          <cell r="I62" t="str">
            <v>NE</v>
          </cell>
          <cell r="J62"/>
          <cell r="K62" t="str">
            <v>NE</v>
          </cell>
          <cell r="L62" t="str">
            <v>NE</v>
          </cell>
          <cell r="M62" t="str">
            <v>NE</v>
          </cell>
          <cell r="N62" t="str">
            <v>NE</v>
          </cell>
          <cell r="O62" t="str">
            <v>NE</v>
          </cell>
          <cell r="P62" t="str">
            <v>NE</v>
          </cell>
          <cell r="Q62" t="str">
            <v>NE</v>
          </cell>
          <cell r="R62" t="str">
            <v>NE</v>
          </cell>
          <cell r="S62" t="str">
            <v>NE</v>
          </cell>
          <cell r="T62" t="str">
            <v>NE</v>
          </cell>
          <cell r="U62" t="str">
            <v>NE</v>
          </cell>
          <cell r="V62" t="str">
            <v>NE</v>
          </cell>
          <cell r="W62" t="str">
            <v>NE</v>
          </cell>
          <cell r="X62" t="str">
            <v>NE</v>
          </cell>
          <cell r="Y62" t="str">
            <v>NE</v>
          </cell>
          <cell r="Z62" t="str">
            <v>NE</v>
          </cell>
          <cell r="AA62" t="str">
            <v>NE</v>
          </cell>
          <cell r="AB62" t="str">
            <v>NE</v>
          </cell>
          <cell r="AC62" t="str">
            <v>NE</v>
          </cell>
          <cell r="AD62" t="str">
            <v>NE</v>
          </cell>
          <cell r="AE62" t="str">
            <v>NE</v>
          </cell>
          <cell r="AF62" t="str">
            <v>NE</v>
          </cell>
          <cell r="AG62" t="str">
            <v>NE</v>
          </cell>
          <cell r="AH62" t="str">
            <v>NE</v>
          </cell>
          <cell r="AI62" t="str">
            <v>NE</v>
          </cell>
          <cell r="AJ62" t="str">
            <v>NE</v>
          </cell>
          <cell r="AK62" t="str">
            <v>NE</v>
          </cell>
          <cell r="AL62" t="str">
            <v>NE</v>
          </cell>
          <cell r="AM62" t="str">
            <v>NE</v>
          </cell>
          <cell r="AN62" t="str">
            <v>NE</v>
          </cell>
          <cell r="AO62" t="str">
            <v>NE</v>
          </cell>
          <cell r="AP62"/>
          <cell r="AQ62"/>
          <cell r="AR62"/>
          <cell r="AS62"/>
          <cell r="AT62"/>
          <cell r="AU62"/>
          <cell r="AV62" t="str">
            <v>NE</v>
          </cell>
        </row>
        <row r="63">
          <cell r="A63" t="str">
            <v>xbiogas_slurry_Laying hens</v>
          </cell>
          <cell r="B63" t="str">
            <v>-</v>
          </cell>
          <cell r="C63" t="str">
            <v>xbiogas_slurry</v>
          </cell>
          <cell r="D63" t="str">
            <v>-</v>
          </cell>
          <cell r="E63" t="str">
            <v>Laying hens</v>
          </cell>
          <cell r="F63" t="str">
            <v>Fraction</v>
          </cell>
          <cell r="G63" t="str">
            <v>CS</v>
          </cell>
          <cell r="H63" t="str">
            <v>-</v>
          </cell>
          <cell r="I63" t="str">
            <v>[enter country-specific source]</v>
          </cell>
          <cell r="J63"/>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1.0000000000000009E-2</v>
          </cell>
          <cell r="AL63">
            <v>1.0000000000000009E-2</v>
          </cell>
          <cell r="AM63">
            <v>1.0000000000000009E-2</v>
          </cell>
          <cell r="AN63">
            <v>1.0000000000000009E-2</v>
          </cell>
          <cell r="AO63">
            <v>0</v>
          </cell>
          <cell r="AP63"/>
          <cell r="AQ63"/>
          <cell r="AR63"/>
          <cell r="AS63"/>
          <cell r="AT63"/>
          <cell r="AU63"/>
          <cell r="AV63" t="str">
            <v>[enter country-specific value]</v>
          </cell>
        </row>
        <row r="64">
          <cell r="A64" t="str">
            <v>xbiogas_slurry_Broilers</v>
          </cell>
          <cell r="B64" t="str">
            <v>-</v>
          </cell>
          <cell r="C64" t="str">
            <v>xbiogas_slurry</v>
          </cell>
          <cell r="D64" t="str">
            <v>-</v>
          </cell>
          <cell r="E64" t="str">
            <v>Broilers</v>
          </cell>
          <cell r="F64" t="str">
            <v>Fraction</v>
          </cell>
          <cell r="G64" t="str">
            <v>CS</v>
          </cell>
          <cell r="H64" t="str">
            <v>-</v>
          </cell>
          <cell r="I64" t="str">
            <v>[enter country-specific source]</v>
          </cell>
          <cell r="J64"/>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cell r="AQ64"/>
          <cell r="AR64"/>
          <cell r="AS64"/>
          <cell r="AT64"/>
          <cell r="AU64"/>
          <cell r="AV64" t="str">
            <v>[enter country-specific value]</v>
          </cell>
        </row>
        <row r="65">
          <cell r="A65" t="str">
            <v>xbiogas_slurry_Turkeys</v>
          </cell>
          <cell r="B65" t="str">
            <v>-</v>
          </cell>
          <cell r="C65" t="str">
            <v>xbiogas_slurry</v>
          </cell>
          <cell r="D65" t="str">
            <v>-</v>
          </cell>
          <cell r="E65" t="str">
            <v>Turkeys</v>
          </cell>
          <cell r="F65" t="str">
            <v>Fraction</v>
          </cell>
          <cell r="G65" t="str">
            <v>CS</v>
          </cell>
          <cell r="H65" t="str">
            <v>-</v>
          </cell>
          <cell r="I65" t="str">
            <v>[enter country-specific source]</v>
          </cell>
          <cell r="J65"/>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cell r="AQ65"/>
          <cell r="AR65"/>
          <cell r="AS65"/>
          <cell r="AT65"/>
          <cell r="AU65"/>
          <cell r="AV65" t="str">
            <v>[enter country-specific value]</v>
          </cell>
        </row>
        <row r="66">
          <cell r="A66" t="str">
            <v>xbiogas_slurry_Other poultry (ducks)</v>
          </cell>
          <cell r="B66" t="str">
            <v>-</v>
          </cell>
          <cell r="C66" t="str">
            <v>xbiogas_slurry</v>
          </cell>
          <cell r="D66" t="str">
            <v>-</v>
          </cell>
          <cell r="E66" t="str">
            <v>Other poultry (ducks)</v>
          </cell>
          <cell r="F66" t="str">
            <v>Fraction</v>
          </cell>
          <cell r="G66" t="str">
            <v>CS</v>
          </cell>
          <cell r="H66" t="str">
            <v>-</v>
          </cell>
          <cell r="I66" t="str">
            <v>[enter country-specific source]</v>
          </cell>
          <cell r="J66"/>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cell r="AQ66"/>
          <cell r="AR66"/>
          <cell r="AS66"/>
          <cell r="AT66"/>
          <cell r="AU66"/>
          <cell r="AV66" t="str">
            <v>[enter country-specific value]</v>
          </cell>
        </row>
        <row r="67">
          <cell r="A67" t="str">
            <v>xbiogas_slurry_Other poultry (geese)</v>
          </cell>
          <cell r="B67" t="str">
            <v>-</v>
          </cell>
          <cell r="C67" t="str">
            <v>xbiogas_slurry</v>
          </cell>
          <cell r="D67" t="str">
            <v>-</v>
          </cell>
          <cell r="E67" t="str">
            <v>Other poultry (geese)</v>
          </cell>
          <cell r="F67" t="str">
            <v>Fraction</v>
          </cell>
          <cell r="G67" t="str">
            <v>CS</v>
          </cell>
          <cell r="H67" t="str">
            <v>-</v>
          </cell>
          <cell r="I67" t="str">
            <v>[enter country-specific source]</v>
          </cell>
          <cell r="J67"/>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cell r="AQ67"/>
          <cell r="AR67"/>
          <cell r="AS67"/>
          <cell r="AT67"/>
          <cell r="AU67"/>
          <cell r="AV67" t="str">
            <v>[enter country-specific value]</v>
          </cell>
        </row>
        <row r="68">
          <cell r="A68" t="str">
            <v>xbiogas_slurry_Other animals (fur animals)</v>
          </cell>
          <cell r="B68" t="str">
            <v>-</v>
          </cell>
          <cell r="C68" t="str">
            <v>xbiogas_slurry</v>
          </cell>
          <cell r="D68" t="str">
            <v>-</v>
          </cell>
          <cell r="E68" t="str">
            <v>Other animals (fur animals)</v>
          </cell>
          <cell r="F68" t="str">
            <v>Fraction</v>
          </cell>
          <cell r="G68" t="str">
            <v>CS</v>
          </cell>
          <cell r="H68" t="str">
            <v>-</v>
          </cell>
          <cell r="I68" t="str">
            <v>NE</v>
          </cell>
          <cell r="J68"/>
          <cell r="K68" t="str">
            <v>NE</v>
          </cell>
          <cell r="L68" t="str">
            <v>NE</v>
          </cell>
          <cell r="M68" t="str">
            <v>NE</v>
          </cell>
          <cell r="N68" t="str">
            <v>NE</v>
          </cell>
          <cell r="O68" t="str">
            <v>NE</v>
          </cell>
          <cell r="P68" t="str">
            <v>NE</v>
          </cell>
          <cell r="Q68" t="str">
            <v>NE</v>
          </cell>
          <cell r="R68" t="str">
            <v>NE</v>
          </cell>
          <cell r="S68" t="str">
            <v>NE</v>
          </cell>
          <cell r="T68" t="str">
            <v>NE</v>
          </cell>
          <cell r="U68" t="str">
            <v>NE</v>
          </cell>
          <cell r="V68" t="str">
            <v>NE</v>
          </cell>
          <cell r="W68" t="str">
            <v>NE</v>
          </cell>
          <cell r="X68" t="str">
            <v>NE</v>
          </cell>
          <cell r="Y68" t="str">
            <v>NE</v>
          </cell>
          <cell r="Z68" t="str">
            <v>NE</v>
          </cell>
          <cell r="AA68" t="str">
            <v>NE</v>
          </cell>
          <cell r="AB68" t="str">
            <v>NE</v>
          </cell>
          <cell r="AC68" t="str">
            <v>NE</v>
          </cell>
          <cell r="AD68" t="str">
            <v>NE</v>
          </cell>
          <cell r="AE68" t="str">
            <v>NE</v>
          </cell>
          <cell r="AF68" t="str">
            <v>NE</v>
          </cell>
          <cell r="AG68" t="str">
            <v>NE</v>
          </cell>
          <cell r="AH68" t="str">
            <v>NE</v>
          </cell>
          <cell r="AI68" t="str">
            <v>NE</v>
          </cell>
          <cell r="AJ68" t="str">
            <v>NE</v>
          </cell>
          <cell r="AK68" t="str">
            <v>NE</v>
          </cell>
          <cell r="AL68" t="str">
            <v>NE</v>
          </cell>
          <cell r="AM68" t="str">
            <v>NE</v>
          </cell>
          <cell r="AN68" t="str">
            <v>NE</v>
          </cell>
          <cell r="AO68" t="str">
            <v>NE</v>
          </cell>
          <cell r="AP68"/>
          <cell r="AQ68"/>
          <cell r="AR68"/>
          <cell r="AS68"/>
          <cell r="AT68"/>
          <cell r="AU68"/>
          <cell r="AV68" t="str">
            <v>NE</v>
          </cell>
        </row>
        <row r="69">
          <cell r="A69" t="str">
            <v>xbiogas_solid_Dairy cattle</v>
          </cell>
          <cell r="B69" t="str">
            <v>-</v>
          </cell>
          <cell r="C69" t="str">
            <v>xbiogas_solid</v>
          </cell>
          <cell r="D69" t="str">
            <v>-</v>
          </cell>
          <cell r="E69" t="str">
            <v>Dairy cattle</v>
          </cell>
          <cell r="F69" t="str">
            <v>Fraction</v>
          </cell>
          <cell r="G69" t="str">
            <v>CS</v>
          </cell>
          <cell r="H69" t="str">
            <v>-</v>
          </cell>
          <cell r="I69" t="str">
            <v>Sheet MMS_TERT</v>
          </cell>
          <cell r="J69"/>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0.37</v>
          </cell>
          <cell r="AL69">
            <v>0.37</v>
          </cell>
          <cell r="AM69">
            <v>0.36999999999999988</v>
          </cell>
          <cell r="AN69">
            <v>0.36999999999999988</v>
          </cell>
          <cell r="AO69">
            <v>0</v>
          </cell>
          <cell r="AP69"/>
          <cell r="AQ69"/>
          <cell r="AR69"/>
          <cell r="AS69"/>
          <cell r="AT69"/>
          <cell r="AU69"/>
          <cell r="AV69" t="str">
            <v>[enter country-specific value]</v>
          </cell>
        </row>
        <row r="70">
          <cell r="A70" t="str">
            <v>xbiogas_solid_Non-dairy cattle</v>
          </cell>
          <cell r="B70" t="str">
            <v>-</v>
          </cell>
          <cell r="C70" t="str">
            <v>xbiogas_solid</v>
          </cell>
          <cell r="D70" t="str">
            <v>-</v>
          </cell>
          <cell r="E70" t="str">
            <v>Non-dairy cattle</v>
          </cell>
          <cell r="F70" t="str">
            <v>Fraction</v>
          </cell>
          <cell r="G70" t="str">
            <v>CS</v>
          </cell>
          <cell r="H70" t="str">
            <v>-</v>
          </cell>
          <cell r="I70" t="str">
            <v>Sheet MMS_TERT</v>
          </cell>
          <cell r="J70"/>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0.83423419399943721</v>
          </cell>
          <cell r="AL70">
            <v>0.83063945853047272</v>
          </cell>
          <cell r="AM70">
            <v>0.84295166074757388</v>
          </cell>
          <cell r="AN70">
            <v>0.84109635511435488</v>
          </cell>
          <cell r="AO70">
            <v>0</v>
          </cell>
          <cell r="AP70"/>
          <cell r="AQ70"/>
          <cell r="AR70"/>
          <cell r="AS70"/>
          <cell r="AT70"/>
          <cell r="AU70"/>
          <cell r="AV70" t="str">
            <v>[enter country-specific value]</v>
          </cell>
        </row>
        <row r="71">
          <cell r="A71" t="str">
            <v>xbiogas_solid_Non-dairy cattle (calves)</v>
          </cell>
          <cell r="B71" t="str">
            <v>-</v>
          </cell>
          <cell r="C71" t="str">
            <v>xbiogas_solid</v>
          </cell>
          <cell r="D71" t="str">
            <v>-</v>
          </cell>
          <cell r="E71" t="str">
            <v>Non-dairy cattle (calves)</v>
          </cell>
          <cell r="F71" t="str">
            <v>Fraction</v>
          </cell>
          <cell r="G71" t="str">
            <v>CS</v>
          </cell>
          <cell r="H71" t="str">
            <v>-</v>
          </cell>
          <cell r="I71" t="str">
            <v>NE</v>
          </cell>
          <cell r="J71"/>
          <cell r="K71" t="str">
            <v>NE</v>
          </cell>
          <cell r="L71" t="str">
            <v>NE</v>
          </cell>
          <cell r="M71" t="str">
            <v>NE</v>
          </cell>
          <cell r="N71" t="str">
            <v>NE</v>
          </cell>
          <cell r="O71" t="str">
            <v>NE</v>
          </cell>
          <cell r="P71" t="str">
            <v>NE</v>
          </cell>
          <cell r="Q71" t="str">
            <v>NE</v>
          </cell>
          <cell r="R71" t="str">
            <v>NE</v>
          </cell>
          <cell r="S71" t="str">
            <v>NE</v>
          </cell>
          <cell r="T71" t="str">
            <v>NE</v>
          </cell>
          <cell r="U71" t="str">
            <v>NE</v>
          </cell>
          <cell r="V71" t="str">
            <v>NE</v>
          </cell>
          <cell r="W71" t="str">
            <v>NE</v>
          </cell>
          <cell r="X71" t="str">
            <v>NE</v>
          </cell>
          <cell r="Y71" t="str">
            <v>NE</v>
          </cell>
          <cell r="Z71" t="str">
            <v>NE</v>
          </cell>
          <cell r="AA71" t="str">
            <v>NE</v>
          </cell>
          <cell r="AB71" t="str">
            <v>NE</v>
          </cell>
          <cell r="AC71" t="str">
            <v>NE</v>
          </cell>
          <cell r="AD71" t="str">
            <v>NE</v>
          </cell>
          <cell r="AE71" t="str">
            <v>NE</v>
          </cell>
          <cell r="AF71" t="str">
            <v>NE</v>
          </cell>
          <cell r="AG71" t="str">
            <v>NE</v>
          </cell>
          <cell r="AH71" t="str">
            <v>NE</v>
          </cell>
          <cell r="AI71" t="str">
            <v>NE</v>
          </cell>
          <cell r="AJ71" t="str">
            <v>NE</v>
          </cell>
          <cell r="AK71" t="str">
            <v>NE</v>
          </cell>
          <cell r="AL71" t="str">
            <v>NE</v>
          </cell>
          <cell r="AM71" t="str">
            <v>NE</v>
          </cell>
          <cell r="AN71" t="str">
            <v>NE</v>
          </cell>
          <cell r="AO71" t="str">
            <v>NE</v>
          </cell>
          <cell r="AP71"/>
          <cell r="AQ71"/>
          <cell r="AR71"/>
          <cell r="AS71"/>
          <cell r="AT71"/>
          <cell r="AU71"/>
          <cell r="AV71" t="str">
            <v>NE</v>
          </cell>
        </row>
        <row r="72">
          <cell r="A72" t="str">
            <v>xbiogas_solid_Sheep</v>
          </cell>
          <cell r="B72" t="str">
            <v>-</v>
          </cell>
          <cell r="C72" t="str">
            <v>xbiogas_solid</v>
          </cell>
          <cell r="D72" t="str">
            <v>-</v>
          </cell>
          <cell r="E72" t="str">
            <v>Sheep</v>
          </cell>
          <cell r="F72" t="str">
            <v>Fraction</v>
          </cell>
          <cell r="G72" t="str">
            <v>CS</v>
          </cell>
          <cell r="H72" t="str">
            <v>-</v>
          </cell>
          <cell r="I72"/>
          <cell r="J72"/>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cell r="AQ72"/>
          <cell r="AR72"/>
          <cell r="AS72"/>
          <cell r="AT72"/>
          <cell r="AU72"/>
          <cell r="AV72" t="str">
            <v>[enter country-specific value]</v>
          </cell>
        </row>
        <row r="73">
          <cell r="A73" t="str">
            <v>xbiogas_solid_Swine (finishing pigs)</v>
          </cell>
          <cell r="B73" t="str">
            <v>-</v>
          </cell>
          <cell r="C73" t="str">
            <v>xbiogas_solid</v>
          </cell>
          <cell r="D73" t="str">
            <v>-</v>
          </cell>
          <cell r="E73" t="str">
            <v>Swine (finishing pigs)</v>
          </cell>
          <cell r="F73" t="str">
            <v>Fraction</v>
          </cell>
          <cell r="G73" t="str">
            <v>CS</v>
          </cell>
          <cell r="H73" t="str">
            <v>-</v>
          </cell>
          <cell r="I73" t="str">
            <v>Sheet MMS_TERT</v>
          </cell>
          <cell r="J73"/>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2.0000000000000018E-2</v>
          </cell>
          <cell r="AL73">
            <v>2.0000000000000018E-2</v>
          </cell>
          <cell r="AM73">
            <v>2.0000000000000018E-2</v>
          </cell>
          <cell r="AN73">
            <v>2.0000000000000018E-2</v>
          </cell>
          <cell r="AO73">
            <v>0</v>
          </cell>
          <cell r="AP73"/>
          <cell r="AQ73"/>
          <cell r="AR73"/>
          <cell r="AS73"/>
          <cell r="AT73"/>
          <cell r="AU73"/>
          <cell r="AV73" t="str">
            <v>[enter country-specific value]</v>
          </cell>
        </row>
        <row r="74">
          <cell r="A74" t="str">
            <v>xbiogas_solid_Swine (sows)</v>
          </cell>
          <cell r="B74" t="str">
            <v>-</v>
          </cell>
          <cell r="C74" t="str">
            <v>xbiogas_solid</v>
          </cell>
          <cell r="D74" t="str">
            <v>-</v>
          </cell>
          <cell r="E74" t="str">
            <v>Swine (sows)</v>
          </cell>
          <cell r="F74" t="str">
            <v>Fraction</v>
          </cell>
          <cell r="G74" t="str">
            <v>CS</v>
          </cell>
          <cell r="H74" t="str">
            <v>-</v>
          </cell>
          <cell r="I74" t="str">
            <v>Sheet MMS_TERT</v>
          </cell>
          <cell r="J74"/>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2.0000000000000018E-2</v>
          </cell>
          <cell r="AL74">
            <v>2.0000000000000018E-2</v>
          </cell>
          <cell r="AM74">
            <v>2.0000000000000018E-2</v>
          </cell>
          <cell r="AN74">
            <v>2.0000000000000018E-2</v>
          </cell>
          <cell r="AO74">
            <v>0</v>
          </cell>
          <cell r="AP74"/>
          <cell r="AQ74"/>
          <cell r="AR74"/>
          <cell r="AS74"/>
          <cell r="AT74"/>
          <cell r="AU74"/>
          <cell r="AV74" t="str">
            <v>[enter country-specific value]</v>
          </cell>
        </row>
        <row r="75">
          <cell r="A75" t="str">
            <v>xbiogas_solid_Buffalo</v>
          </cell>
          <cell r="B75" t="str">
            <v>-</v>
          </cell>
          <cell r="C75" t="str">
            <v>xbiogas_solid</v>
          </cell>
          <cell r="D75" t="str">
            <v>-</v>
          </cell>
          <cell r="E75" t="str">
            <v>Buffalo</v>
          </cell>
          <cell r="F75" t="str">
            <v>Fraction</v>
          </cell>
          <cell r="G75" t="str">
            <v>CS</v>
          </cell>
          <cell r="H75" t="str">
            <v>-</v>
          </cell>
          <cell r="I75" t="str">
            <v>NE</v>
          </cell>
          <cell r="J75"/>
          <cell r="K75" t="str">
            <v>NE</v>
          </cell>
          <cell r="L75" t="str">
            <v>NE</v>
          </cell>
          <cell r="M75" t="str">
            <v>NE</v>
          </cell>
          <cell r="N75" t="str">
            <v>NE</v>
          </cell>
          <cell r="O75" t="str">
            <v>NE</v>
          </cell>
          <cell r="P75" t="str">
            <v>NE</v>
          </cell>
          <cell r="Q75" t="str">
            <v>NE</v>
          </cell>
          <cell r="R75" t="str">
            <v>NE</v>
          </cell>
          <cell r="S75" t="str">
            <v>NE</v>
          </cell>
          <cell r="T75" t="str">
            <v>NE</v>
          </cell>
          <cell r="U75" t="str">
            <v>NE</v>
          </cell>
          <cell r="V75" t="str">
            <v>NE</v>
          </cell>
          <cell r="W75" t="str">
            <v>NE</v>
          </cell>
          <cell r="X75" t="str">
            <v>NE</v>
          </cell>
          <cell r="Y75" t="str">
            <v>NE</v>
          </cell>
          <cell r="Z75" t="str">
            <v>NE</v>
          </cell>
          <cell r="AA75" t="str">
            <v>NE</v>
          </cell>
          <cell r="AB75" t="str">
            <v>NE</v>
          </cell>
          <cell r="AC75" t="str">
            <v>NE</v>
          </cell>
          <cell r="AD75" t="str">
            <v>NE</v>
          </cell>
          <cell r="AE75" t="str">
            <v>NE</v>
          </cell>
          <cell r="AF75" t="str">
            <v>NE</v>
          </cell>
          <cell r="AG75" t="str">
            <v>NE</v>
          </cell>
          <cell r="AH75" t="str">
            <v>NE</v>
          </cell>
          <cell r="AI75" t="str">
            <v>NE</v>
          </cell>
          <cell r="AJ75" t="str">
            <v>NE</v>
          </cell>
          <cell r="AK75" t="str">
            <v>NE</v>
          </cell>
          <cell r="AL75" t="str">
            <v>NE</v>
          </cell>
          <cell r="AM75" t="str">
            <v>NE</v>
          </cell>
          <cell r="AN75" t="str">
            <v>NE</v>
          </cell>
          <cell r="AO75" t="str">
            <v>NE</v>
          </cell>
          <cell r="AP75"/>
          <cell r="AQ75"/>
          <cell r="AR75"/>
          <cell r="AS75"/>
          <cell r="AT75"/>
          <cell r="AU75"/>
          <cell r="AV75" t="str">
            <v>NE</v>
          </cell>
        </row>
        <row r="76">
          <cell r="A76" t="str">
            <v>xbiogas_solid_Goats</v>
          </cell>
          <cell r="B76" t="str">
            <v>-</v>
          </cell>
          <cell r="C76" t="str">
            <v>xbiogas_solid</v>
          </cell>
          <cell r="D76" t="str">
            <v>-</v>
          </cell>
          <cell r="E76" t="str">
            <v>Goats</v>
          </cell>
          <cell r="F76" t="str">
            <v>Fraction</v>
          </cell>
          <cell r="G76" t="str">
            <v>CS</v>
          </cell>
          <cell r="H76" t="str">
            <v>-</v>
          </cell>
          <cell r="I76" t="str">
            <v>[enter country-specific source]</v>
          </cell>
          <cell r="J76"/>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cell r="AQ76"/>
          <cell r="AR76"/>
          <cell r="AS76"/>
          <cell r="AT76"/>
          <cell r="AU76"/>
          <cell r="AV76" t="str">
            <v>[enter country-specific value]</v>
          </cell>
        </row>
        <row r="77">
          <cell r="A77" t="str">
            <v>xbiogas_solid_Horses</v>
          </cell>
          <cell r="B77" t="str">
            <v>-</v>
          </cell>
          <cell r="C77" t="str">
            <v>xbiogas_solid</v>
          </cell>
          <cell r="D77" t="str">
            <v>-</v>
          </cell>
          <cell r="E77" t="str">
            <v>Horses</v>
          </cell>
          <cell r="F77" t="str">
            <v>Fraction</v>
          </cell>
          <cell r="G77" t="str">
            <v>CS</v>
          </cell>
          <cell r="H77" t="str">
            <v>-</v>
          </cell>
          <cell r="I77" t="str">
            <v>[enter country-specific source]</v>
          </cell>
          <cell r="J77"/>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cell r="AQ77"/>
          <cell r="AR77"/>
          <cell r="AS77"/>
          <cell r="AT77"/>
          <cell r="AU77"/>
          <cell r="AV77" t="str">
            <v>[enter country-specific value]</v>
          </cell>
        </row>
        <row r="78">
          <cell r="A78" t="str">
            <v>xbiogas_solid_Mules and asses</v>
          </cell>
          <cell r="B78" t="str">
            <v>-</v>
          </cell>
          <cell r="C78" t="str">
            <v>xbiogas_solid</v>
          </cell>
          <cell r="D78" t="str">
            <v>-</v>
          </cell>
          <cell r="E78" t="str">
            <v>Mules and asses</v>
          </cell>
          <cell r="F78" t="str">
            <v>Fraction</v>
          </cell>
          <cell r="G78" t="str">
            <v>CS</v>
          </cell>
          <cell r="H78" t="str">
            <v>-</v>
          </cell>
          <cell r="I78" t="str">
            <v>NE</v>
          </cell>
          <cell r="J78"/>
          <cell r="K78" t="str">
            <v>NE</v>
          </cell>
          <cell r="L78" t="str">
            <v>NE</v>
          </cell>
          <cell r="M78" t="str">
            <v>NE</v>
          </cell>
          <cell r="N78" t="str">
            <v>NE</v>
          </cell>
          <cell r="O78" t="str">
            <v>NE</v>
          </cell>
          <cell r="P78" t="str">
            <v>NE</v>
          </cell>
          <cell r="Q78" t="str">
            <v>NE</v>
          </cell>
          <cell r="R78" t="str">
            <v>NE</v>
          </cell>
          <cell r="S78" t="str">
            <v>NE</v>
          </cell>
          <cell r="T78" t="str">
            <v>NE</v>
          </cell>
          <cell r="U78" t="str">
            <v>NE</v>
          </cell>
          <cell r="V78" t="str">
            <v>NE</v>
          </cell>
          <cell r="W78" t="str">
            <v>NE</v>
          </cell>
          <cell r="X78" t="str">
            <v>NE</v>
          </cell>
          <cell r="Y78" t="str">
            <v>NE</v>
          </cell>
          <cell r="Z78" t="str">
            <v>NE</v>
          </cell>
          <cell r="AA78" t="str">
            <v>NE</v>
          </cell>
          <cell r="AB78" t="str">
            <v>NE</v>
          </cell>
          <cell r="AC78" t="str">
            <v>NE</v>
          </cell>
          <cell r="AD78" t="str">
            <v>NE</v>
          </cell>
          <cell r="AE78" t="str">
            <v>NE</v>
          </cell>
          <cell r="AF78" t="str">
            <v>NE</v>
          </cell>
          <cell r="AG78" t="str">
            <v>NE</v>
          </cell>
          <cell r="AH78" t="str">
            <v>NE</v>
          </cell>
          <cell r="AI78" t="str">
            <v>NE</v>
          </cell>
          <cell r="AJ78" t="str">
            <v>NE</v>
          </cell>
          <cell r="AK78" t="str">
            <v>NE</v>
          </cell>
          <cell r="AL78" t="str">
            <v>NE</v>
          </cell>
          <cell r="AM78" t="str">
            <v>NE</v>
          </cell>
          <cell r="AN78" t="str">
            <v>NE</v>
          </cell>
          <cell r="AO78" t="str">
            <v>NE</v>
          </cell>
          <cell r="AP78"/>
          <cell r="AQ78"/>
          <cell r="AR78"/>
          <cell r="AS78"/>
          <cell r="AT78"/>
          <cell r="AU78"/>
          <cell r="AV78" t="str">
            <v>NE</v>
          </cell>
        </row>
        <row r="79">
          <cell r="A79" t="str">
            <v>xbiogas_solid_Laying hens</v>
          </cell>
          <cell r="B79" t="str">
            <v>-</v>
          </cell>
          <cell r="C79" t="str">
            <v>xbiogas_solid</v>
          </cell>
          <cell r="D79" t="str">
            <v>-</v>
          </cell>
          <cell r="E79" t="str">
            <v>Laying hens</v>
          </cell>
          <cell r="F79" t="str">
            <v>Fraction</v>
          </cell>
          <cell r="G79" t="str">
            <v>CS</v>
          </cell>
          <cell r="H79" t="str">
            <v>-</v>
          </cell>
          <cell r="I79" t="str">
            <v>[enter country-specific source]</v>
          </cell>
          <cell r="J79"/>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cell r="AQ79"/>
          <cell r="AR79"/>
          <cell r="AS79"/>
          <cell r="AT79"/>
          <cell r="AU79"/>
          <cell r="AV79" t="str">
            <v>[enter country-specific value]</v>
          </cell>
        </row>
        <row r="80">
          <cell r="A80" t="str">
            <v>xbiogas_solid_Broilers</v>
          </cell>
          <cell r="B80" t="str">
            <v>-</v>
          </cell>
          <cell r="C80" t="str">
            <v>xbiogas_solid</v>
          </cell>
          <cell r="D80" t="str">
            <v>-</v>
          </cell>
          <cell r="E80" t="str">
            <v>Broilers</v>
          </cell>
          <cell r="F80" t="str">
            <v>Fraction</v>
          </cell>
          <cell r="G80" t="str">
            <v>CS</v>
          </cell>
          <cell r="H80" t="str">
            <v>-</v>
          </cell>
          <cell r="I80" t="str">
            <v>[enter country-specific source]</v>
          </cell>
          <cell r="J80"/>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0.41000000000000003</v>
          </cell>
          <cell r="AL80">
            <v>0.42000000000000004</v>
          </cell>
          <cell r="AM80">
            <v>0.43000000000000005</v>
          </cell>
          <cell r="AN80">
            <v>0.39</v>
          </cell>
          <cell r="AO80">
            <v>0</v>
          </cell>
          <cell r="AP80"/>
          <cell r="AQ80"/>
          <cell r="AR80"/>
          <cell r="AS80"/>
          <cell r="AT80"/>
          <cell r="AU80"/>
          <cell r="AV80" t="str">
            <v>[enter country-specific value]</v>
          </cell>
        </row>
        <row r="81">
          <cell r="A81" t="str">
            <v>xbiogas_solid_Turkeys</v>
          </cell>
          <cell r="B81" t="str">
            <v>-</v>
          </cell>
          <cell r="C81" t="str">
            <v>xbiogas_solid</v>
          </cell>
          <cell r="D81" t="str">
            <v>-</v>
          </cell>
          <cell r="E81" t="str">
            <v>Turkeys</v>
          </cell>
          <cell r="F81" t="str">
            <v>Fraction</v>
          </cell>
          <cell r="G81" t="str">
            <v>CS</v>
          </cell>
          <cell r="H81" t="str">
            <v>-</v>
          </cell>
          <cell r="I81" t="str">
            <v>[enter country-specific source]</v>
          </cell>
          <cell r="J81"/>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cell r="AQ81"/>
          <cell r="AR81"/>
          <cell r="AS81"/>
          <cell r="AT81"/>
          <cell r="AU81"/>
          <cell r="AV81" t="str">
            <v>[enter country-specific value]</v>
          </cell>
        </row>
        <row r="82">
          <cell r="A82" t="str">
            <v>xbiogas_solid_Other poultry (ducks)</v>
          </cell>
          <cell r="B82" t="str">
            <v>-</v>
          </cell>
          <cell r="C82" t="str">
            <v>xbiogas_solid</v>
          </cell>
          <cell r="D82" t="str">
            <v>-</v>
          </cell>
          <cell r="E82" t="str">
            <v>Other poultry (ducks)</v>
          </cell>
          <cell r="F82" t="str">
            <v>Fraction</v>
          </cell>
          <cell r="G82" t="str">
            <v>CS</v>
          </cell>
          <cell r="H82" t="str">
            <v>-</v>
          </cell>
          <cell r="I82" t="str">
            <v>[enter country-specific source]</v>
          </cell>
          <cell r="J82"/>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cell r="AQ82"/>
          <cell r="AR82"/>
          <cell r="AS82"/>
          <cell r="AT82"/>
          <cell r="AU82"/>
          <cell r="AV82" t="str">
            <v>[enter country-specific value]</v>
          </cell>
        </row>
        <row r="83">
          <cell r="A83" t="str">
            <v>xbiogas_solid_Other poultry (geese)</v>
          </cell>
          <cell r="B83" t="str">
            <v>-</v>
          </cell>
          <cell r="C83" t="str">
            <v>xbiogas_solid</v>
          </cell>
          <cell r="D83" t="str">
            <v>-</v>
          </cell>
          <cell r="E83" t="str">
            <v>Other poultry (geese)</v>
          </cell>
          <cell r="F83" t="str">
            <v>Fraction</v>
          </cell>
          <cell r="G83" t="str">
            <v>CS</v>
          </cell>
          <cell r="H83" t="str">
            <v>-</v>
          </cell>
          <cell r="I83" t="str">
            <v>[enter country-specific source]</v>
          </cell>
          <cell r="J83"/>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cell r="AQ83"/>
          <cell r="AR83"/>
          <cell r="AS83"/>
          <cell r="AT83"/>
          <cell r="AU83"/>
          <cell r="AV83" t="str">
            <v>[enter country-specific value]</v>
          </cell>
        </row>
        <row r="84">
          <cell r="A84" t="str">
            <v>xbiogas_solid_Other animals (fur animals)</v>
          </cell>
          <cell r="B84" t="str">
            <v>-</v>
          </cell>
          <cell r="C84" t="str">
            <v>xbiogas_solid</v>
          </cell>
          <cell r="D84" t="str">
            <v>-</v>
          </cell>
          <cell r="E84" t="str">
            <v>Other animals (fur animals)</v>
          </cell>
          <cell r="F84" t="str">
            <v>Fraction</v>
          </cell>
          <cell r="G84" t="str">
            <v>CS</v>
          </cell>
          <cell r="H84" t="str">
            <v>-</v>
          </cell>
          <cell r="I84" t="str">
            <v>NE</v>
          </cell>
          <cell r="J84"/>
          <cell r="K84" t="str">
            <v>NE</v>
          </cell>
          <cell r="L84" t="str">
            <v>NE</v>
          </cell>
          <cell r="M84" t="str">
            <v>NE</v>
          </cell>
          <cell r="N84" t="str">
            <v>NE</v>
          </cell>
          <cell r="O84" t="str">
            <v>NE</v>
          </cell>
          <cell r="P84" t="str">
            <v>NE</v>
          </cell>
          <cell r="Q84" t="str">
            <v>NE</v>
          </cell>
          <cell r="R84" t="str">
            <v>NE</v>
          </cell>
          <cell r="S84" t="str">
            <v>NE</v>
          </cell>
          <cell r="T84" t="str">
            <v>NE</v>
          </cell>
          <cell r="U84" t="str">
            <v>NE</v>
          </cell>
          <cell r="V84" t="str">
            <v>NE</v>
          </cell>
          <cell r="W84" t="str">
            <v>NE</v>
          </cell>
          <cell r="X84" t="str">
            <v>NE</v>
          </cell>
          <cell r="Y84" t="str">
            <v>NE</v>
          </cell>
          <cell r="Z84" t="str">
            <v>NE</v>
          </cell>
          <cell r="AA84" t="str">
            <v>NE</v>
          </cell>
          <cell r="AB84" t="str">
            <v>NE</v>
          </cell>
          <cell r="AC84" t="str">
            <v>NE</v>
          </cell>
          <cell r="AD84" t="str">
            <v>NE</v>
          </cell>
          <cell r="AE84" t="str">
            <v>NE</v>
          </cell>
          <cell r="AF84" t="str">
            <v>NE</v>
          </cell>
          <cell r="AG84" t="str">
            <v>NE</v>
          </cell>
          <cell r="AH84" t="str">
            <v>NE</v>
          </cell>
          <cell r="AI84" t="str">
            <v>NE</v>
          </cell>
          <cell r="AJ84" t="str">
            <v>NE</v>
          </cell>
          <cell r="AK84" t="str">
            <v>NE</v>
          </cell>
          <cell r="AL84" t="str">
            <v>NE</v>
          </cell>
          <cell r="AM84" t="str">
            <v>NE</v>
          </cell>
          <cell r="AN84" t="str">
            <v>NE</v>
          </cell>
          <cell r="AO84" t="str">
            <v>NE</v>
          </cell>
          <cell r="AP84"/>
          <cell r="AQ84"/>
          <cell r="AR84"/>
          <cell r="AS84"/>
          <cell r="AT84"/>
          <cell r="AU84"/>
          <cell r="AV84" t="str">
            <v>NE</v>
          </cell>
        </row>
        <row r="85">
          <cell r="A85" t="str">
            <v>Proportion of manure deposited in houses which is "slurry". NO DEFAULT VALUES AVAILABLE</v>
          </cell>
          <cell r="B85"/>
          <cell r="C85"/>
          <cell r="D85"/>
          <cell r="E85"/>
          <cell r="F85"/>
          <cell r="G85"/>
          <cell r="H85"/>
          <cell r="I85"/>
          <cell r="J85"/>
          <cell r="K85"/>
          <cell r="L85"/>
          <cell r="M85"/>
          <cell r="N85"/>
          <cell r="O85"/>
          <cell r="P85"/>
          <cell r="Q85"/>
          <cell r="R85"/>
          <cell r="S85"/>
          <cell r="T85"/>
          <cell r="U85"/>
          <cell r="V85"/>
          <cell r="W85"/>
          <cell r="X85"/>
          <cell r="Y85"/>
          <cell r="Z85"/>
          <cell r="AA85"/>
          <cell r="AB85"/>
          <cell r="AC85"/>
          <cell r="AD85"/>
          <cell r="AE85"/>
          <cell r="AF85"/>
          <cell r="AG85"/>
          <cell r="AH85"/>
          <cell r="AI85"/>
          <cell r="AJ85"/>
          <cell r="AK85"/>
          <cell r="AL85"/>
          <cell r="AM85"/>
          <cell r="AN85"/>
          <cell r="AO85"/>
          <cell r="AP85"/>
          <cell r="AQ85"/>
          <cell r="AR85"/>
          <cell r="AS85"/>
          <cell r="AT85"/>
          <cell r="AU85"/>
          <cell r="AV85"/>
        </row>
        <row r="86">
          <cell r="A86" t="str">
            <v>Xhouse_slurry_Dairy cattle</v>
          </cell>
          <cell r="B86" t="str">
            <v>-</v>
          </cell>
          <cell r="C86" t="str">
            <v>Xhouse_slurry</v>
          </cell>
          <cell r="D86" t="str">
            <v>-</v>
          </cell>
          <cell r="E86" t="str">
            <v>Dairy cattle</v>
          </cell>
          <cell r="F86" t="str">
            <v>Fraction</v>
          </cell>
          <cell r="G86" t="str">
            <v>CS</v>
          </cell>
          <cell r="H86" t="str">
            <v>-</v>
          </cell>
          <cell r="I86" t="str">
            <v>Sheet MMS_TERT</v>
          </cell>
          <cell r="J86" t="str">
            <v>CRF tables and hypothesis TERT</v>
          </cell>
          <cell r="K86">
            <v>0.26315789473684209</v>
          </cell>
          <cell r="L86">
            <v>0.26315789473684209</v>
          </cell>
          <cell r="M86">
            <v>0.26315789473684209</v>
          </cell>
          <cell r="N86">
            <v>0.26315789473684209</v>
          </cell>
          <cell r="O86">
            <v>0.25263157894736848</v>
          </cell>
          <cell r="P86">
            <v>0.25555555555555548</v>
          </cell>
          <cell r="Q86">
            <v>0.15555555555555556</v>
          </cell>
          <cell r="R86">
            <v>0.11111111111111112</v>
          </cell>
          <cell r="S86">
            <v>0.1111111111111111</v>
          </cell>
          <cell r="T86">
            <v>0.1111111111111111</v>
          </cell>
          <cell r="U86">
            <v>0.16666666666666669</v>
          </cell>
          <cell r="V86">
            <v>0.16666666666666669</v>
          </cell>
          <cell r="W86">
            <v>0.23333333333333334</v>
          </cell>
          <cell r="X86">
            <v>0.28888888888888886</v>
          </cell>
          <cell r="Y86">
            <v>0.28888888888888892</v>
          </cell>
          <cell r="Z86">
            <v>0.29213483146067415</v>
          </cell>
          <cell r="AA86">
            <v>0.2921348314606742</v>
          </cell>
          <cell r="AB86">
            <v>0.29213483146067415</v>
          </cell>
          <cell r="AC86">
            <v>0.29213483146067415</v>
          </cell>
          <cell r="AD86">
            <v>0.2921348314606742</v>
          </cell>
          <cell r="AE86">
            <v>0.29032258064516131</v>
          </cell>
          <cell r="AF86">
            <v>0.29032258064516131</v>
          </cell>
          <cell r="AG86">
            <v>0.29032258064516125</v>
          </cell>
          <cell r="AH86">
            <v>0.29032258064516131</v>
          </cell>
          <cell r="AI86">
            <v>0.29032258064516131</v>
          </cell>
          <cell r="AJ86">
            <v>0.29032258064516131</v>
          </cell>
          <cell r="AK86">
            <v>0.27011533429883616</v>
          </cell>
          <cell r="AL86">
            <v>0.26971824438224529</v>
          </cell>
          <cell r="AM86">
            <v>0.26717511240744007</v>
          </cell>
          <cell r="AN86">
            <v>0.28986763588911724</v>
          </cell>
          <cell r="AO86" t="str">
            <v>corrected</v>
          </cell>
          <cell r="AP86"/>
          <cell r="AQ86"/>
          <cell r="AR86"/>
          <cell r="AS86"/>
          <cell r="AT86"/>
          <cell r="AU86"/>
          <cell r="AV86" t="str">
            <v>[enter country-specific value]</v>
          </cell>
        </row>
        <row r="87">
          <cell r="A87" t="str">
            <v>Xhouse_slurry_Non-dairy cattle</v>
          </cell>
          <cell r="B87" t="str">
            <v>-</v>
          </cell>
          <cell r="C87" t="str">
            <v>Xhouse_slurry</v>
          </cell>
          <cell r="D87" t="str">
            <v>-</v>
          </cell>
          <cell r="E87" t="str">
            <v>Non-dairy cattle</v>
          </cell>
          <cell r="F87" t="str">
            <v>Fraction</v>
          </cell>
          <cell r="G87" t="str">
            <v>CS</v>
          </cell>
          <cell r="H87" t="str">
            <v>-</v>
          </cell>
          <cell r="I87" t="str">
            <v>Sheet MMS_TERT</v>
          </cell>
          <cell r="J87" t="str">
            <v>CRF tables and hypothesis TERT</v>
          </cell>
          <cell r="K87">
            <v>0.51136363636363635</v>
          </cell>
          <cell r="L87">
            <v>0.51136363636363635</v>
          </cell>
          <cell r="M87">
            <v>0.51724137931034486</v>
          </cell>
          <cell r="N87">
            <v>0.51724137931034486</v>
          </cell>
          <cell r="O87">
            <v>0.51724137931034486</v>
          </cell>
          <cell r="P87">
            <v>0.51807228915662651</v>
          </cell>
          <cell r="Q87">
            <v>0.51807228915662651</v>
          </cell>
          <cell r="R87">
            <v>0.51807228915662651</v>
          </cell>
          <cell r="S87">
            <v>0.52380952380952384</v>
          </cell>
          <cell r="T87">
            <v>0.53012048192771088</v>
          </cell>
          <cell r="U87">
            <v>0.53012048192771088</v>
          </cell>
          <cell r="V87">
            <v>0.58333333333333326</v>
          </cell>
          <cell r="W87">
            <v>0.58333333333333326</v>
          </cell>
          <cell r="X87">
            <v>0.58333333333333337</v>
          </cell>
          <cell r="Y87">
            <v>0.58333333333333326</v>
          </cell>
          <cell r="Z87">
            <v>0.58333333333333326</v>
          </cell>
          <cell r="AA87">
            <v>0.58333333333333337</v>
          </cell>
          <cell r="AB87">
            <v>0.58536585365853655</v>
          </cell>
          <cell r="AC87">
            <v>0.58749999999999991</v>
          </cell>
          <cell r="AD87">
            <v>0.57692307692307698</v>
          </cell>
          <cell r="AE87">
            <v>0.56578947368421051</v>
          </cell>
          <cell r="AF87">
            <v>0.55999999999999994</v>
          </cell>
          <cell r="AG87">
            <v>0.56000000000000005</v>
          </cell>
          <cell r="AH87">
            <v>0.55999999999999994</v>
          </cell>
          <cell r="AI87">
            <v>0.55999999999999994</v>
          </cell>
          <cell r="AJ87">
            <v>0.55999999999999994</v>
          </cell>
          <cell r="AK87">
            <v>0.10672581755824039</v>
          </cell>
          <cell r="AL87">
            <v>0.10815051222656795</v>
          </cell>
          <cell r="AM87">
            <v>0.10935323538144132</v>
          </cell>
          <cell r="AN87">
            <v>0.10944432952204063</v>
          </cell>
          <cell r="AO87">
            <v>0</v>
          </cell>
          <cell r="AP87"/>
          <cell r="AQ87"/>
          <cell r="AR87"/>
          <cell r="AS87"/>
          <cell r="AT87"/>
          <cell r="AU87"/>
          <cell r="AV87" t="str">
            <v>[enter country-specific value]</v>
          </cell>
        </row>
        <row r="88">
          <cell r="A88" t="str">
            <v>Xhouse_slurry_Non-dairy cattle (calves)</v>
          </cell>
          <cell r="B88" t="str">
            <v>-</v>
          </cell>
          <cell r="C88" t="str">
            <v>Xhouse_slurry</v>
          </cell>
          <cell r="D88" t="str">
            <v>-</v>
          </cell>
          <cell r="E88" t="str">
            <v>Non-dairy cattle (calves)</v>
          </cell>
          <cell r="F88" t="str">
            <v>Fraction</v>
          </cell>
          <cell r="G88" t="str">
            <v>CS</v>
          </cell>
          <cell r="H88" t="str">
            <v>-</v>
          </cell>
          <cell r="I88" t="str">
            <v>NE</v>
          </cell>
          <cell r="J88"/>
          <cell r="K88" t="str">
            <v>NE</v>
          </cell>
          <cell r="L88" t="str">
            <v>NE</v>
          </cell>
          <cell r="M88" t="str">
            <v>NE</v>
          </cell>
          <cell r="N88" t="str">
            <v>NE</v>
          </cell>
          <cell r="O88" t="str">
            <v>NE</v>
          </cell>
          <cell r="P88" t="str">
            <v>NE</v>
          </cell>
          <cell r="Q88" t="str">
            <v>NE</v>
          </cell>
          <cell r="R88" t="str">
            <v>NE</v>
          </cell>
          <cell r="S88" t="str">
            <v>NE</v>
          </cell>
          <cell r="T88" t="str">
            <v>NE</v>
          </cell>
          <cell r="U88" t="str">
            <v>NE</v>
          </cell>
          <cell r="V88" t="str">
            <v>NE</v>
          </cell>
          <cell r="W88" t="str">
            <v>NE</v>
          </cell>
          <cell r="X88" t="str">
            <v>NE</v>
          </cell>
          <cell r="Y88" t="str">
            <v>NE</v>
          </cell>
          <cell r="Z88" t="str">
            <v>NE</v>
          </cell>
          <cell r="AA88" t="str">
            <v>NE</v>
          </cell>
          <cell r="AB88" t="str">
            <v>NE</v>
          </cell>
          <cell r="AC88" t="str">
            <v>NE</v>
          </cell>
          <cell r="AD88" t="str">
            <v>NE</v>
          </cell>
          <cell r="AE88" t="str">
            <v>NE</v>
          </cell>
          <cell r="AF88" t="str">
            <v>NE</v>
          </cell>
          <cell r="AG88" t="str">
            <v>NE</v>
          </cell>
          <cell r="AH88" t="str">
            <v>NE</v>
          </cell>
          <cell r="AI88" t="str">
            <v>NE</v>
          </cell>
          <cell r="AJ88" t="str">
            <v>NE</v>
          </cell>
          <cell r="AK88" t="str">
            <v>NE</v>
          </cell>
          <cell r="AL88" t="str">
            <v>NE</v>
          </cell>
          <cell r="AM88" t="str">
            <v>NE</v>
          </cell>
          <cell r="AN88" t="str">
            <v>NE</v>
          </cell>
          <cell r="AO88" t="str">
            <v>NE</v>
          </cell>
          <cell r="AP88"/>
          <cell r="AQ88"/>
          <cell r="AR88"/>
          <cell r="AS88"/>
          <cell r="AT88"/>
          <cell r="AU88"/>
          <cell r="AV88" t="str">
            <v>NE</v>
          </cell>
        </row>
        <row r="89">
          <cell r="A89" t="str">
            <v>Xhouse_slurry_Sheep</v>
          </cell>
          <cell r="B89" t="str">
            <v>-</v>
          </cell>
          <cell r="C89" t="str">
            <v>Xhouse_slurry</v>
          </cell>
          <cell r="D89" t="str">
            <v>-</v>
          </cell>
          <cell r="E89" t="str">
            <v>Sheep</v>
          </cell>
          <cell r="F89" t="str">
            <v>Fraction</v>
          </cell>
          <cell r="G89" t="str">
            <v>CS</v>
          </cell>
          <cell r="H89" t="str">
            <v>-</v>
          </cell>
          <cell r="I89"/>
          <cell r="J89"/>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cell r="AQ89"/>
          <cell r="AR89"/>
          <cell r="AS89"/>
          <cell r="AT89"/>
          <cell r="AU89"/>
          <cell r="AV89" t="str">
            <v>[enter country-specific value]</v>
          </cell>
        </row>
        <row r="90">
          <cell r="A90" t="str">
            <v>Xhouse_slurry_Swine (finishing pigs)</v>
          </cell>
          <cell r="B90" t="str">
            <v>-</v>
          </cell>
          <cell r="C90" t="str">
            <v>Xhouse_slurry</v>
          </cell>
          <cell r="D90" t="str">
            <v>-</v>
          </cell>
          <cell r="E90" t="str">
            <v>Swine (finishing pigs)</v>
          </cell>
          <cell r="F90" t="str">
            <v>Fraction</v>
          </cell>
          <cell r="G90" t="str">
            <v>CS</v>
          </cell>
          <cell r="H90" t="str">
            <v>-</v>
          </cell>
          <cell r="I90" t="str">
            <v>Sheet MMS_TERT</v>
          </cell>
          <cell r="J90" t="str">
            <v>CRF tables and hypothesis TERT</v>
          </cell>
          <cell r="K90">
            <v>0.76999999999999991</v>
          </cell>
          <cell r="L90">
            <v>0.77</v>
          </cell>
          <cell r="M90">
            <v>0.77</v>
          </cell>
          <cell r="N90">
            <v>0.77</v>
          </cell>
          <cell r="O90">
            <v>0.76999999999999991</v>
          </cell>
          <cell r="P90">
            <v>0.77</v>
          </cell>
          <cell r="Q90">
            <v>0.77</v>
          </cell>
          <cell r="R90">
            <v>0.77</v>
          </cell>
          <cell r="S90">
            <v>0.76999999999999991</v>
          </cell>
          <cell r="T90">
            <v>0.76999999999999991</v>
          </cell>
          <cell r="U90">
            <v>0.76999999999999991</v>
          </cell>
          <cell r="V90">
            <v>0.76999999999999991</v>
          </cell>
          <cell r="W90">
            <v>0.77</v>
          </cell>
          <cell r="X90">
            <v>0.76999999999999991</v>
          </cell>
          <cell r="Y90">
            <v>0.76999999999999991</v>
          </cell>
          <cell r="Z90">
            <v>0.77</v>
          </cell>
          <cell r="AA90">
            <v>0.77</v>
          </cell>
          <cell r="AB90">
            <v>0.76999999999999991</v>
          </cell>
          <cell r="AC90">
            <v>0.77</v>
          </cell>
          <cell r="AD90">
            <v>0.77</v>
          </cell>
          <cell r="AE90">
            <v>0.77</v>
          </cell>
          <cell r="AF90">
            <v>0.7699999999999998</v>
          </cell>
          <cell r="AG90">
            <v>0.77</v>
          </cell>
          <cell r="AH90">
            <v>0.77000000000000013</v>
          </cell>
          <cell r="AI90">
            <v>0.77</v>
          </cell>
          <cell r="AJ90">
            <v>0.77</v>
          </cell>
          <cell r="AK90">
            <v>0.64488615178839592</v>
          </cell>
          <cell r="AL90">
            <v>0.6375429174018763</v>
          </cell>
          <cell r="AM90">
            <v>0.63315183857491764</v>
          </cell>
          <cell r="AN90">
            <v>0.63703617192672013</v>
          </cell>
          <cell r="AO90">
            <v>0.63703617192672013</v>
          </cell>
          <cell r="AP90"/>
          <cell r="AQ90"/>
          <cell r="AR90"/>
          <cell r="AS90"/>
          <cell r="AT90"/>
          <cell r="AU90"/>
          <cell r="AV90" t="str">
            <v>[enter country-specific value]</v>
          </cell>
        </row>
        <row r="91">
          <cell r="A91" t="str">
            <v>Xhouse_slurry_Swine (sows)</v>
          </cell>
          <cell r="B91" t="str">
            <v>-</v>
          </cell>
          <cell r="C91" t="str">
            <v>Xhouse_slurry</v>
          </cell>
          <cell r="D91" t="str">
            <v>-</v>
          </cell>
          <cell r="E91" t="str">
            <v>Swine (sows)</v>
          </cell>
          <cell r="F91" t="str">
            <v>Fraction</v>
          </cell>
          <cell r="G91" t="str">
            <v>CS</v>
          </cell>
          <cell r="H91" t="str">
            <v>-</v>
          </cell>
          <cell r="I91" t="str">
            <v>Sheet MMS_TERT</v>
          </cell>
          <cell r="J91" t="str">
            <v>CRF tables and hypothesis TERT</v>
          </cell>
          <cell r="K91">
            <v>0.77000000000000013</v>
          </cell>
          <cell r="L91">
            <v>0.77</v>
          </cell>
          <cell r="M91">
            <v>0.77</v>
          </cell>
          <cell r="N91">
            <v>0.77</v>
          </cell>
          <cell r="O91">
            <v>0.77</v>
          </cell>
          <cell r="P91">
            <v>0.77</v>
          </cell>
          <cell r="Q91">
            <v>0.77</v>
          </cell>
          <cell r="R91">
            <v>0.77</v>
          </cell>
          <cell r="S91">
            <v>0.77</v>
          </cell>
          <cell r="T91">
            <v>0.77</v>
          </cell>
          <cell r="U91">
            <v>0.77</v>
          </cell>
          <cell r="V91">
            <v>0.76999999999999991</v>
          </cell>
          <cell r="W91">
            <v>0.76999999999999991</v>
          </cell>
          <cell r="X91">
            <v>0.77</v>
          </cell>
          <cell r="Y91">
            <v>0.77</v>
          </cell>
          <cell r="Z91">
            <v>0.77</v>
          </cell>
          <cell r="AA91">
            <v>0.77</v>
          </cell>
          <cell r="AB91">
            <v>0.76999999999999991</v>
          </cell>
          <cell r="AC91">
            <v>0.77</v>
          </cell>
          <cell r="AD91">
            <v>0.77</v>
          </cell>
          <cell r="AE91">
            <v>0.76999999999999991</v>
          </cell>
          <cell r="AF91">
            <v>0.77</v>
          </cell>
          <cell r="AG91">
            <v>0.76999999999999991</v>
          </cell>
          <cell r="AH91">
            <v>0.77</v>
          </cell>
          <cell r="AI91">
            <v>0.76999999999999991</v>
          </cell>
          <cell r="AJ91">
            <v>0.7699999999999998</v>
          </cell>
          <cell r="AK91">
            <v>0.82672445214899892</v>
          </cell>
          <cell r="AL91">
            <v>0.82633093304951699</v>
          </cell>
          <cell r="AM91">
            <v>0.82519485287618533</v>
          </cell>
          <cell r="AN91">
            <v>0.82391433448041773</v>
          </cell>
          <cell r="AO91">
            <v>0.82391433448041773</v>
          </cell>
          <cell r="AP91"/>
          <cell r="AQ91"/>
          <cell r="AR91"/>
          <cell r="AS91"/>
          <cell r="AT91"/>
          <cell r="AU91"/>
          <cell r="AV91" t="str">
            <v>[enter country-specific value]</v>
          </cell>
        </row>
        <row r="92">
          <cell r="A92" t="str">
            <v>Xhouse_slurry_Buffalo</v>
          </cell>
          <cell r="B92" t="str">
            <v>-</v>
          </cell>
          <cell r="C92" t="str">
            <v>Xhouse_slurry</v>
          </cell>
          <cell r="D92" t="str">
            <v>-</v>
          </cell>
          <cell r="E92" t="str">
            <v>Buffalo</v>
          </cell>
          <cell r="F92" t="str">
            <v>Fraction</v>
          </cell>
          <cell r="G92" t="str">
            <v>CS</v>
          </cell>
          <cell r="H92" t="str">
            <v>-</v>
          </cell>
          <cell r="I92" t="str">
            <v>NE</v>
          </cell>
          <cell r="J92"/>
          <cell r="K92" t="str">
            <v>NE</v>
          </cell>
          <cell r="L92" t="str">
            <v>NE</v>
          </cell>
          <cell r="M92" t="str">
            <v>NE</v>
          </cell>
          <cell r="N92" t="str">
            <v>NE</v>
          </cell>
          <cell r="O92" t="str">
            <v>NE</v>
          </cell>
          <cell r="P92" t="str">
            <v>NE</v>
          </cell>
          <cell r="Q92" t="str">
            <v>NE</v>
          </cell>
          <cell r="R92" t="str">
            <v>NE</v>
          </cell>
          <cell r="S92" t="str">
            <v>NE</v>
          </cell>
          <cell r="T92" t="str">
            <v>NE</v>
          </cell>
          <cell r="U92" t="str">
            <v>NE</v>
          </cell>
          <cell r="V92" t="str">
            <v>NE</v>
          </cell>
          <cell r="W92" t="str">
            <v>NE</v>
          </cell>
          <cell r="X92" t="str">
            <v>NE</v>
          </cell>
          <cell r="Y92" t="str">
            <v>NE</v>
          </cell>
          <cell r="Z92" t="str">
            <v>NE</v>
          </cell>
          <cell r="AA92" t="str">
            <v>NE</v>
          </cell>
          <cell r="AB92" t="str">
            <v>NE</v>
          </cell>
          <cell r="AC92" t="str">
            <v>NE</v>
          </cell>
          <cell r="AD92" t="str">
            <v>NE</v>
          </cell>
          <cell r="AE92" t="str">
            <v>NE</v>
          </cell>
          <cell r="AF92" t="str">
            <v>NE</v>
          </cell>
          <cell r="AG92" t="str">
            <v>NE</v>
          </cell>
          <cell r="AH92" t="str">
            <v>NE</v>
          </cell>
          <cell r="AI92" t="str">
            <v>NE</v>
          </cell>
          <cell r="AJ92" t="str">
            <v>NE</v>
          </cell>
          <cell r="AK92" t="str">
            <v>NE</v>
          </cell>
          <cell r="AL92" t="str">
            <v>NE</v>
          </cell>
          <cell r="AM92" t="str">
            <v>NE</v>
          </cell>
          <cell r="AN92" t="str">
            <v>NE</v>
          </cell>
          <cell r="AO92" t="str">
            <v>NE</v>
          </cell>
          <cell r="AP92"/>
          <cell r="AQ92"/>
          <cell r="AR92"/>
          <cell r="AS92"/>
          <cell r="AT92"/>
          <cell r="AU92"/>
          <cell r="AV92" t="str">
            <v>NE</v>
          </cell>
        </row>
        <row r="93">
          <cell r="A93" t="str">
            <v>Xhouse_slurry_Goats</v>
          </cell>
          <cell r="B93" t="str">
            <v>-</v>
          </cell>
          <cell r="C93" t="str">
            <v>Xhouse_slurry</v>
          </cell>
          <cell r="D93" t="str">
            <v>-</v>
          </cell>
          <cell r="E93" t="str">
            <v>Goats</v>
          </cell>
          <cell r="F93" t="str">
            <v>Fraction</v>
          </cell>
          <cell r="G93" t="str">
            <v>CS</v>
          </cell>
          <cell r="H93" t="str">
            <v>-</v>
          </cell>
          <cell r="I93" t="str">
            <v>[enter country-specific source]</v>
          </cell>
          <cell r="J93"/>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cell r="AQ93"/>
          <cell r="AR93"/>
          <cell r="AS93"/>
          <cell r="AT93"/>
          <cell r="AU93"/>
          <cell r="AV93" t="str">
            <v>[enter country-specific value]</v>
          </cell>
        </row>
        <row r="94">
          <cell r="A94" t="str">
            <v>Xhouse_slurry_Horses</v>
          </cell>
          <cell r="B94" t="str">
            <v>-</v>
          </cell>
          <cell r="C94" t="str">
            <v>Xhouse_slurry</v>
          </cell>
          <cell r="D94" t="str">
            <v>-</v>
          </cell>
          <cell r="E94" t="str">
            <v>Horses</v>
          </cell>
          <cell r="F94" t="str">
            <v>Fraction</v>
          </cell>
          <cell r="G94" t="str">
            <v>CS</v>
          </cell>
          <cell r="H94" t="str">
            <v>-</v>
          </cell>
          <cell r="I94" t="str">
            <v>[enter country-specific source]</v>
          </cell>
          <cell r="J94"/>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cell r="AQ94"/>
          <cell r="AR94"/>
          <cell r="AS94"/>
          <cell r="AT94"/>
          <cell r="AU94"/>
          <cell r="AV94" t="str">
            <v>[enter country-specific value]</v>
          </cell>
        </row>
        <row r="95">
          <cell r="A95" t="str">
            <v>Xhouse_slurry_Mules and asses</v>
          </cell>
          <cell r="B95" t="str">
            <v>-</v>
          </cell>
          <cell r="C95" t="str">
            <v>Xhouse_slurry</v>
          </cell>
          <cell r="D95" t="str">
            <v>-</v>
          </cell>
          <cell r="E95" t="str">
            <v>Mules and asses</v>
          </cell>
          <cell r="F95" t="str">
            <v>Fraction</v>
          </cell>
          <cell r="G95" t="str">
            <v>CS</v>
          </cell>
          <cell r="H95" t="str">
            <v>-</v>
          </cell>
          <cell r="I95" t="str">
            <v>NE</v>
          </cell>
          <cell r="J95"/>
          <cell r="K95" t="str">
            <v>NE</v>
          </cell>
          <cell r="L95" t="str">
            <v>NE</v>
          </cell>
          <cell r="M95" t="str">
            <v>NE</v>
          </cell>
          <cell r="N95" t="str">
            <v>NE</v>
          </cell>
          <cell r="O95" t="str">
            <v>NE</v>
          </cell>
          <cell r="P95" t="str">
            <v>NE</v>
          </cell>
          <cell r="Q95" t="str">
            <v>NE</v>
          </cell>
          <cell r="R95" t="str">
            <v>NE</v>
          </cell>
          <cell r="S95" t="str">
            <v>NE</v>
          </cell>
          <cell r="T95" t="str">
            <v>NE</v>
          </cell>
          <cell r="U95" t="str">
            <v>NE</v>
          </cell>
          <cell r="V95" t="str">
            <v>NE</v>
          </cell>
          <cell r="W95" t="str">
            <v>NE</v>
          </cell>
          <cell r="X95" t="str">
            <v>NE</v>
          </cell>
          <cell r="Y95" t="str">
            <v>NE</v>
          </cell>
          <cell r="Z95" t="str">
            <v>NE</v>
          </cell>
          <cell r="AA95" t="str">
            <v>NE</v>
          </cell>
          <cell r="AB95" t="str">
            <v>NE</v>
          </cell>
          <cell r="AC95" t="str">
            <v>NE</v>
          </cell>
          <cell r="AD95" t="str">
            <v>NE</v>
          </cell>
          <cell r="AE95" t="str">
            <v>NE</v>
          </cell>
          <cell r="AF95" t="str">
            <v>NE</v>
          </cell>
          <cell r="AG95" t="str">
            <v>NE</v>
          </cell>
          <cell r="AH95" t="str">
            <v>NE</v>
          </cell>
          <cell r="AI95" t="str">
            <v>NE</v>
          </cell>
          <cell r="AJ95" t="str">
            <v>NE</v>
          </cell>
          <cell r="AK95" t="str">
            <v>NE</v>
          </cell>
          <cell r="AL95" t="str">
            <v>NE</v>
          </cell>
          <cell r="AM95" t="str">
            <v>NE</v>
          </cell>
          <cell r="AN95" t="str">
            <v>NE</v>
          </cell>
          <cell r="AO95" t="str">
            <v>NE</v>
          </cell>
          <cell r="AP95"/>
          <cell r="AQ95"/>
          <cell r="AR95"/>
          <cell r="AS95"/>
          <cell r="AT95"/>
          <cell r="AU95"/>
          <cell r="AV95" t="str">
            <v>NE</v>
          </cell>
        </row>
        <row r="96">
          <cell r="A96" t="str">
            <v>Xhouse_slurry_Laying hens</v>
          </cell>
          <cell r="B96" t="str">
            <v>-</v>
          </cell>
          <cell r="C96" t="str">
            <v>Xhouse_slurry</v>
          </cell>
          <cell r="D96" t="str">
            <v>-</v>
          </cell>
          <cell r="E96" t="str">
            <v>Laying hens</v>
          </cell>
          <cell r="F96" t="str">
            <v>Fraction</v>
          </cell>
          <cell r="G96" t="str">
            <v>CS</v>
          </cell>
          <cell r="H96" t="str">
            <v>-</v>
          </cell>
          <cell r="I96" t="str">
            <v>[enter country-specific source]</v>
          </cell>
          <cell r="J96"/>
          <cell r="K96">
            <v>0.13265306122448983</v>
          </cell>
          <cell r="L96">
            <v>0.1326530612244898</v>
          </cell>
          <cell r="M96">
            <v>0.1326530612244898</v>
          </cell>
          <cell r="N96">
            <v>0.1326530612244898</v>
          </cell>
          <cell r="O96">
            <v>0.13265306122448983</v>
          </cell>
          <cell r="P96">
            <v>0.1326530612244898</v>
          </cell>
          <cell r="Q96">
            <v>0.1326530612244898</v>
          </cell>
          <cell r="R96">
            <v>0.1326530612244898</v>
          </cell>
          <cell r="S96">
            <v>0.1326530612244898</v>
          </cell>
          <cell r="T96">
            <v>0.1326530612244898</v>
          </cell>
          <cell r="U96">
            <v>0.1326530612244898</v>
          </cell>
          <cell r="V96">
            <v>0.1326530612244898</v>
          </cell>
          <cell r="W96">
            <v>0.1326530612244898</v>
          </cell>
          <cell r="X96">
            <v>0.1326530612244898</v>
          </cell>
          <cell r="Y96">
            <v>0.1326530612244898</v>
          </cell>
          <cell r="Z96">
            <v>0.1326530612244898</v>
          </cell>
          <cell r="AA96">
            <v>0.1326530612244898</v>
          </cell>
          <cell r="AB96">
            <v>0.1326530612244898</v>
          </cell>
          <cell r="AC96">
            <v>0.1326530612244898</v>
          </cell>
          <cell r="AD96">
            <v>0.1326530612244898</v>
          </cell>
          <cell r="AE96">
            <v>0.13265306122448978</v>
          </cell>
          <cell r="AF96">
            <v>0.1326530612244898</v>
          </cell>
          <cell r="AG96">
            <v>0.1326530612244898</v>
          </cell>
          <cell r="AH96">
            <v>0.1326530612244898</v>
          </cell>
          <cell r="AI96">
            <v>0.1326530612244898</v>
          </cell>
          <cell r="AJ96">
            <v>0.1326530612244898</v>
          </cell>
          <cell r="AK96">
            <v>0.2039</v>
          </cell>
          <cell r="AL96">
            <v>0.19</v>
          </cell>
          <cell r="AM96">
            <v>0.17999999999999997</v>
          </cell>
          <cell r="AN96">
            <v>0.19</v>
          </cell>
          <cell r="AO96">
            <v>0</v>
          </cell>
          <cell r="AP96"/>
          <cell r="AQ96"/>
          <cell r="AR96"/>
          <cell r="AS96"/>
          <cell r="AT96"/>
          <cell r="AU96"/>
          <cell r="AV96" t="str">
            <v>[enter country-specific value]</v>
          </cell>
        </row>
        <row r="97">
          <cell r="A97" t="str">
            <v>Xhouse_slurry_Broilers</v>
          </cell>
          <cell r="B97" t="str">
            <v>-</v>
          </cell>
          <cell r="C97" t="str">
            <v>Xhouse_slurry</v>
          </cell>
          <cell r="D97" t="str">
            <v>-</v>
          </cell>
          <cell r="E97" t="str">
            <v>Broilers</v>
          </cell>
          <cell r="F97" t="str">
            <v>Fraction</v>
          </cell>
          <cell r="G97" t="str">
            <v>CS</v>
          </cell>
          <cell r="H97" t="str">
            <v>-</v>
          </cell>
          <cell r="I97" t="str">
            <v>[enter country-specific source]</v>
          </cell>
          <cell r="J97"/>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3.1855551229446832E-2</v>
          </cell>
          <cell r="AL97">
            <v>2.6891642499340892E-2</v>
          </cell>
          <cell r="AM97">
            <v>2.7194333573798073E-2</v>
          </cell>
          <cell r="AN97">
            <v>3.2882011605415859E-2</v>
          </cell>
          <cell r="AO97">
            <v>0</v>
          </cell>
          <cell r="AP97"/>
          <cell r="AQ97"/>
          <cell r="AR97"/>
          <cell r="AS97"/>
          <cell r="AT97"/>
          <cell r="AU97"/>
          <cell r="AV97" t="str">
            <v>[enter country-specific value]</v>
          </cell>
        </row>
        <row r="98">
          <cell r="A98" t="str">
            <v>Xhouse_slurry_Turkeys</v>
          </cell>
          <cell r="B98" t="str">
            <v>-</v>
          </cell>
          <cell r="C98" t="str">
            <v>Xhouse_slurry</v>
          </cell>
          <cell r="D98" t="str">
            <v>-</v>
          </cell>
          <cell r="E98" t="str">
            <v>Turkeys</v>
          </cell>
          <cell r="F98" t="str">
            <v>Fraction</v>
          </cell>
          <cell r="G98" t="str">
            <v>CS</v>
          </cell>
          <cell r="H98" t="str">
            <v>-</v>
          </cell>
          <cell r="I98" t="str">
            <v>[enter country-specific source]</v>
          </cell>
          <cell r="J98"/>
          <cell r="K98">
            <v>0.1326530612244898</v>
          </cell>
          <cell r="L98">
            <v>0.1326530612244898</v>
          </cell>
          <cell r="M98">
            <v>0.1326530612244898</v>
          </cell>
          <cell r="N98">
            <v>0.1326530612244898</v>
          </cell>
          <cell r="O98">
            <v>0.1326530612244898</v>
          </cell>
          <cell r="P98">
            <v>0.13265306122448983</v>
          </cell>
          <cell r="Q98">
            <v>0.1326530612244898</v>
          </cell>
          <cell r="R98">
            <v>0.1326530612244898</v>
          </cell>
          <cell r="S98">
            <v>0.1326530612244898</v>
          </cell>
          <cell r="T98">
            <v>0.1326530612244898</v>
          </cell>
          <cell r="U98">
            <v>0.1326530612244898</v>
          </cell>
          <cell r="V98">
            <v>0.1326530612244898</v>
          </cell>
          <cell r="W98">
            <v>0.1326530612244898</v>
          </cell>
          <cell r="X98">
            <v>0.1326530612244898</v>
          </cell>
          <cell r="Y98">
            <v>0.13265306122448978</v>
          </cell>
          <cell r="Z98">
            <v>0.1326530612244898</v>
          </cell>
          <cell r="AA98">
            <v>0.1326530612244898</v>
          </cell>
          <cell r="AB98">
            <v>0.1326530612244898</v>
          </cell>
          <cell r="AC98">
            <v>0.1326530612244898</v>
          </cell>
          <cell r="AD98">
            <v>0.1326530612244898</v>
          </cell>
          <cell r="AE98">
            <v>0.1326530612244898</v>
          </cell>
          <cell r="AF98">
            <v>0.1326530612244898</v>
          </cell>
          <cell r="AG98">
            <v>0.1326530612244898</v>
          </cell>
          <cell r="AH98">
            <v>0.1326530612244898</v>
          </cell>
          <cell r="AI98">
            <v>0.1326530612244898</v>
          </cell>
          <cell r="AJ98">
            <v>0.1326530612244898</v>
          </cell>
          <cell r="AK98">
            <v>0.16579999999999998</v>
          </cell>
          <cell r="AL98">
            <v>0.16</v>
          </cell>
          <cell r="AM98">
            <v>0.15</v>
          </cell>
          <cell r="AN98">
            <v>0</v>
          </cell>
          <cell r="AO98">
            <v>0</v>
          </cell>
          <cell r="AP98"/>
          <cell r="AQ98"/>
          <cell r="AR98"/>
          <cell r="AS98"/>
          <cell r="AT98"/>
          <cell r="AU98"/>
          <cell r="AV98" t="str">
            <v>[enter country-specific value]</v>
          </cell>
        </row>
        <row r="99">
          <cell r="A99" t="str">
            <v>Xhouse_slurry_Other poultry (ducks)</v>
          </cell>
          <cell r="B99" t="str">
            <v>-</v>
          </cell>
          <cell r="C99" t="str">
            <v>Xhouse_slurry</v>
          </cell>
          <cell r="D99" t="str">
            <v>-</v>
          </cell>
          <cell r="E99" t="str">
            <v>Other poultry (ducks)</v>
          </cell>
          <cell r="F99" t="str">
            <v>Fraction</v>
          </cell>
          <cell r="G99" t="str">
            <v>CS</v>
          </cell>
          <cell r="H99" t="str">
            <v>-</v>
          </cell>
          <cell r="I99" t="str">
            <v>[enter country-specific source]</v>
          </cell>
          <cell r="J99"/>
          <cell r="K99">
            <v>0.1326530612244898</v>
          </cell>
          <cell r="L99">
            <v>0.1326530612244898</v>
          </cell>
          <cell r="M99">
            <v>0.1326530612244898</v>
          </cell>
          <cell r="N99">
            <v>0.1326530612244898</v>
          </cell>
          <cell r="O99">
            <v>0.1326530612244898</v>
          </cell>
          <cell r="P99">
            <v>0.1326530612244898</v>
          </cell>
          <cell r="Q99">
            <v>0.13265306122448983</v>
          </cell>
          <cell r="R99">
            <v>0.1326530612244898</v>
          </cell>
          <cell r="S99">
            <v>0.1326530612244898</v>
          </cell>
          <cell r="T99">
            <v>0.1326530612244898</v>
          </cell>
          <cell r="U99">
            <v>0.1326530612244898</v>
          </cell>
          <cell r="V99">
            <v>0.1326530612244898</v>
          </cell>
          <cell r="W99">
            <v>0.1326530612244898</v>
          </cell>
          <cell r="X99">
            <v>0.1326530612244898</v>
          </cell>
          <cell r="Y99">
            <v>0.1326530612244898</v>
          </cell>
          <cell r="Z99">
            <v>0.13265306122448983</v>
          </cell>
          <cell r="AA99">
            <v>0.1326530612244898</v>
          </cell>
          <cell r="AB99">
            <v>0.1326530612244898</v>
          </cell>
          <cell r="AC99">
            <v>0.1326530612244898</v>
          </cell>
          <cell r="AD99">
            <v>0.1326530612244898</v>
          </cell>
          <cell r="AE99">
            <v>0.1326530612244898</v>
          </cell>
          <cell r="AF99">
            <v>0.1326530612244898</v>
          </cell>
          <cell r="AG99">
            <v>0.1326530612244898</v>
          </cell>
          <cell r="AH99">
            <v>0.1326530612244898</v>
          </cell>
          <cell r="AI99">
            <v>0.1326530612244898</v>
          </cell>
          <cell r="AJ99">
            <v>0.1326530612244898</v>
          </cell>
          <cell r="AK99">
            <v>0.16579999999999998</v>
          </cell>
          <cell r="AL99">
            <v>0.16</v>
          </cell>
          <cell r="AM99">
            <v>0.15</v>
          </cell>
          <cell r="AN99">
            <v>0</v>
          </cell>
          <cell r="AO99">
            <v>0</v>
          </cell>
          <cell r="AP99"/>
          <cell r="AQ99"/>
          <cell r="AR99"/>
          <cell r="AS99"/>
          <cell r="AT99"/>
          <cell r="AU99"/>
          <cell r="AV99" t="str">
            <v>[enter country-specific value]</v>
          </cell>
        </row>
        <row r="100">
          <cell r="A100" t="str">
            <v>Xhouse_slurry_Other poultry (geese)</v>
          </cell>
          <cell r="B100" t="str">
            <v>-</v>
          </cell>
          <cell r="C100" t="str">
            <v>Xhouse_slurry</v>
          </cell>
          <cell r="D100" t="str">
            <v>-</v>
          </cell>
          <cell r="E100" t="str">
            <v>Other poultry (geese)</v>
          </cell>
          <cell r="F100" t="str">
            <v>Fraction</v>
          </cell>
          <cell r="G100" t="str">
            <v>CS</v>
          </cell>
          <cell r="H100" t="str">
            <v>-</v>
          </cell>
          <cell r="I100" t="str">
            <v>[enter country-specific source]</v>
          </cell>
          <cell r="J100"/>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cell r="AQ100"/>
          <cell r="AR100"/>
          <cell r="AS100"/>
          <cell r="AT100"/>
          <cell r="AU100"/>
          <cell r="AV100" t="str">
            <v>[enter country-specific value]</v>
          </cell>
        </row>
        <row r="101">
          <cell r="A101" t="str">
            <v>Xhouse_slurry_Other animals (fur animals)</v>
          </cell>
          <cell r="B101" t="str">
            <v>-</v>
          </cell>
          <cell r="C101" t="str">
            <v>Xhouse_slurry</v>
          </cell>
          <cell r="D101" t="str">
            <v>-</v>
          </cell>
          <cell r="E101" t="str">
            <v>Other animals (fur animals)</v>
          </cell>
          <cell r="F101" t="str">
            <v>Fraction</v>
          </cell>
          <cell r="G101" t="str">
            <v>CS</v>
          </cell>
          <cell r="H101" t="str">
            <v>-</v>
          </cell>
          <cell r="I101" t="str">
            <v>NE</v>
          </cell>
          <cell r="J101"/>
          <cell r="K101" t="str">
            <v>NE</v>
          </cell>
          <cell r="L101" t="str">
            <v>NE</v>
          </cell>
          <cell r="M101" t="str">
            <v>NE</v>
          </cell>
          <cell r="N101" t="str">
            <v>NE</v>
          </cell>
          <cell r="O101" t="str">
            <v>NE</v>
          </cell>
          <cell r="P101" t="str">
            <v>NE</v>
          </cell>
          <cell r="Q101" t="str">
            <v>NE</v>
          </cell>
          <cell r="R101" t="str">
            <v>NE</v>
          </cell>
          <cell r="S101" t="str">
            <v>NE</v>
          </cell>
          <cell r="T101" t="str">
            <v>NE</v>
          </cell>
          <cell r="U101" t="str">
            <v>NE</v>
          </cell>
          <cell r="V101" t="str">
            <v>NE</v>
          </cell>
          <cell r="W101" t="str">
            <v>NE</v>
          </cell>
          <cell r="X101" t="str">
            <v>NE</v>
          </cell>
          <cell r="Y101" t="str">
            <v>NE</v>
          </cell>
          <cell r="Z101" t="str">
            <v>NE</v>
          </cell>
          <cell r="AA101" t="str">
            <v>NE</v>
          </cell>
          <cell r="AB101" t="str">
            <v>NE</v>
          </cell>
          <cell r="AC101" t="str">
            <v>NE</v>
          </cell>
          <cell r="AD101" t="str">
            <v>NE</v>
          </cell>
          <cell r="AE101" t="str">
            <v>NE</v>
          </cell>
          <cell r="AF101" t="str">
            <v>NE</v>
          </cell>
          <cell r="AG101" t="str">
            <v>NE</v>
          </cell>
          <cell r="AH101" t="str">
            <v>NE</v>
          </cell>
          <cell r="AI101" t="str">
            <v>NE</v>
          </cell>
          <cell r="AJ101" t="str">
            <v>NE</v>
          </cell>
          <cell r="AK101" t="str">
            <v>NE</v>
          </cell>
          <cell r="AL101" t="str">
            <v>NE</v>
          </cell>
          <cell r="AM101" t="str">
            <v>NE</v>
          </cell>
          <cell r="AN101" t="str">
            <v>NE</v>
          </cell>
          <cell r="AO101" t="str">
            <v>NE</v>
          </cell>
          <cell r="AP101"/>
          <cell r="AQ101"/>
          <cell r="AR101"/>
          <cell r="AS101"/>
          <cell r="AT101"/>
          <cell r="AU101"/>
          <cell r="AV101" t="str">
            <v>NE</v>
          </cell>
        </row>
        <row r="102">
          <cell r="A102" t="str">
            <v>Proportion excreta on yards</v>
          </cell>
          <cell r="B102"/>
          <cell r="C102"/>
          <cell r="D102"/>
          <cell r="E102"/>
          <cell r="F102"/>
          <cell r="G102"/>
          <cell r="H102"/>
          <cell r="I102"/>
          <cell r="J102"/>
          <cell r="K102"/>
          <cell r="L102"/>
          <cell r="M102"/>
          <cell r="N102"/>
          <cell r="O102"/>
          <cell r="P102"/>
          <cell r="Q102"/>
          <cell r="R102"/>
          <cell r="S102"/>
          <cell r="T102"/>
          <cell r="U102"/>
          <cell r="V102"/>
          <cell r="W102"/>
          <cell r="X102"/>
          <cell r="Y102"/>
          <cell r="Z102"/>
          <cell r="AA102"/>
          <cell r="AB102"/>
          <cell r="AC102"/>
          <cell r="AD102"/>
          <cell r="AE102"/>
          <cell r="AF102"/>
          <cell r="AG102"/>
          <cell r="AH102"/>
          <cell r="AI102"/>
          <cell r="AJ102"/>
          <cell r="AK102"/>
          <cell r="AL102"/>
          <cell r="AM102"/>
          <cell r="AN102"/>
          <cell r="AO102"/>
          <cell r="AP102"/>
          <cell r="AQ102"/>
          <cell r="AR102"/>
          <cell r="AS102"/>
          <cell r="AT102"/>
          <cell r="AU102"/>
          <cell r="AV102"/>
        </row>
        <row r="103">
          <cell r="A103" t="str">
            <v>Prop excreta on yards_Dairy cattle</v>
          </cell>
          <cell r="B103" t="str">
            <v>-</v>
          </cell>
          <cell r="C103" t="str">
            <v>Prop excreta on yards</v>
          </cell>
          <cell r="D103" t="str">
            <v>-</v>
          </cell>
          <cell r="E103" t="str">
            <v>Dairy cattle</v>
          </cell>
          <cell r="F103" t="str">
            <v>Fraction</v>
          </cell>
          <cell r="G103" t="str">
            <v>cs</v>
          </cell>
          <cell r="H103" t="str">
            <v>-</v>
          </cell>
          <cell r="I103" t="str">
            <v>Sheet MMS_TERT</v>
          </cell>
          <cell r="J103"/>
          <cell r="K103">
            <v>0.25</v>
          </cell>
          <cell r="L103">
            <v>0.25</v>
          </cell>
          <cell r="M103">
            <v>0.25</v>
          </cell>
          <cell r="N103">
            <v>0.25</v>
          </cell>
          <cell r="O103">
            <v>0.25</v>
          </cell>
          <cell r="P103">
            <v>0.25</v>
          </cell>
          <cell r="Q103">
            <v>0.25</v>
          </cell>
          <cell r="R103">
            <v>0.25</v>
          </cell>
          <cell r="S103">
            <v>0.25</v>
          </cell>
          <cell r="T103">
            <v>0.25</v>
          </cell>
          <cell r="U103">
            <v>0.25</v>
          </cell>
          <cell r="V103">
            <v>0.25</v>
          </cell>
          <cell r="W103">
            <v>0.25</v>
          </cell>
          <cell r="X103">
            <v>0.25</v>
          </cell>
          <cell r="Y103">
            <v>0.25</v>
          </cell>
          <cell r="Z103">
            <v>0.25</v>
          </cell>
          <cell r="AA103">
            <v>0.25</v>
          </cell>
          <cell r="AB103">
            <v>0.25</v>
          </cell>
          <cell r="AC103">
            <v>0.25</v>
          </cell>
          <cell r="AD103">
            <v>0.25</v>
          </cell>
          <cell r="AE103">
            <v>0.25</v>
          </cell>
          <cell r="AF103">
            <v>0.25</v>
          </cell>
          <cell r="AG103">
            <v>0.25</v>
          </cell>
          <cell r="AH103">
            <v>0.25</v>
          </cell>
          <cell r="AI103">
            <v>0.25</v>
          </cell>
          <cell r="AJ103">
            <v>0.25</v>
          </cell>
          <cell r="AK103">
            <v>0.25</v>
          </cell>
          <cell r="AL103">
            <v>0.25</v>
          </cell>
          <cell r="AM103">
            <v>0.25</v>
          </cell>
          <cell r="AN103">
            <v>0.25</v>
          </cell>
          <cell r="AO103">
            <v>0</v>
          </cell>
          <cell r="AP103"/>
          <cell r="AQ103"/>
          <cell r="AR103"/>
          <cell r="AS103"/>
          <cell r="AT103"/>
          <cell r="AU103"/>
          <cell r="AV103" t="str">
            <v>[enter country-specific value</v>
          </cell>
          <cell r="AX103"/>
          <cell r="AY103"/>
          <cell r="AZ103"/>
        </row>
        <row r="104">
          <cell r="A104" t="str">
            <v>Prop excreta on yards_Non-dairy cattle</v>
          </cell>
          <cell r="B104" t="str">
            <v>-</v>
          </cell>
          <cell r="C104" t="str">
            <v>Prop excreta on yards</v>
          </cell>
          <cell r="D104" t="str">
            <v>-</v>
          </cell>
          <cell r="E104" t="str">
            <v>Non-dairy cattle</v>
          </cell>
          <cell r="F104" t="str">
            <v>Fraction</v>
          </cell>
          <cell r="G104" t="str">
            <v>cs</v>
          </cell>
          <cell r="H104" t="str">
            <v>-</v>
          </cell>
          <cell r="I104" t="str">
            <v>Sheet MMS_TERT</v>
          </cell>
          <cell r="J104"/>
          <cell r="K104">
            <v>0.1</v>
          </cell>
          <cell r="L104">
            <v>0.1</v>
          </cell>
          <cell r="M104">
            <v>0.1</v>
          </cell>
          <cell r="N104">
            <v>0.1</v>
          </cell>
          <cell r="O104">
            <v>0.1</v>
          </cell>
          <cell r="P104">
            <v>0.1</v>
          </cell>
          <cell r="Q104">
            <v>0.1</v>
          </cell>
          <cell r="R104">
            <v>0.1</v>
          </cell>
          <cell r="S104">
            <v>0.1</v>
          </cell>
          <cell r="T104">
            <v>0.1</v>
          </cell>
          <cell r="U104">
            <v>0.1</v>
          </cell>
          <cell r="V104">
            <v>0.1</v>
          </cell>
          <cell r="W104">
            <v>0.1</v>
          </cell>
          <cell r="X104">
            <v>0.1</v>
          </cell>
          <cell r="Y104">
            <v>0.1</v>
          </cell>
          <cell r="Z104">
            <v>0.1</v>
          </cell>
          <cell r="AA104">
            <v>0.1</v>
          </cell>
          <cell r="AB104">
            <v>0.1</v>
          </cell>
          <cell r="AC104">
            <v>0.1</v>
          </cell>
          <cell r="AD104">
            <v>0.1</v>
          </cell>
          <cell r="AE104">
            <v>0.1</v>
          </cell>
          <cell r="AF104">
            <v>0.1</v>
          </cell>
          <cell r="AG104">
            <v>0.1</v>
          </cell>
          <cell r="AH104">
            <v>0.1</v>
          </cell>
          <cell r="AI104">
            <v>0.1</v>
          </cell>
          <cell r="AJ104">
            <v>0.1</v>
          </cell>
          <cell r="AK104">
            <v>0.1</v>
          </cell>
          <cell r="AL104">
            <v>0.1</v>
          </cell>
          <cell r="AM104">
            <v>0.1</v>
          </cell>
          <cell r="AN104">
            <v>0.1</v>
          </cell>
          <cell r="AO104">
            <v>0.1</v>
          </cell>
          <cell r="AP104"/>
          <cell r="AQ104"/>
          <cell r="AR104"/>
          <cell r="AS104"/>
          <cell r="AT104"/>
          <cell r="AU104"/>
          <cell r="AV104" t="str">
            <v>[enter country-specific value</v>
          </cell>
        </row>
        <row r="105">
          <cell r="A105" t="str">
            <v>Prop excreta on yards_Non-dairy cattle (calves)</v>
          </cell>
          <cell r="B105" t="str">
            <v>-</v>
          </cell>
          <cell r="C105" t="str">
            <v>Prop excreta on yards</v>
          </cell>
          <cell r="D105" t="str">
            <v>-</v>
          </cell>
          <cell r="E105" t="str">
            <v>Non-dairy cattle (calves)</v>
          </cell>
          <cell r="F105" t="str">
            <v>Fraction</v>
          </cell>
          <cell r="G105" t="str">
            <v>D</v>
          </cell>
          <cell r="H105" t="str">
            <v>-</v>
          </cell>
          <cell r="I105" t="str">
            <v>Section 3 (step 3), 3B, EMEP/EEA Guidebook 2019</v>
          </cell>
          <cell r="J105"/>
          <cell r="K105">
            <v>0.1</v>
          </cell>
          <cell r="L105">
            <v>0.1</v>
          </cell>
          <cell r="M105">
            <v>0.1</v>
          </cell>
          <cell r="N105">
            <v>0.1</v>
          </cell>
          <cell r="O105">
            <v>0.1</v>
          </cell>
          <cell r="P105">
            <v>0.1</v>
          </cell>
          <cell r="Q105">
            <v>0.1</v>
          </cell>
          <cell r="R105">
            <v>0.1</v>
          </cell>
          <cell r="S105">
            <v>0.1</v>
          </cell>
          <cell r="T105">
            <v>0.1</v>
          </cell>
          <cell r="U105">
            <v>0.1</v>
          </cell>
          <cell r="V105">
            <v>0.1</v>
          </cell>
          <cell r="W105">
            <v>0.1</v>
          </cell>
          <cell r="X105">
            <v>0.1</v>
          </cell>
          <cell r="Y105">
            <v>0.1</v>
          </cell>
          <cell r="Z105">
            <v>0.1</v>
          </cell>
          <cell r="AA105">
            <v>0.1</v>
          </cell>
          <cell r="AB105">
            <v>0.1</v>
          </cell>
          <cell r="AC105">
            <v>0.1</v>
          </cell>
          <cell r="AD105">
            <v>0.1</v>
          </cell>
          <cell r="AE105">
            <v>0.1</v>
          </cell>
          <cell r="AF105">
            <v>0.1</v>
          </cell>
          <cell r="AG105">
            <v>0.1</v>
          </cell>
          <cell r="AH105">
            <v>0.1</v>
          </cell>
          <cell r="AI105">
            <v>0.1</v>
          </cell>
          <cell r="AJ105">
            <v>0.1</v>
          </cell>
          <cell r="AK105">
            <v>0.1</v>
          </cell>
          <cell r="AL105">
            <v>0.1</v>
          </cell>
          <cell r="AM105">
            <v>0.1</v>
          </cell>
          <cell r="AN105">
            <v>0.1</v>
          </cell>
          <cell r="AO105">
            <v>0.1</v>
          </cell>
          <cell r="AP105"/>
          <cell r="AQ105"/>
          <cell r="AR105"/>
          <cell r="AS105"/>
          <cell r="AT105"/>
          <cell r="AU105"/>
          <cell r="AV105" t="e">
            <v>#N/A</v>
          </cell>
        </row>
        <row r="106">
          <cell r="A106" t="str">
            <v>Prop excreta on yards_Sheep</v>
          </cell>
          <cell r="B106" t="str">
            <v>-</v>
          </cell>
          <cell r="C106" t="str">
            <v>Prop excreta on yards</v>
          </cell>
          <cell r="D106" t="str">
            <v>-</v>
          </cell>
          <cell r="E106" t="str">
            <v>Sheep</v>
          </cell>
          <cell r="F106" t="str">
            <v>Fraction</v>
          </cell>
          <cell r="G106" t="str">
            <v>cs</v>
          </cell>
          <cell r="H106" t="str">
            <v>-</v>
          </cell>
          <cell r="I106" t="str">
            <v>[enter country-specific source]</v>
          </cell>
          <cell r="J106"/>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cell r="AQ106"/>
          <cell r="AR106"/>
          <cell r="AS106"/>
          <cell r="AT106"/>
          <cell r="AU106"/>
          <cell r="AV106" t="str">
            <v>[enter country-specific value</v>
          </cell>
        </row>
        <row r="107">
          <cell r="A107" t="str">
            <v>Prop excreta on yards_Swine (finishing pigs)</v>
          </cell>
          <cell r="B107" t="str">
            <v>-</v>
          </cell>
          <cell r="C107" t="str">
            <v>Prop excreta on yards</v>
          </cell>
          <cell r="D107" t="str">
            <v>-</v>
          </cell>
          <cell r="E107" t="str">
            <v>Swine (finishing pigs)</v>
          </cell>
          <cell r="F107" t="str">
            <v>Fraction</v>
          </cell>
          <cell r="G107" t="str">
            <v>cs</v>
          </cell>
          <cell r="H107" t="str">
            <v>-</v>
          </cell>
          <cell r="I107" t="str">
            <v>Sheet MMS_TERT</v>
          </cell>
          <cell r="J107"/>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cell r="AQ107"/>
          <cell r="AR107"/>
          <cell r="AS107"/>
          <cell r="AT107"/>
          <cell r="AU107"/>
          <cell r="AV107" t="str">
            <v>[enter country-specific value</v>
          </cell>
        </row>
        <row r="108">
          <cell r="A108" t="str">
            <v>Prop excreta on yards_Swine (sows)</v>
          </cell>
          <cell r="B108" t="str">
            <v>-</v>
          </cell>
          <cell r="C108" t="str">
            <v>Prop excreta on yards</v>
          </cell>
          <cell r="D108" t="str">
            <v>-</v>
          </cell>
          <cell r="E108" t="str">
            <v>Swine (sows)</v>
          </cell>
          <cell r="F108" t="str">
            <v>Fraction</v>
          </cell>
          <cell r="G108" t="str">
            <v>cs</v>
          </cell>
          <cell r="H108" t="str">
            <v>-</v>
          </cell>
          <cell r="I108" t="str">
            <v>Sheet MMS_TERT</v>
          </cell>
          <cell r="J108"/>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cell r="AQ108"/>
          <cell r="AR108"/>
          <cell r="AS108"/>
          <cell r="AT108"/>
          <cell r="AU108"/>
          <cell r="AV108" t="str">
            <v>[enter country-specific value</v>
          </cell>
        </row>
        <row r="109">
          <cell r="A109" t="str">
            <v>Prop excreta on yards_Buffalo</v>
          </cell>
          <cell r="B109" t="str">
            <v>-</v>
          </cell>
          <cell r="C109" t="str">
            <v>Prop excreta on yards</v>
          </cell>
          <cell r="D109" t="str">
            <v>-</v>
          </cell>
          <cell r="E109" t="str">
            <v>Buffalo</v>
          </cell>
          <cell r="F109" t="str">
            <v>Fraction</v>
          </cell>
          <cell r="G109" t="str">
            <v>D</v>
          </cell>
          <cell r="H109" t="str">
            <v>-</v>
          </cell>
          <cell r="I109" t="str">
            <v>Section 3 (step 3), 3B, EMEP/EEA Guidebook 2019 - no default available, assuming 0</v>
          </cell>
          <cell r="J109"/>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cell r="AQ109"/>
          <cell r="AR109"/>
          <cell r="AS109"/>
          <cell r="AT109"/>
          <cell r="AU109"/>
          <cell r="AV109" t="e">
            <v>#N/A</v>
          </cell>
        </row>
        <row r="110">
          <cell r="A110" t="str">
            <v>Prop excreta on yards_Goats</v>
          </cell>
          <cell r="B110" t="str">
            <v>-</v>
          </cell>
          <cell r="C110" t="str">
            <v>Prop excreta on yards</v>
          </cell>
          <cell r="D110" t="str">
            <v>-</v>
          </cell>
          <cell r="E110" t="str">
            <v>Goats</v>
          </cell>
          <cell r="F110" t="str">
            <v>Fraction</v>
          </cell>
          <cell r="G110" t="str">
            <v>cs</v>
          </cell>
          <cell r="H110" t="str">
            <v>-</v>
          </cell>
          <cell r="I110" t="str">
            <v>[enter country-specific source]</v>
          </cell>
          <cell r="J110"/>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cell r="AQ110"/>
          <cell r="AR110"/>
          <cell r="AS110"/>
          <cell r="AT110"/>
          <cell r="AU110"/>
          <cell r="AV110" t="str">
            <v>[enter country-specific value</v>
          </cell>
        </row>
        <row r="111">
          <cell r="A111" t="str">
            <v>Prop excreta on yards_Horses</v>
          </cell>
          <cell r="B111" t="str">
            <v>-</v>
          </cell>
          <cell r="C111" t="str">
            <v>Prop excreta on yards</v>
          </cell>
          <cell r="D111" t="str">
            <v>-</v>
          </cell>
          <cell r="E111" t="str">
            <v>Horses</v>
          </cell>
          <cell r="F111" t="str">
            <v>Fraction</v>
          </cell>
          <cell r="G111" t="str">
            <v>cs</v>
          </cell>
          <cell r="H111" t="str">
            <v>-</v>
          </cell>
          <cell r="I111" t="str">
            <v>[enter country-specific source]</v>
          </cell>
          <cell r="J111"/>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cell r="AQ111"/>
          <cell r="AR111"/>
          <cell r="AS111"/>
          <cell r="AT111"/>
          <cell r="AU111"/>
          <cell r="AV111" t="str">
            <v>[enter country-specific value</v>
          </cell>
        </row>
        <row r="112">
          <cell r="A112" t="str">
            <v>Prop excreta on yards_Mules and asses</v>
          </cell>
          <cell r="B112" t="str">
            <v>-</v>
          </cell>
          <cell r="C112" t="str">
            <v>Prop excreta on yards</v>
          </cell>
          <cell r="D112" t="str">
            <v>-</v>
          </cell>
          <cell r="E112" t="str">
            <v>Mules and asses</v>
          </cell>
          <cell r="F112" t="str">
            <v>Fraction</v>
          </cell>
          <cell r="G112" t="str">
            <v>D</v>
          </cell>
          <cell r="H112" t="str">
            <v>-</v>
          </cell>
          <cell r="I112" t="str">
            <v>Section 3 (step 3), 3B, EMEP/EEA Guidebook 2019 - no default available, assuming 0</v>
          </cell>
          <cell r="J112"/>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cell r="AQ112"/>
          <cell r="AR112"/>
          <cell r="AS112"/>
          <cell r="AT112"/>
          <cell r="AU112"/>
          <cell r="AV112" t="e">
            <v>#N/A</v>
          </cell>
        </row>
        <row r="113">
          <cell r="A113" t="str">
            <v>Prop excreta on yards_Laying hens</v>
          </cell>
          <cell r="B113" t="str">
            <v>-</v>
          </cell>
          <cell r="C113" t="str">
            <v>Prop excreta on yards</v>
          </cell>
          <cell r="D113" t="str">
            <v>-</v>
          </cell>
          <cell r="E113" t="str">
            <v>Laying hens</v>
          </cell>
          <cell r="F113" t="str">
            <v>Fraction</v>
          </cell>
          <cell r="G113" t="str">
            <v>D</v>
          </cell>
          <cell r="H113" t="str">
            <v>-</v>
          </cell>
          <cell r="I113" t="str">
            <v>Section 3 (step 3), 3B, EMEP/EEA Guidebook 2019 - no default available, assuming 0</v>
          </cell>
          <cell r="J113"/>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cell r="AQ113"/>
          <cell r="AR113"/>
          <cell r="AS113"/>
          <cell r="AT113"/>
          <cell r="AU113"/>
          <cell r="AV113" t="e">
            <v>#N/A</v>
          </cell>
        </row>
        <row r="114">
          <cell r="A114" t="str">
            <v>Prop excreta on yards_Broilers</v>
          </cell>
          <cell r="B114" t="str">
            <v>-</v>
          </cell>
          <cell r="C114" t="str">
            <v>Prop excreta on yards</v>
          </cell>
          <cell r="D114" t="str">
            <v>-</v>
          </cell>
          <cell r="E114" t="str">
            <v>Broilers</v>
          </cell>
          <cell r="F114" t="str">
            <v>Fraction</v>
          </cell>
          <cell r="G114" t="str">
            <v>D</v>
          </cell>
          <cell r="H114" t="str">
            <v>-</v>
          </cell>
          <cell r="I114" t="str">
            <v>Section 3 (step 3), 3B, EMEP/EEA Guidebook 2019 - no default available, assuming 0</v>
          </cell>
          <cell r="J114"/>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cell r="AQ114"/>
          <cell r="AR114"/>
          <cell r="AS114"/>
          <cell r="AT114"/>
          <cell r="AU114"/>
          <cell r="AV114" t="e">
            <v>#N/A</v>
          </cell>
        </row>
        <row r="115">
          <cell r="A115" t="str">
            <v>Prop excreta on yards_Turkeys</v>
          </cell>
          <cell r="B115" t="str">
            <v>-</v>
          </cell>
          <cell r="C115" t="str">
            <v>Prop excreta on yards</v>
          </cell>
          <cell r="D115" t="str">
            <v>-</v>
          </cell>
          <cell r="E115" t="str">
            <v>Turkeys</v>
          </cell>
          <cell r="F115" t="str">
            <v>Fraction</v>
          </cell>
          <cell r="G115" t="str">
            <v>D</v>
          </cell>
          <cell r="H115" t="str">
            <v>-</v>
          </cell>
          <cell r="I115" t="str">
            <v>Section 3 (step 3), 3B, EMEP/EEA Guidebook 2019 - no default available, assuming 0</v>
          </cell>
          <cell r="J115"/>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cell r="AQ115"/>
          <cell r="AR115"/>
          <cell r="AS115"/>
          <cell r="AT115"/>
          <cell r="AU115"/>
          <cell r="AV115" t="e">
            <v>#N/A</v>
          </cell>
        </row>
        <row r="116">
          <cell r="A116" t="str">
            <v>Prop excreta on yards_Other poultry (ducks)</v>
          </cell>
          <cell r="B116" t="str">
            <v>-</v>
          </cell>
          <cell r="C116" t="str">
            <v>Prop excreta on yards</v>
          </cell>
          <cell r="D116" t="str">
            <v>-</v>
          </cell>
          <cell r="E116" t="str">
            <v>Other poultry (ducks)</v>
          </cell>
          <cell r="F116" t="str">
            <v>Fraction</v>
          </cell>
          <cell r="G116" t="str">
            <v>D</v>
          </cell>
          <cell r="H116" t="str">
            <v>-</v>
          </cell>
          <cell r="I116" t="str">
            <v>Section 3 (step 3), 3B, EMEP/EEA Guidebook 2019 - no default available, assuming 0</v>
          </cell>
          <cell r="J116"/>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cell r="AQ116"/>
          <cell r="AR116"/>
          <cell r="AS116"/>
          <cell r="AT116"/>
          <cell r="AU116"/>
          <cell r="AV116" t="e">
            <v>#N/A</v>
          </cell>
        </row>
        <row r="117">
          <cell r="A117" t="str">
            <v>Prop excreta on yards_Other poultry (geese)</v>
          </cell>
          <cell r="B117" t="str">
            <v>-</v>
          </cell>
          <cell r="C117" t="str">
            <v>Prop excreta on yards</v>
          </cell>
          <cell r="D117" t="str">
            <v>-</v>
          </cell>
          <cell r="E117" t="str">
            <v>Other poultry (geese)</v>
          </cell>
          <cell r="F117" t="str">
            <v>Fraction</v>
          </cell>
          <cell r="G117" t="str">
            <v>D</v>
          </cell>
          <cell r="H117" t="str">
            <v>-</v>
          </cell>
          <cell r="I117" t="str">
            <v>Section 3 (step 3), 3B, EMEP/EEA Guidebook 2019 - no default available, assuming 0</v>
          </cell>
          <cell r="J117"/>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cell r="AQ117"/>
          <cell r="AR117"/>
          <cell r="AS117"/>
          <cell r="AT117"/>
          <cell r="AU117"/>
          <cell r="AV117" t="e">
            <v>#N/A</v>
          </cell>
        </row>
        <row r="118">
          <cell r="A118" t="str">
            <v>Prop excreta on yards_Other animals (fur animals)</v>
          </cell>
          <cell r="B118" t="str">
            <v>-</v>
          </cell>
          <cell r="C118" t="str">
            <v>Prop excreta on yards</v>
          </cell>
          <cell r="D118" t="str">
            <v>-</v>
          </cell>
          <cell r="E118" t="str">
            <v>Other animals (fur animals)</v>
          </cell>
          <cell r="F118" t="str">
            <v>Fraction</v>
          </cell>
          <cell r="G118" t="str">
            <v>D</v>
          </cell>
          <cell r="H118" t="str">
            <v>-</v>
          </cell>
          <cell r="I118" t="str">
            <v>Section 3 (step 3), 3B, EMEP/EEA Guidebook 2019 - no default available, assuming 0</v>
          </cell>
          <cell r="J118"/>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cell r="AQ118"/>
          <cell r="AR118"/>
          <cell r="AS118"/>
          <cell r="AT118"/>
          <cell r="AU118"/>
          <cell r="AV118" t="e">
            <v>#N/A</v>
          </cell>
        </row>
        <row r="119">
          <cell r="A119" t="str">
            <v>Animal Weight</v>
          </cell>
          <cell r="B119"/>
          <cell r="C119"/>
          <cell r="D119"/>
          <cell r="E119"/>
          <cell r="F119"/>
          <cell r="G119"/>
          <cell r="H119"/>
          <cell r="I119"/>
          <cell r="J119"/>
          <cell r="K119"/>
          <cell r="L119"/>
          <cell r="M119"/>
          <cell r="N119"/>
          <cell r="O119"/>
          <cell r="P119"/>
          <cell r="Q119"/>
          <cell r="R119"/>
          <cell r="S119"/>
          <cell r="T119"/>
          <cell r="U119"/>
          <cell r="V119"/>
          <cell r="W119"/>
          <cell r="X119"/>
          <cell r="Y119"/>
          <cell r="Z119"/>
          <cell r="AA119"/>
          <cell r="AB119"/>
          <cell r="AC119"/>
          <cell r="AD119"/>
          <cell r="AE119"/>
          <cell r="AF119"/>
          <cell r="AG119"/>
          <cell r="AH119"/>
          <cell r="AI119"/>
          <cell r="AJ119"/>
          <cell r="AK119"/>
          <cell r="AL119"/>
          <cell r="AM119"/>
          <cell r="AN119"/>
          <cell r="AO119"/>
          <cell r="AP119"/>
          <cell r="AQ119"/>
          <cell r="AR119"/>
          <cell r="AS119"/>
          <cell r="AT119"/>
          <cell r="AU119"/>
          <cell r="AV119"/>
        </row>
        <row r="120">
          <cell r="A120" t="str">
            <v>Animal Weight_Dairy cattle</v>
          </cell>
          <cell r="B120" t="str">
            <v>-</v>
          </cell>
          <cell r="C120" t="str">
            <v>Animal Weight</v>
          </cell>
          <cell r="D120" t="str">
            <v>-</v>
          </cell>
          <cell r="E120" t="str">
            <v>Dairy cattle</v>
          </cell>
          <cell r="F120" t="str">
            <v>kg</v>
          </cell>
          <cell r="G120" t="str">
            <v>CS</v>
          </cell>
          <cell r="H120" t="str">
            <v>Western Europe</v>
          </cell>
          <cell r="I120" t="str">
            <v>CZ file</v>
          </cell>
          <cell r="J120"/>
          <cell r="K120">
            <v>520</v>
          </cell>
          <cell r="L120">
            <v>520</v>
          </cell>
          <cell r="M120">
            <v>520</v>
          </cell>
          <cell r="N120">
            <v>520</v>
          </cell>
          <cell r="O120">
            <v>520</v>
          </cell>
          <cell r="P120">
            <v>540</v>
          </cell>
          <cell r="Q120">
            <v>540</v>
          </cell>
          <cell r="R120">
            <v>540</v>
          </cell>
          <cell r="S120">
            <v>540</v>
          </cell>
          <cell r="T120">
            <v>580</v>
          </cell>
          <cell r="U120">
            <v>580</v>
          </cell>
          <cell r="V120">
            <v>580</v>
          </cell>
          <cell r="W120">
            <v>580</v>
          </cell>
          <cell r="X120">
            <v>580</v>
          </cell>
          <cell r="Y120">
            <v>580</v>
          </cell>
          <cell r="Z120">
            <v>585</v>
          </cell>
          <cell r="AA120">
            <v>585</v>
          </cell>
          <cell r="AB120">
            <v>585</v>
          </cell>
          <cell r="AC120">
            <v>585</v>
          </cell>
          <cell r="AD120">
            <v>585</v>
          </cell>
          <cell r="AE120">
            <v>590</v>
          </cell>
          <cell r="AF120">
            <v>590</v>
          </cell>
          <cell r="AG120">
            <v>590</v>
          </cell>
          <cell r="AH120">
            <v>590</v>
          </cell>
          <cell r="AI120">
            <v>590</v>
          </cell>
          <cell r="AJ120">
            <v>590</v>
          </cell>
          <cell r="AK120">
            <v>620</v>
          </cell>
          <cell r="AL120">
            <v>620</v>
          </cell>
          <cell r="AM120">
            <v>650</v>
          </cell>
          <cell r="AN120">
            <v>650</v>
          </cell>
          <cell r="AO120">
            <v>0</v>
          </cell>
          <cell r="AP120"/>
          <cell r="AQ120"/>
          <cell r="AR120"/>
          <cell r="AS120"/>
          <cell r="AT120"/>
          <cell r="AU120"/>
          <cell r="AV120" t="str">
            <v>[enter country-specific value</v>
          </cell>
          <cell r="AX120"/>
          <cell r="AY120"/>
          <cell r="AZ120"/>
        </row>
        <row r="121">
          <cell r="A121" t="str">
            <v>Animal Weight_Non-dairy cattle</v>
          </cell>
          <cell r="B121" t="str">
            <v>-</v>
          </cell>
          <cell r="C121" t="str">
            <v>Animal Weight</v>
          </cell>
          <cell r="D121" t="str">
            <v>-</v>
          </cell>
          <cell r="E121" t="str">
            <v>Non-dairy cattle</v>
          </cell>
          <cell r="F121" t="str">
            <v>kg</v>
          </cell>
          <cell r="G121" t="str">
            <v>CS</v>
          </cell>
          <cell r="H121" t="str">
            <v>Western Europe</v>
          </cell>
          <cell r="I121" t="str">
            <v>CZ file</v>
          </cell>
          <cell r="J121"/>
          <cell r="K121">
            <v>325.72207700508352</v>
          </cell>
          <cell r="L121">
            <v>323.4771365427992</v>
          </cell>
          <cell r="M121">
            <v>327.81762980497092</v>
          </cell>
          <cell r="N121">
            <v>327.61138383147954</v>
          </cell>
          <cell r="O121">
            <v>327.29332942813215</v>
          </cell>
          <cell r="P121">
            <v>335.8905355312541</v>
          </cell>
          <cell r="Q121">
            <v>337.76928983327059</v>
          </cell>
          <cell r="R121">
            <v>342.14616402116405</v>
          </cell>
          <cell r="S121">
            <v>342.94301645586836</v>
          </cell>
          <cell r="T121">
            <v>356.71460485897796</v>
          </cell>
          <cell r="U121">
            <v>359.51381441690876</v>
          </cell>
          <cell r="V121">
            <v>365.89467185867602</v>
          </cell>
          <cell r="W121">
            <v>369.30141133955175</v>
          </cell>
          <cell r="X121">
            <v>372.03431621759023</v>
          </cell>
          <cell r="Y121">
            <v>371.92705052286755</v>
          </cell>
          <cell r="Z121">
            <v>382.84158415841586</v>
          </cell>
          <cell r="AA121">
            <v>381.52664517052983</v>
          </cell>
          <cell r="AB121">
            <v>382.46736394892389</v>
          </cell>
          <cell r="AC121">
            <v>385.12855959641593</v>
          </cell>
          <cell r="AD121">
            <v>388.94554293630245</v>
          </cell>
          <cell r="AE121">
            <v>384.92889042135596</v>
          </cell>
          <cell r="AF121">
            <v>388.3995168344926</v>
          </cell>
          <cell r="AG121">
            <v>387.71024191549827</v>
          </cell>
          <cell r="AH121">
            <v>388.91036484203369</v>
          </cell>
          <cell r="AI121">
            <v>387.8114210013108</v>
          </cell>
          <cell r="AJ121">
            <v>387.65783403880556</v>
          </cell>
          <cell r="AK121">
            <v>401.45135023726209</v>
          </cell>
          <cell r="AL121">
            <v>396.25649585330586</v>
          </cell>
          <cell r="AM121">
            <v>420.88658525671184</v>
          </cell>
          <cell r="AN121">
            <v>417.56562372440493</v>
          </cell>
          <cell r="AO121">
            <v>0</v>
          </cell>
          <cell r="AP121"/>
          <cell r="AQ121"/>
          <cell r="AR121"/>
          <cell r="AS121"/>
          <cell r="AT121"/>
          <cell r="AU121"/>
          <cell r="AV121" t="str">
            <v>[enter country-specific value</v>
          </cell>
        </row>
        <row r="122">
          <cell r="A122" t="str">
            <v>Animal Weight_Non-dairy cattle (calves)</v>
          </cell>
          <cell r="B122" t="str">
            <v>-</v>
          </cell>
          <cell r="C122" t="str">
            <v>Animal Weight</v>
          </cell>
          <cell r="D122" t="str">
            <v>-</v>
          </cell>
          <cell r="E122" t="str">
            <v>Non-dairy cattle (calves)</v>
          </cell>
          <cell r="F122" t="str">
            <v>kg</v>
          </cell>
          <cell r="G122" t="str">
            <v>D</v>
          </cell>
          <cell r="H122" t="str">
            <v>Western Europe</v>
          </cell>
          <cell r="I122" t="str">
            <v>Table A1.5, 3B, EMEP/EEA Guidebook 2019</v>
          </cell>
          <cell r="J122"/>
          <cell r="K122"/>
          <cell r="L122"/>
          <cell r="M122"/>
          <cell r="N122"/>
          <cell r="O122"/>
          <cell r="P122"/>
          <cell r="Q122"/>
          <cell r="R122"/>
          <cell r="S122"/>
          <cell r="T122"/>
          <cell r="U122"/>
          <cell r="V122"/>
          <cell r="W122"/>
          <cell r="X122"/>
          <cell r="Y122"/>
          <cell r="Z122"/>
          <cell r="AA122"/>
          <cell r="AB122"/>
          <cell r="AC122"/>
          <cell r="AD122"/>
          <cell r="AE122"/>
          <cell r="AF122"/>
          <cell r="AG122"/>
          <cell r="AH122"/>
          <cell r="AI122"/>
          <cell r="AJ122"/>
          <cell r="AK122"/>
          <cell r="AL122"/>
          <cell r="AM122"/>
          <cell r="AN122"/>
          <cell r="AO122"/>
          <cell r="AP122"/>
          <cell r="AQ122"/>
          <cell r="AR122"/>
          <cell r="AS122"/>
          <cell r="AT122"/>
          <cell r="AU122"/>
          <cell r="AV122" t="e">
            <v>#N/A</v>
          </cell>
        </row>
        <row r="123">
          <cell r="A123" t="str">
            <v>Animal Weight_Sheep</v>
          </cell>
          <cell r="B123" t="str">
            <v>-</v>
          </cell>
          <cell r="C123" t="str">
            <v>Animal Weight</v>
          </cell>
          <cell r="D123" t="str">
            <v>-</v>
          </cell>
          <cell r="E123" t="str">
            <v>Sheep</v>
          </cell>
          <cell r="F123" t="str">
            <v>kg</v>
          </cell>
          <cell r="G123" t="str">
            <v>CS</v>
          </cell>
          <cell r="H123" t="str">
            <v>Western Europe</v>
          </cell>
          <cell r="I123" t="str">
            <v>[enter country-specific source]</v>
          </cell>
          <cell r="J123"/>
          <cell r="K123">
            <v>50</v>
          </cell>
          <cell r="L123">
            <v>50</v>
          </cell>
          <cell r="M123">
            <v>50</v>
          </cell>
          <cell r="N123">
            <v>50</v>
          </cell>
          <cell r="O123">
            <v>50</v>
          </cell>
          <cell r="P123">
            <v>50</v>
          </cell>
          <cell r="Q123">
            <v>50</v>
          </cell>
          <cell r="R123">
            <v>50</v>
          </cell>
          <cell r="S123">
            <v>50</v>
          </cell>
          <cell r="T123">
            <v>50</v>
          </cell>
          <cell r="U123">
            <v>56</v>
          </cell>
          <cell r="V123">
            <v>54</v>
          </cell>
          <cell r="W123">
            <v>54</v>
          </cell>
          <cell r="X123">
            <v>54</v>
          </cell>
          <cell r="Y123">
            <v>54</v>
          </cell>
          <cell r="Z123">
            <v>51.7</v>
          </cell>
          <cell r="AA123">
            <v>54.2</v>
          </cell>
          <cell r="AB123">
            <v>51.9</v>
          </cell>
          <cell r="AC123">
            <v>52</v>
          </cell>
          <cell r="AD123">
            <v>51</v>
          </cell>
          <cell r="AE123">
            <v>53.5</v>
          </cell>
          <cell r="AF123">
            <v>52.9</v>
          </cell>
          <cell r="AG123">
            <v>53.6</v>
          </cell>
          <cell r="AH123">
            <v>50</v>
          </cell>
          <cell r="AI123">
            <v>49</v>
          </cell>
          <cell r="AJ123">
            <v>49</v>
          </cell>
          <cell r="AK123">
            <v>49</v>
          </cell>
          <cell r="AL123">
            <v>49</v>
          </cell>
          <cell r="AM123">
            <v>50</v>
          </cell>
          <cell r="AN123">
            <v>50</v>
          </cell>
          <cell r="AO123">
            <v>0</v>
          </cell>
          <cell r="AP123"/>
          <cell r="AQ123"/>
          <cell r="AR123"/>
          <cell r="AS123"/>
          <cell r="AT123"/>
          <cell r="AU123"/>
          <cell r="AV123" t="str">
            <v>[enter country-specific value</v>
          </cell>
        </row>
        <row r="124">
          <cell r="A124" t="str">
            <v>Animal Weight_Swine (finishing pigs)</v>
          </cell>
          <cell r="B124" t="str">
            <v>-</v>
          </cell>
          <cell r="C124" t="str">
            <v>Animal Weight</v>
          </cell>
          <cell r="D124" t="str">
            <v>-</v>
          </cell>
          <cell r="E124" t="str">
            <v>Swine (finishing pigs)</v>
          </cell>
          <cell r="F124" t="str">
            <v>kg</v>
          </cell>
          <cell r="G124" t="str">
            <v>CS</v>
          </cell>
          <cell r="H124" t="str">
            <v>Western Europe</v>
          </cell>
          <cell r="I124" t="str">
            <v>CZ file</v>
          </cell>
          <cell r="J124"/>
          <cell r="K124">
            <v>52.2</v>
          </cell>
          <cell r="L124">
            <v>52.2</v>
          </cell>
          <cell r="M124">
            <v>52.2</v>
          </cell>
          <cell r="N124">
            <v>52.2</v>
          </cell>
          <cell r="O124">
            <v>52.2</v>
          </cell>
          <cell r="P124">
            <v>52.2</v>
          </cell>
          <cell r="Q124">
            <v>52.2</v>
          </cell>
          <cell r="R124">
            <v>52.2</v>
          </cell>
          <cell r="S124">
            <v>52.2</v>
          </cell>
          <cell r="T124">
            <v>52.2</v>
          </cell>
          <cell r="U124">
            <v>52.2</v>
          </cell>
          <cell r="V124">
            <v>52.2</v>
          </cell>
          <cell r="W124">
            <v>52.2</v>
          </cell>
          <cell r="X124">
            <v>52.2</v>
          </cell>
          <cell r="Y124">
            <v>52.2</v>
          </cell>
          <cell r="Z124">
            <v>52.2</v>
          </cell>
          <cell r="AA124">
            <v>52.2</v>
          </cell>
          <cell r="AB124">
            <v>52.2</v>
          </cell>
          <cell r="AC124">
            <v>52.2</v>
          </cell>
          <cell r="AD124">
            <v>52.2</v>
          </cell>
          <cell r="AE124">
            <v>52.2</v>
          </cell>
          <cell r="AF124">
            <v>52.2</v>
          </cell>
          <cell r="AG124">
            <v>52.2</v>
          </cell>
          <cell r="AH124">
            <v>52.2</v>
          </cell>
          <cell r="AI124">
            <v>52.2</v>
          </cell>
          <cell r="AJ124">
            <v>52.2</v>
          </cell>
          <cell r="AK124">
            <v>52.2</v>
          </cell>
          <cell r="AL124">
            <v>52.2</v>
          </cell>
          <cell r="AM124">
            <v>52.2</v>
          </cell>
          <cell r="AN124">
            <v>52.2</v>
          </cell>
          <cell r="AO124">
            <v>0</v>
          </cell>
          <cell r="AP124"/>
          <cell r="AQ124"/>
          <cell r="AR124"/>
          <cell r="AS124"/>
          <cell r="AT124"/>
          <cell r="AU124"/>
          <cell r="AV124" t="str">
            <v>[enter country-specific value</v>
          </cell>
        </row>
        <row r="125">
          <cell r="A125" t="str">
            <v>Animal Weight_Swine (sows)</v>
          </cell>
          <cell r="B125" t="str">
            <v>-</v>
          </cell>
          <cell r="C125" t="str">
            <v>Animal Weight</v>
          </cell>
          <cell r="D125" t="str">
            <v>-</v>
          </cell>
          <cell r="E125" t="str">
            <v>Swine (sows)</v>
          </cell>
          <cell r="F125" t="str">
            <v>kg</v>
          </cell>
          <cell r="G125" t="str">
            <v>CS</v>
          </cell>
          <cell r="H125" t="str">
            <v>Western Europe</v>
          </cell>
          <cell r="I125" t="str">
            <v>CZ file</v>
          </cell>
          <cell r="J125"/>
          <cell r="K125">
            <v>224.2</v>
          </cell>
          <cell r="L125">
            <v>224.2</v>
          </cell>
          <cell r="M125">
            <v>224.2</v>
          </cell>
          <cell r="N125">
            <v>224.2</v>
          </cell>
          <cell r="O125">
            <v>224.2</v>
          </cell>
          <cell r="P125">
            <v>224.2</v>
          </cell>
          <cell r="Q125">
            <v>224.2</v>
          </cell>
          <cell r="R125">
            <v>224.2</v>
          </cell>
          <cell r="S125">
            <v>224.2</v>
          </cell>
          <cell r="T125">
            <v>224.2</v>
          </cell>
          <cell r="U125">
            <v>224.2</v>
          </cell>
          <cell r="V125">
            <v>224.2</v>
          </cell>
          <cell r="W125">
            <v>224.2</v>
          </cell>
          <cell r="X125">
            <v>224.2</v>
          </cell>
          <cell r="Y125">
            <v>224.2</v>
          </cell>
          <cell r="Z125">
            <v>224.2</v>
          </cell>
          <cell r="AA125">
            <v>224.2</v>
          </cell>
          <cell r="AB125">
            <v>224.2</v>
          </cell>
          <cell r="AC125">
            <v>224.2</v>
          </cell>
          <cell r="AD125">
            <v>224.2</v>
          </cell>
          <cell r="AE125">
            <v>224.2</v>
          </cell>
          <cell r="AF125">
            <v>224.2</v>
          </cell>
          <cell r="AG125">
            <v>224.2</v>
          </cell>
          <cell r="AH125">
            <v>224.2</v>
          </cell>
          <cell r="AI125">
            <v>224.2</v>
          </cell>
          <cell r="AJ125">
            <v>224.2</v>
          </cell>
          <cell r="AK125">
            <v>224.2</v>
          </cell>
          <cell r="AL125">
            <v>224.2</v>
          </cell>
          <cell r="AM125">
            <v>224.2</v>
          </cell>
          <cell r="AN125">
            <v>224.2</v>
          </cell>
          <cell r="AO125">
            <v>0</v>
          </cell>
          <cell r="AP125"/>
          <cell r="AQ125"/>
          <cell r="AR125"/>
          <cell r="AS125"/>
          <cell r="AT125"/>
          <cell r="AU125"/>
          <cell r="AV125" t="str">
            <v>[enter country-specific value</v>
          </cell>
        </row>
        <row r="126">
          <cell r="A126" t="str">
            <v>Animal Weight_Buffalo</v>
          </cell>
          <cell r="B126" t="str">
            <v>-</v>
          </cell>
          <cell r="C126" t="str">
            <v>Animal Weight</v>
          </cell>
          <cell r="D126" t="str">
            <v>-</v>
          </cell>
          <cell r="E126" t="str">
            <v>Buffalo</v>
          </cell>
          <cell r="F126" t="str">
            <v>kg</v>
          </cell>
          <cell r="G126" t="str">
            <v>D</v>
          </cell>
          <cell r="H126" t="str">
            <v>Western Europe</v>
          </cell>
          <cell r="I126" t="str">
            <v>Table A1.5, 3B, EMEP/EEA Guidebook 2019</v>
          </cell>
          <cell r="J126"/>
          <cell r="K126">
            <v>700</v>
          </cell>
          <cell r="L126">
            <v>700</v>
          </cell>
          <cell r="M126">
            <v>700</v>
          </cell>
          <cell r="N126">
            <v>700</v>
          </cell>
          <cell r="O126">
            <v>700</v>
          </cell>
          <cell r="P126">
            <v>700</v>
          </cell>
          <cell r="Q126">
            <v>700</v>
          </cell>
          <cell r="R126">
            <v>700</v>
          </cell>
          <cell r="S126">
            <v>700</v>
          </cell>
          <cell r="T126">
            <v>700</v>
          </cell>
          <cell r="U126">
            <v>700</v>
          </cell>
          <cell r="V126">
            <v>700</v>
          </cell>
          <cell r="W126">
            <v>700</v>
          </cell>
          <cell r="X126">
            <v>700</v>
          </cell>
          <cell r="Y126">
            <v>700</v>
          </cell>
          <cell r="Z126">
            <v>700</v>
          </cell>
          <cell r="AA126">
            <v>700</v>
          </cell>
          <cell r="AB126">
            <v>700</v>
          </cell>
          <cell r="AC126">
            <v>700</v>
          </cell>
          <cell r="AD126">
            <v>700</v>
          </cell>
          <cell r="AE126">
            <v>700</v>
          </cell>
          <cell r="AF126">
            <v>700</v>
          </cell>
          <cell r="AG126">
            <v>700</v>
          </cell>
          <cell r="AH126">
            <v>700</v>
          </cell>
          <cell r="AI126">
            <v>700</v>
          </cell>
          <cell r="AJ126">
            <v>700</v>
          </cell>
          <cell r="AK126">
            <v>700</v>
          </cell>
          <cell r="AL126">
            <v>700</v>
          </cell>
          <cell r="AM126">
            <v>700</v>
          </cell>
          <cell r="AN126">
            <v>700</v>
          </cell>
          <cell r="AO126">
            <v>700</v>
          </cell>
          <cell r="AP126"/>
          <cell r="AQ126"/>
          <cell r="AR126"/>
          <cell r="AS126"/>
          <cell r="AT126"/>
          <cell r="AU126"/>
          <cell r="AV126" t="e">
            <v>#N/A</v>
          </cell>
        </row>
        <row r="127">
          <cell r="A127" t="str">
            <v>Animal Weight_Goats</v>
          </cell>
          <cell r="B127" t="str">
            <v>-</v>
          </cell>
          <cell r="C127" t="str">
            <v>Animal Weight</v>
          </cell>
          <cell r="D127" t="str">
            <v>-</v>
          </cell>
          <cell r="E127" t="str">
            <v>Goats</v>
          </cell>
          <cell r="F127" t="str">
            <v>kg</v>
          </cell>
          <cell r="G127" t="str">
            <v>cs</v>
          </cell>
          <cell r="H127" t="str">
            <v>Western Europe</v>
          </cell>
          <cell r="I127" t="str">
            <v>[enter country-specific source]</v>
          </cell>
          <cell r="J127"/>
          <cell r="K127">
            <v>50</v>
          </cell>
          <cell r="L127">
            <v>50</v>
          </cell>
          <cell r="M127">
            <v>50</v>
          </cell>
          <cell r="N127">
            <v>50</v>
          </cell>
          <cell r="O127">
            <v>50</v>
          </cell>
          <cell r="P127">
            <v>50</v>
          </cell>
          <cell r="Q127">
            <v>50</v>
          </cell>
          <cell r="R127">
            <v>50</v>
          </cell>
          <cell r="S127">
            <v>50</v>
          </cell>
          <cell r="T127">
            <v>50</v>
          </cell>
          <cell r="U127">
            <v>50</v>
          </cell>
          <cell r="V127">
            <v>50</v>
          </cell>
          <cell r="W127">
            <v>50</v>
          </cell>
          <cell r="X127">
            <v>50</v>
          </cell>
          <cell r="Y127">
            <v>50</v>
          </cell>
          <cell r="Z127">
            <v>50</v>
          </cell>
          <cell r="AA127">
            <v>50</v>
          </cell>
          <cell r="AB127">
            <v>50</v>
          </cell>
          <cell r="AC127">
            <v>50</v>
          </cell>
          <cell r="AD127">
            <v>50</v>
          </cell>
          <cell r="AE127">
            <v>50</v>
          </cell>
          <cell r="AF127">
            <v>50</v>
          </cell>
          <cell r="AG127">
            <v>50</v>
          </cell>
          <cell r="AH127">
            <v>50</v>
          </cell>
          <cell r="AI127">
            <v>50</v>
          </cell>
          <cell r="AJ127">
            <v>50</v>
          </cell>
          <cell r="AK127">
            <v>50</v>
          </cell>
          <cell r="AL127">
            <v>50</v>
          </cell>
          <cell r="AM127">
            <v>50</v>
          </cell>
          <cell r="AN127">
            <v>50</v>
          </cell>
          <cell r="AO127">
            <v>0</v>
          </cell>
          <cell r="AP127"/>
          <cell r="AQ127"/>
          <cell r="AR127"/>
          <cell r="AS127"/>
          <cell r="AT127"/>
          <cell r="AU127"/>
          <cell r="AV127" t="str">
            <v>[enter country-specific value</v>
          </cell>
        </row>
        <row r="128">
          <cell r="A128" t="str">
            <v>Animal Weight_Horses</v>
          </cell>
          <cell r="B128" t="str">
            <v>-</v>
          </cell>
          <cell r="C128" t="str">
            <v>Animal Weight</v>
          </cell>
          <cell r="D128" t="str">
            <v>-</v>
          </cell>
          <cell r="E128" t="str">
            <v>Horses</v>
          </cell>
          <cell r="F128" t="str">
            <v>kg</v>
          </cell>
          <cell r="G128" t="str">
            <v>cs</v>
          </cell>
          <cell r="H128" t="str">
            <v>Western Europe</v>
          </cell>
          <cell r="I128" t="str">
            <v>[enter country-specific source]</v>
          </cell>
          <cell r="J128"/>
          <cell r="K128">
            <v>520</v>
          </cell>
          <cell r="L128">
            <v>520</v>
          </cell>
          <cell r="M128">
            <v>520</v>
          </cell>
          <cell r="N128">
            <v>520</v>
          </cell>
          <cell r="O128">
            <v>520</v>
          </cell>
          <cell r="P128">
            <v>520</v>
          </cell>
          <cell r="Q128">
            <v>520</v>
          </cell>
          <cell r="R128">
            <v>520</v>
          </cell>
          <cell r="S128">
            <v>520</v>
          </cell>
          <cell r="T128">
            <v>520</v>
          </cell>
          <cell r="U128">
            <v>553.5</v>
          </cell>
          <cell r="V128">
            <v>525</v>
          </cell>
          <cell r="W128">
            <v>525</v>
          </cell>
          <cell r="X128">
            <v>525</v>
          </cell>
          <cell r="Y128">
            <v>525</v>
          </cell>
          <cell r="Z128">
            <v>495.5</v>
          </cell>
          <cell r="AA128">
            <v>510</v>
          </cell>
          <cell r="AB128">
            <v>525.20000000000005</v>
          </cell>
          <cell r="AC128">
            <v>506.8</v>
          </cell>
          <cell r="AD128">
            <v>495</v>
          </cell>
          <cell r="AE128">
            <v>489.3</v>
          </cell>
          <cell r="AF128">
            <v>524.1</v>
          </cell>
          <cell r="AG128">
            <v>501</v>
          </cell>
          <cell r="AH128">
            <v>513.20000000000005</v>
          </cell>
          <cell r="AI128">
            <v>497.6</v>
          </cell>
          <cell r="AJ128">
            <v>497.6</v>
          </cell>
          <cell r="AK128">
            <v>497.6</v>
          </cell>
          <cell r="AL128">
            <v>497.6</v>
          </cell>
          <cell r="AM128">
            <v>616</v>
          </cell>
          <cell r="AN128">
            <v>616</v>
          </cell>
          <cell r="AO128">
            <v>0</v>
          </cell>
          <cell r="AP128"/>
          <cell r="AQ128"/>
          <cell r="AR128"/>
          <cell r="AS128"/>
          <cell r="AT128"/>
          <cell r="AU128"/>
          <cell r="AV128" t="str">
            <v>[enter country-specific value</v>
          </cell>
        </row>
        <row r="129">
          <cell r="A129" t="str">
            <v>Animal Weight_Mules and asses</v>
          </cell>
          <cell r="B129" t="str">
            <v>-</v>
          </cell>
          <cell r="C129" t="str">
            <v>Animal Weight</v>
          </cell>
          <cell r="D129" t="str">
            <v>-</v>
          </cell>
          <cell r="E129" t="str">
            <v>Mules and asses</v>
          </cell>
          <cell r="F129" t="str">
            <v>kg</v>
          </cell>
          <cell r="G129" t="str">
            <v>D</v>
          </cell>
          <cell r="H129" t="str">
            <v>Western Europe</v>
          </cell>
          <cell r="I129" t="str">
            <v>Table A1.5, 3B, EMEP/EEA Guidebook 2019</v>
          </cell>
          <cell r="J129"/>
          <cell r="K129">
            <v>350</v>
          </cell>
          <cell r="L129">
            <v>350</v>
          </cell>
          <cell r="M129">
            <v>350</v>
          </cell>
          <cell r="N129">
            <v>350</v>
          </cell>
          <cell r="O129">
            <v>350</v>
          </cell>
          <cell r="P129">
            <v>350</v>
          </cell>
          <cell r="Q129">
            <v>350</v>
          </cell>
          <cell r="R129">
            <v>350</v>
          </cell>
          <cell r="S129">
            <v>350</v>
          </cell>
          <cell r="T129">
            <v>350</v>
          </cell>
          <cell r="U129">
            <v>350</v>
          </cell>
          <cell r="V129">
            <v>350</v>
          </cell>
          <cell r="W129">
            <v>350</v>
          </cell>
          <cell r="X129">
            <v>350</v>
          </cell>
          <cell r="Y129">
            <v>350</v>
          </cell>
          <cell r="Z129">
            <v>350</v>
          </cell>
          <cell r="AA129">
            <v>350</v>
          </cell>
          <cell r="AB129">
            <v>350</v>
          </cell>
          <cell r="AC129">
            <v>350</v>
          </cell>
          <cell r="AD129">
            <v>350</v>
          </cell>
          <cell r="AE129">
            <v>350</v>
          </cell>
          <cell r="AF129">
            <v>350</v>
          </cell>
          <cell r="AG129">
            <v>350</v>
          </cell>
          <cell r="AH129">
            <v>350</v>
          </cell>
          <cell r="AI129">
            <v>350</v>
          </cell>
          <cell r="AJ129">
            <v>350</v>
          </cell>
          <cell r="AK129">
            <v>350</v>
          </cell>
          <cell r="AL129">
            <v>350</v>
          </cell>
          <cell r="AM129">
            <v>350</v>
          </cell>
          <cell r="AN129">
            <v>350</v>
          </cell>
          <cell r="AO129">
            <v>350</v>
          </cell>
          <cell r="AP129"/>
          <cell r="AQ129"/>
          <cell r="AR129"/>
          <cell r="AS129"/>
          <cell r="AT129"/>
          <cell r="AU129"/>
          <cell r="AV129" t="e">
            <v>#N/A</v>
          </cell>
        </row>
        <row r="130">
          <cell r="A130" t="str">
            <v>Animal Weight_Laying hens</v>
          </cell>
          <cell r="B130" t="str">
            <v>-</v>
          </cell>
          <cell r="C130" t="str">
            <v>Animal Weight</v>
          </cell>
          <cell r="D130" t="str">
            <v>-</v>
          </cell>
          <cell r="E130" t="str">
            <v>Laying hens</v>
          </cell>
          <cell r="F130" t="str">
            <v>kg</v>
          </cell>
          <cell r="G130" t="str">
            <v>cs</v>
          </cell>
          <cell r="H130" t="str">
            <v>Western Europe</v>
          </cell>
          <cell r="I130" t="str">
            <v>[enter country-specific source]</v>
          </cell>
          <cell r="J130"/>
          <cell r="K130">
            <v>1.7</v>
          </cell>
          <cell r="L130">
            <v>1.7</v>
          </cell>
          <cell r="M130">
            <v>1.7</v>
          </cell>
          <cell r="N130">
            <v>1.7</v>
          </cell>
          <cell r="O130">
            <v>1.7</v>
          </cell>
          <cell r="P130">
            <v>1.7</v>
          </cell>
          <cell r="Q130">
            <v>1.7</v>
          </cell>
          <cell r="R130">
            <v>1.7</v>
          </cell>
          <cell r="S130">
            <v>1.7</v>
          </cell>
          <cell r="T130">
            <v>1.7</v>
          </cell>
          <cell r="U130">
            <v>1.7</v>
          </cell>
          <cell r="V130">
            <v>1.7</v>
          </cell>
          <cell r="W130">
            <v>1.7</v>
          </cell>
          <cell r="X130">
            <v>1.7</v>
          </cell>
          <cell r="Y130">
            <v>1.7</v>
          </cell>
          <cell r="Z130">
            <v>1.7</v>
          </cell>
          <cell r="AA130">
            <v>1.7</v>
          </cell>
          <cell r="AB130">
            <v>1.7</v>
          </cell>
          <cell r="AC130">
            <v>1.7</v>
          </cell>
          <cell r="AD130">
            <v>1.7</v>
          </cell>
          <cell r="AE130">
            <v>1.7</v>
          </cell>
          <cell r="AF130">
            <v>1.7</v>
          </cell>
          <cell r="AG130">
            <v>1.7</v>
          </cell>
          <cell r="AH130">
            <v>1.7</v>
          </cell>
          <cell r="AI130">
            <v>1.7</v>
          </cell>
          <cell r="AJ130">
            <v>1.7</v>
          </cell>
          <cell r="AK130">
            <v>1.7</v>
          </cell>
          <cell r="AL130">
            <v>1.7</v>
          </cell>
          <cell r="AM130">
            <v>1.7</v>
          </cell>
          <cell r="AN130">
            <v>1.7</v>
          </cell>
          <cell r="AO130">
            <v>0</v>
          </cell>
          <cell r="AP130"/>
          <cell r="AQ130"/>
          <cell r="AR130"/>
          <cell r="AS130"/>
          <cell r="AT130"/>
          <cell r="AU130"/>
          <cell r="AV130" t="str">
            <v>[enter country-specific value</v>
          </cell>
        </row>
        <row r="131">
          <cell r="A131" t="str">
            <v>Animal Weight_Broilers</v>
          </cell>
          <cell r="B131" t="str">
            <v>-</v>
          </cell>
          <cell r="C131" t="str">
            <v>Animal Weight</v>
          </cell>
          <cell r="D131" t="str">
            <v>-</v>
          </cell>
          <cell r="E131" t="str">
            <v>Broilers</v>
          </cell>
          <cell r="F131" t="str">
            <v>kg</v>
          </cell>
          <cell r="G131" t="str">
            <v>cs</v>
          </cell>
          <cell r="H131" t="str">
            <v>Western Europe</v>
          </cell>
          <cell r="I131" t="str">
            <v>[enter country-specific source]</v>
          </cell>
          <cell r="J131"/>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0</v>
          </cell>
          <cell r="AP131"/>
          <cell r="AQ131"/>
          <cell r="AR131"/>
          <cell r="AS131"/>
          <cell r="AT131"/>
          <cell r="AU131"/>
          <cell r="AV131" t="str">
            <v>[enter country-specific value</v>
          </cell>
        </row>
        <row r="132">
          <cell r="A132" t="str">
            <v>Animal Weight_Turkeys</v>
          </cell>
          <cell r="B132" t="str">
            <v>-</v>
          </cell>
          <cell r="C132" t="str">
            <v>Animal Weight</v>
          </cell>
          <cell r="D132" t="str">
            <v>-</v>
          </cell>
          <cell r="E132" t="str">
            <v>Turkeys</v>
          </cell>
          <cell r="F132" t="str">
            <v>kg</v>
          </cell>
          <cell r="G132" t="str">
            <v>cs</v>
          </cell>
          <cell r="H132" t="str">
            <v>Western Europe</v>
          </cell>
          <cell r="I132" t="str">
            <v>[enter country-specific source]</v>
          </cell>
          <cell r="J132"/>
          <cell r="K132">
            <v>7.5</v>
          </cell>
          <cell r="L132">
            <v>7.5</v>
          </cell>
          <cell r="M132">
            <v>7.5</v>
          </cell>
          <cell r="N132">
            <v>7.5</v>
          </cell>
          <cell r="O132">
            <v>7.5</v>
          </cell>
          <cell r="P132">
            <v>7.5</v>
          </cell>
          <cell r="Q132">
            <v>7.5</v>
          </cell>
          <cell r="R132">
            <v>7.5</v>
          </cell>
          <cell r="S132">
            <v>7.5</v>
          </cell>
          <cell r="T132">
            <v>7.5</v>
          </cell>
          <cell r="U132">
            <v>7.5</v>
          </cell>
          <cell r="V132">
            <v>7.5</v>
          </cell>
          <cell r="W132">
            <v>7.5</v>
          </cell>
          <cell r="X132">
            <v>7.5</v>
          </cell>
          <cell r="Y132">
            <v>7.5</v>
          </cell>
          <cell r="Z132">
            <v>7.5</v>
          </cell>
          <cell r="AA132">
            <v>7.5</v>
          </cell>
          <cell r="AB132">
            <v>7.5</v>
          </cell>
          <cell r="AC132">
            <v>7.5</v>
          </cell>
          <cell r="AD132">
            <v>7.5</v>
          </cell>
          <cell r="AE132">
            <v>7.5</v>
          </cell>
          <cell r="AF132">
            <v>7.5</v>
          </cell>
          <cell r="AG132">
            <v>7.5</v>
          </cell>
          <cell r="AH132">
            <v>7.5</v>
          </cell>
          <cell r="AI132">
            <v>7.5</v>
          </cell>
          <cell r="AJ132">
            <v>7.5</v>
          </cell>
          <cell r="AK132">
            <v>7.5</v>
          </cell>
          <cell r="AL132">
            <v>7.5</v>
          </cell>
          <cell r="AM132">
            <v>7.5</v>
          </cell>
          <cell r="AN132">
            <v>7.5</v>
          </cell>
          <cell r="AO132">
            <v>0</v>
          </cell>
          <cell r="AP132"/>
          <cell r="AQ132"/>
          <cell r="AR132"/>
          <cell r="AS132"/>
          <cell r="AT132"/>
          <cell r="AU132"/>
          <cell r="AV132" t="str">
            <v>[enter country-specific value</v>
          </cell>
        </row>
        <row r="133">
          <cell r="A133" t="str">
            <v>Animal Weight_Other poultry (ducks)</v>
          </cell>
          <cell r="B133" t="str">
            <v>-</v>
          </cell>
          <cell r="C133" t="str">
            <v>Animal Weight</v>
          </cell>
          <cell r="D133" t="str">
            <v>-</v>
          </cell>
          <cell r="E133" t="str">
            <v>Other poultry (ducks)</v>
          </cell>
          <cell r="F133" t="str">
            <v>kg</v>
          </cell>
          <cell r="G133" t="str">
            <v>cs</v>
          </cell>
          <cell r="H133" t="str">
            <v>Western Europe</v>
          </cell>
          <cell r="I133" t="str">
            <v>[enter country-specific source]</v>
          </cell>
          <cell r="J133"/>
          <cell r="K133">
            <v>2</v>
          </cell>
          <cell r="L133">
            <v>2</v>
          </cell>
          <cell r="M133">
            <v>2</v>
          </cell>
          <cell r="N133">
            <v>2</v>
          </cell>
          <cell r="O133">
            <v>2</v>
          </cell>
          <cell r="P133">
            <v>2</v>
          </cell>
          <cell r="Q133">
            <v>2</v>
          </cell>
          <cell r="R133">
            <v>2</v>
          </cell>
          <cell r="S133">
            <v>2</v>
          </cell>
          <cell r="T133">
            <v>2</v>
          </cell>
          <cell r="U133">
            <v>2</v>
          </cell>
          <cell r="V133">
            <v>2</v>
          </cell>
          <cell r="W133">
            <v>2</v>
          </cell>
          <cell r="X133">
            <v>2</v>
          </cell>
          <cell r="Y133">
            <v>2</v>
          </cell>
          <cell r="Z133">
            <v>2</v>
          </cell>
          <cell r="AA133">
            <v>2</v>
          </cell>
          <cell r="AB133">
            <v>2</v>
          </cell>
          <cell r="AC133">
            <v>2</v>
          </cell>
          <cell r="AD133">
            <v>2</v>
          </cell>
          <cell r="AE133">
            <v>2</v>
          </cell>
          <cell r="AF133">
            <v>2</v>
          </cell>
          <cell r="AG133">
            <v>2</v>
          </cell>
          <cell r="AH133">
            <v>2</v>
          </cell>
          <cell r="AI133">
            <v>2</v>
          </cell>
          <cell r="AJ133">
            <v>2</v>
          </cell>
          <cell r="AK133">
            <v>2</v>
          </cell>
          <cell r="AL133">
            <v>2</v>
          </cell>
          <cell r="AM133">
            <v>2</v>
          </cell>
          <cell r="AN133">
            <v>2</v>
          </cell>
          <cell r="AO133">
            <v>0</v>
          </cell>
          <cell r="AP133"/>
          <cell r="AQ133"/>
          <cell r="AR133"/>
          <cell r="AS133"/>
          <cell r="AT133"/>
          <cell r="AU133"/>
          <cell r="AV133" t="str">
            <v>[enter country-specific value</v>
          </cell>
        </row>
        <row r="134">
          <cell r="A134" t="str">
            <v>Animal Weight_Other poultry (geese)</v>
          </cell>
          <cell r="B134" t="str">
            <v>-</v>
          </cell>
          <cell r="C134" t="str">
            <v>Animal Weight</v>
          </cell>
          <cell r="D134" t="str">
            <v>-</v>
          </cell>
          <cell r="E134" t="str">
            <v>Other poultry (geese)</v>
          </cell>
          <cell r="F134" t="str">
            <v>kg</v>
          </cell>
          <cell r="G134" t="str">
            <v>cs</v>
          </cell>
          <cell r="H134" t="str">
            <v>Western Europe</v>
          </cell>
          <cell r="I134" t="str">
            <v>[enter country-specific source]</v>
          </cell>
          <cell r="J134"/>
          <cell r="K134">
            <v>2.5</v>
          </cell>
          <cell r="L134">
            <v>2.5</v>
          </cell>
          <cell r="M134">
            <v>2.5</v>
          </cell>
          <cell r="N134">
            <v>2.5</v>
          </cell>
          <cell r="O134">
            <v>2.5</v>
          </cell>
          <cell r="P134">
            <v>2.5</v>
          </cell>
          <cell r="Q134">
            <v>2.5</v>
          </cell>
          <cell r="R134">
            <v>2.5</v>
          </cell>
          <cell r="S134">
            <v>2.5</v>
          </cell>
          <cell r="T134">
            <v>2.5</v>
          </cell>
          <cell r="U134">
            <v>2.5</v>
          </cell>
          <cell r="V134">
            <v>2.5</v>
          </cell>
          <cell r="W134">
            <v>2.5</v>
          </cell>
          <cell r="X134">
            <v>2.5</v>
          </cell>
          <cell r="Y134">
            <v>2.5</v>
          </cell>
          <cell r="Z134">
            <v>2.5</v>
          </cell>
          <cell r="AA134">
            <v>2.5</v>
          </cell>
          <cell r="AB134">
            <v>2.5</v>
          </cell>
          <cell r="AC134">
            <v>2.5</v>
          </cell>
          <cell r="AD134">
            <v>2.5</v>
          </cell>
          <cell r="AE134">
            <v>2.5</v>
          </cell>
          <cell r="AF134">
            <v>2.5</v>
          </cell>
          <cell r="AG134">
            <v>2.5</v>
          </cell>
          <cell r="AH134">
            <v>2.5</v>
          </cell>
          <cell r="AI134">
            <v>2.5</v>
          </cell>
          <cell r="AJ134">
            <v>2.5</v>
          </cell>
          <cell r="AK134">
            <v>2.5</v>
          </cell>
          <cell r="AL134">
            <v>2.5</v>
          </cell>
          <cell r="AM134">
            <v>2.5</v>
          </cell>
          <cell r="AN134">
            <v>2.5</v>
          </cell>
          <cell r="AO134">
            <v>0</v>
          </cell>
          <cell r="AP134"/>
          <cell r="AQ134"/>
          <cell r="AR134"/>
          <cell r="AS134"/>
          <cell r="AT134"/>
          <cell r="AU134"/>
          <cell r="AV134" t="str">
            <v>[enter country-specific value</v>
          </cell>
        </row>
        <row r="135">
          <cell r="A135" t="str">
            <v>Animal Weight_Other animals (fur animals)</v>
          </cell>
          <cell r="B135" t="str">
            <v>-</v>
          </cell>
          <cell r="C135" t="str">
            <v>Animal Weight</v>
          </cell>
          <cell r="D135" t="str">
            <v>-</v>
          </cell>
          <cell r="E135" t="str">
            <v>Other animals (fur animals)</v>
          </cell>
          <cell r="F135" t="str">
            <v>kg</v>
          </cell>
          <cell r="G135" t="str">
            <v>D</v>
          </cell>
          <cell r="H135" t="str">
            <v>Western Europe</v>
          </cell>
          <cell r="I135" t="str">
            <v>Volume 4, Chapter 10, Table 10A.9 (continued), IPCC 2006 - value for rabbits applied</v>
          </cell>
          <cell r="J135"/>
          <cell r="K135">
            <v>1.6</v>
          </cell>
          <cell r="L135">
            <v>1.6</v>
          </cell>
          <cell r="M135">
            <v>1.6</v>
          </cell>
          <cell r="N135">
            <v>1.6</v>
          </cell>
          <cell r="O135">
            <v>1.6</v>
          </cell>
          <cell r="P135">
            <v>1.6</v>
          </cell>
          <cell r="Q135">
            <v>1.6</v>
          </cell>
          <cell r="R135">
            <v>1.6</v>
          </cell>
          <cell r="S135">
            <v>1.6</v>
          </cell>
          <cell r="T135">
            <v>1.6</v>
          </cell>
          <cell r="U135">
            <v>1.6</v>
          </cell>
          <cell r="V135">
            <v>1.6</v>
          </cell>
          <cell r="W135">
            <v>1.6</v>
          </cell>
          <cell r="X135">
            <v>1.6</v>
          </cell>
          <cell r="Y135">
            <v>1.6</v>
          </cell>
          <cell r="Z135">
            <v>1.6</v>
          </cell>
          <cell r="AA135">
            <v>1.6</v>
          </cell>
          <cell r="AB135">
            <v>1.6</v>
          </cell>
          <cell r="AC135">
            <v>1.6</v>
          </cell>
          <cell r="AD135">
            <v>1.6</v>
          </cell>
          <cell r="AE135">
            <v>1.6</v>
          </cell>
          <cell r="AF135">
            <v>1.6</v>
          </cell>
          <cell r="AG135">
            <v>1.6</v>
          </cell>
          <cell r="AH135">
            <v>1.6</v>
          </cell>
          <cell r="AI135">
            <v>1.6</v>
          </cell>
          <cell r="AJ135">
            <v>1.6</v>
          </cell>
          <cell r="AK135">
            <v>1.6</v>
          </cell>
          <cell r="AL135">
            <v>1.6</v>
          </cell>
          <cell r="AM135">
            <v>1.6</v>
          </cell>
          <cell r="AN135">
            <v>1.6</v>
          </cell>
          <cell r="AO135">
            <v>1.6</v>
          </cell>
          <cell r="AP135"/>
          <cell r="AQ135"/>
          <cell r="AR135"/>
          <cell r="AS135"/>
          <cell r="AT135"/>
          <cell r="AU135"/>
          <cell r="AV135" t="e">
            <v>#N/A</v>
          </cell>
        </row>
        <row r="136">
          <cell r="A136" t="str">
            <v>Nitrogen excretion by mass of animal</v>
          </cell>
          <cell r="B136"/>
          <cell r="C136"/>
          <cell r="D136"/>
          <cell r="E136"/>
          <cell r="F136"/>
          <cell r="G136"/>
          <cell r="H136"/>
          <cell r="I136"/>
          <cell r="J136"/>
          <cell r="K136"/>
          <cell r="L136"/>
          <cell r="M136"/>
          <cell r="N136"/>
          <cell r="O136"/>
          <cell r="P136"/>
          <cell r="Q136"/>
          <cell r="R136"/>
          <cell r="S136"/>
          <cell r="T136"/>
          <cell r="U136"/>
          <cell r="V136"/>
          <cell r="W136"/>
          <cell r="X136"/>
          <cell r="Y136"/>
          <cell r="Z136"/>
          <cell r="AA136"/>
          <cell r="AB136"/>
          <cell r="AC136"/>
          <cell r="AD136"/>
          <cell r="AE136"/>
          <cell r="AF136"/>
          <cell r="AG136"/>
          <cell r="AH136"/>
          <cell r="AI136"/>
          <cell r="AJ136"/>
          <cell r="AK136"/>
          <cell r="AL136"/>
          <cell r="AM136"/>
          <cell r="AN136"/>
          <cell r="AO136"/>
          <cell r="AP136"/>
          <cell r="AQ136"/>
          <cell r="AR136"/>
          <cell r="AS136"/>
          <cell r="AT136"/>
          <cell r="AU136"/>
          <cell r="AV136"/>
        </row>
        <row r="137">
          <cell r="A137" t="str">
            <v>Nex_Dairy cattle</v>
          </cell>
          <cell r="B137" t="str">
            <v>-</v>
          </cell>
          <cell r="C137" t="str">
            <v>Nex</v>
          </cell>
          <cell r="D137" t="str">
            <v>N</v>
          </cell>
          <cell r="E137" t="str">
            <v>Dairy cattle</v>
          </cell>
          <cell r="F137" t="str">
            <v>kg N/1000 kg animal mass day-1</v>
          </cell>
          <cell r="G137" t="str">
            <v>CS</v>
          </cell>
          <cell r="H137" t="str">
            <v>Western Europe</v>
          </cell>
          <cell r="I137" t="str">
            <v>CZ file</v>
          </cell>
          <cell r="J137"/>
          <cell r="K137">
            <v>0.52217964177630005</v>
          </cell>
          <cell r="L137">
            <v>0.50875315511122954</v>
          </cell>
          <cell r="M137">
            <v>0.51553570218546163</v>
          </cell>
          <cell r="N137">
            <v>0.5171998475391536</v>
          </cell>
          <cell r="O137">
            <v>0.52429882743776113</v>
          </cell>
          <cell r="P137">
            <v>0.52478612690876192</v>
          </cell>
          <cell r="Q137">
            <v>0.53180127391039678</v>
          </cell>
          <cell r="R137">
            <v>0.52399298406067341</v>
          </cell>
          <cell r="S137">
            <v>0.54162687489307459</v>
          </cell>
          <cell r="T137">
            <v>0.52751563025686821</v>
          </cell>
          <cell r="U137">
            <v>0.53572652397589471</v>
          </cell>
          <cell r="V137">
            <v>0.54286437922871178</v>
          </cell>
          <cell r="W137">
            <v>0.55498551123092077</v>
          </cell>
          <cell r="X137">
            <v>0.56409103635573565</v>
          </cell>
          <cell r="Y137">
            <v>0.57246964981092285</v>
          </cell>
          <cell r="Z137">
            <v>0.57582009417163715</v>
          </cell>
          <cell r="AA137">
            <v>0.57990604346343788</v>
          </cell>
          <cell r="AB137">
            <v>0.58511771391471978</v>
          </cell>
          <cell r="AC137">
            <v>0.59129439625094737</v>
          </cell>
          <cell r="AD137">
            <v>0.59467731921185241</v>
          </cell>
          <cell r="AE137">
            <v>0.59168531634133503</v>
          </cell>
          <cell r="AF137">
            <v>0.59631340523776011</v>
          </cell>
          <cell r="AG137">
            <v>0.60422912966010645</v>
          </cell>
          <cell r="AH137">
            <v>0.60529236390656227</v>
          </cell>
          <cell r="AI137">
            <v>0.61420407636895102</v>
          </cell>
          <cell r="AJ137">
            <v>0.6228020792819644</v>
          </cell>
          <cell r="AK137">
            <v>0.60852248620796878</v>
          </cell>
          <cell r="AL137">
            <v>0.61152439569303829</v>
          </cell>
          <cell r="AM137">
            <v>0.60213458811497611</v>
          </cell>
          <cell r="AN137">
            <v>0.60414752370916758</v>
          </cell>
          <cell r="AO137">
            <v>0</v>
          </cell>
          <cell r="AP137"/>
          <cell r="AQ137"/>
          <cell r="AR137"/>
          <cell r="AS137"/>
          <cell r="AT137"/>
          <cell r="AU137"/>
          <cell r="AV137" t="str">
            <v>[enter country-specific value</v>
          </cell>
        </row>
        <row r="138">
          <cell r="A138" t="str">
            <v>Nex_Non-dairy cattle</v>
          </cell>
          <cell r="B138" t="str">
            <v>-</v>
          </cell>
          <cell r="C138" t="str">
            <v>Nex</v>
          </cell>
          <cell r="D138" t="str">
            <v>N</v>
          </cell>
          <cell r="E138" t="str">
            <v>Non-dairy cattle</v>
          </cell>
          <cell r="F138" t="str">
            <v>kg N/1000 kg animal mass day-1</v>
          </cell>
          <cell r="G138" t="str">
            <v>CS</v>
          </cell>
          <cell r="H138" t="str">
            <v>Western Europe</v>
          </cell>
          <cell r="I138" t="str">
            <v>CZ file</v>
          </cell>
          <cell r="J138"/>
          <cell r="K138">
            <v>0.45880017630908387</v>
          </cell>
          <cell r="L138">
            <v>0.46237342115399049</v>
          </cell>
          <cell r="M138">
            <v>0.46444543532128102</v>
          </cell>
          <cell r="N138">
            <v>0.46146481882362572</v>
          </cell>
          <cell r="O138">
            <v>0.46154122764622868</v>
          </cell>
          <cell r="P138">
            <v>0.46838515954664955</v>
          </cell>
          <cell r="Q138">
            <v>0.46835222372182878</v>
          </cell>
          <cell r="R138">
            <v>0.46792751449316722</v>
          </cell>
          <cell r="S138">
            <v>0.46836265853097642</v>
          </cell>
          <cell r="T138">
            <v>0.47100987741133121</v>
          </cell>
          <cell r="U138">
            <v>0.4711159438545795</v>
          </cell>
          <cell r="V138">
            <v>0.46910595024175056</v>
          </cell>
          <cell r="W138">
            <v>0.47190786090508774</v>
          </cell>
          <cell r="X138">
            <v>0.47139727374762969</v>
          </cell>
          <cell r="Y138">
            <v>0.47072923792925292</v>
          </cell>
          <cell r="Z138">
            <v>0.4672623774776965</v>
          </cell>
          <cell r="AA138">
            <v>0.4691097571253221</v>
          </cell>
          <cell r="AB138">
            <v>0.47002442943966583</v>
          </cell>
          <cell r="AC138">
            <v>0.47199559900583887</v>
          </cell>
          <cell r="AD138">
            <v>0.47159390711222693</v>
          </cell>
          <cell r="AE138">
            <v>0.47007033430241169</v>
          </cell>
          <cell r="AF138">
            <v>0.46949892015698869</v>
          </cell>
          <cell r="AG138">
            <v>0.47005085191910867</v>
          </cell>
          <cell r="AH138">
            <v>0.47049715097955574</v>
          </cell>
          <cell r="AI138">
            <v>0.46986574118356056</v>
          </cell>
          <cell r="AJ138">
            <v>0.46878909975124933</v>
          </cell>
          <cell r="AK138">
            <v>0.46426109883470751</v>
          </cell>
          <cell r="AL138">
            <v>0.46340192218093873</v>
          </cell>
          <cell r="AM138">
            <v>0.45684669676609446</v>
          </cell>
          <cell r="AN138">
            <v>0.46256366414632621</v>
          </cell>
          <cell r="AO138">
            <v>0</v>
          </cell>
          <cell r="AP138"/>
          <cell r="AQ138"/>
          <cell r="AR138"/>
          <cell r="AS138"/>
          <cell r="AT138"/>
          <cell r="AU138"/>
          <cell r="AV138" t="str">
            <v>[enter country-specific value</v>
          </cell>
        </row>
        <row r="139">
          <cell r="A139" t="str">
            <v>Nex_Non-dairy cattle (calves)</v>
          </cell>
          <cell r="B139" t="str">
            <v>-</v>
          </cell>
          <cell r="C139" t="str">
            <v>Nex</v>
          </cell>
          <cell r="D139" t="str">
            <v>N</v>
          </cell>
          <cell r="E139" t="str">
            <v>Non-dairy cattle (calves)</v>
          </cell>
          <cell r="F139" t="str">
            <v>kg N/1000 kg animal mass day-1</v>
          </cell>
          <cell r="G139" t="str">
            <v>D</v>
          </cell>
          <cell r="H139" t="str">
            <v>Western Europe</v>
          </cell>
          <cell r="I139" t="str">
            <v>Volume 4, Chapter 10, Table 10.19, IPCC 2006</v>
          </cell>
          <cell r="J139"/>
          <cell r="K139"/>
          <cell r="L139"/>
          <cell r="M139"/>
          <cell r="N139"/>
          <cell r="O139"/>
          <cell r="P139"/>
          <cell r="Q139"/>
          <cell r="R139"/>
          <cell r="S139"/>
          <cell r="T139"/>
          <cell r="U139"/>
          <cell r="V139"/>
          <cell r="W139"/>
          <cell r="X139"/>
          <cell r="Y139"/>
          <cell r="Z139"/>
          <cell r="AA139"/>
          <cell r="AB139"/>
          <cell r="AC139"/>
          <cell r="AD139"/>
          <cell r="AE139"/>
          <cell r="AF139"/>
          <cell r="AG139"/>
          <cell r="AH139"/>
          <cell r="AI139"/>
          <cell r="AJ139"/>
          <cell r="AK139"/>
          <cell r="AL139"/>
          <cell r="AM139"/>
          <cell r="AN139"/>
          <cell r="AO139">
            <v>0</v>
          </cell>
          <cell r="AP139"/>
          <cell r="AQ139"/>
          <cell r="AR139"/>
          <cell r="AS139"/>
          <cell r="AT139"/>
          <cell r="AU139"/>
          <cell r="AV139" t="e">
            <v>#N/A</v>
          </cell>
        </row>
        <row r="140">
          <cell r="A140" t="str">
            <v>Nex_Sheep</v>
          </cell>
          <cell r="B140" t="str">
            <v>-</v>
          </cell>
          <cell r="C140" t="str">
            <v>Nex</v>
          </cell>
          <cell r="D140" t="str">
            <v>N</v>
          </cell>
          <cell r="E140" t="str">
            <v>Sheep</v>
          </cell>
          <cell r="F140" t="str">
            <v>kg N/1000 kg animal mass day-1</v>
          </cell>
          <cell r="G140" t="str">
            <v>CS</v>
          </cell>
          <cell r="H140" t="str">
            <v>Western Europe</v>
          </cell>
          <cell r="I140" t="str">
            <v>[enter country-specific source]</v>
          </cell>
          <cell r="J140"/>
          <cell r="K140">
            <v>0.84999999999999987</v>
          </cell>
          <cell r="L140">
            <v>0.84999999999999987</v>
          </cell>
          <cell r="M140">
            <v>0.84999999999999987</v>
          </cell>
          <cell r="N140">
            <v>0.84999999999999987</v>
          </cell>
          <cell r="O140">
            <v>0.84999999999999987</v>
          </cell>
          <cell r="P140">
            <v>0.84999999999999987</v>
          </cell>
          <cell r="Q140">
            <v>0.84999999999999987</v>
          </cell>
          <cell r="R140">
            <v>0.84999999999999987</v>
          </cell>
          <cell r="S140">
            <v>0.84999999999999987</v>
          </cell>
          <cell r="T140">
            <v>0.84999999999999987</v>
          </cell>
          <cell r="U140">
            <v>0.84999999999999987</v>
          </cell>
          <cell r="V140">
            <v>0.85</v>
          </cell>
          <cell r="W140">
            <v>0.85</v>
          </cell>
          <cell r="X140">
            <v>0.85</v>
          </cell>
          <cell r="Y140">
            <v>0.85</v>
          </cell>
          <cell r="Z140">
            <v>0.85</v>
          </cell>
          <cell r="AA140">
            <v>0.85000000000000009</v>
          </cell>
          <cell r="AB140">
            <v>0.85000000000000009</v>
          </cell>
          <cell r="AC140">
            <v>0.84999999999999987</v>
          </cell>
          <cell r="AD140">
            <v>0.85</v>
          </cell>
          <cell r="AE140">
            <v>0.85</v>
          </cell>
          <cell r="AF140">
            <v>0.85</v>
          </cell>
          <cell r="AG140">
            <v>0.85</v>
          </cell>
          <cell r="AH140">
            <v>0.84999999999999987</v>
          </cell>
          <cell r="AI140">
            <v>0.85</v>
          </cell>
          <cell r="AJ140">
            <v>0.85</v>
          </cell>
          <cell r="AK140">
            <v>0.85</v>
          </cell>
          <cell r="AL140">
            <v>0.85</v>
          </cell>
          <cell r="AM140">
            <v>0.84999999999999987</v>
          </cell>
          <cell r="AN140">
            <v>0.84999999999999987</v>
          </cell>
          <cell r="AO140">
            <v>0</v>
          </cell>
          <cell r="AP140"/>
          <cell r="AQ140"/>
          <cell r="AR140"/>
          <cell r="AS140"/>
          <cell r="AT140"/>
          <cell r="AU140"/>
          <cell r="AV140" t="str">
            <v>[enter country-specific value</v>
          </cell>
        </row>
        <row r="141">
          <cell r="A141" t="str">
            <v>Nex_Swine (finishing pigs)</v>
          </cell>
          <cell r="B141" t="str">
            <v>-</v>
          </cell>
          <cell r="C141" t="str">
            <v>Nex</v>
          </cell>
          <cell r="D141" t="str">
            <v>N</v>
          </cell>
          <cell r="E141" t="str">
            <v>Swine (finishing pigs)</v>
          </cell>
          <cell r="F141" t="str">
            <v>kg N/1000 kg animal mass day-1</v>
          </cell>
          <cell r="G141" t="str">
            <v>CS</v>
          </cell>
          <cell r="H141" t="str">
            <v>Western Europe</v>
          </cell>
          <cell r="I141" t="str">
            <v>CZ file</v>
          </cell>
          <cell r="J141"/>
          <cell r="K141">
            <v>0.69488854248674758</v>
          </cell>
          <cell r="L141">
            <v>0.69488854248674758</v>
          </cell>
          <cell r="M141">
            <v>0.69488854248674758</v>
          </cell>
          <cell r="N141">
            <v>0.69488854248674758</v>
          </cell>
          <cell r="O141">
            <v>0.69903752689865117</v>
          </cell>
          <cell r="P141">
            <v>0.6899529732850469</v>
          </cell>
          <cell r="Q141">
            <v>0.68583034167847579</v>
          </cell>
          <cell r="R141">
            <v>0.68667151104812885</v>
          </cell>
          <cell r="S141">
            <v>0.68924773001627038</v>
          </cell>
          <cell r="T141">
            <v>0.69212942843646663</v>
          </cell>
          <cell r="U141">
            <v>0.68888064871673749</v>
          </cell>
          <cell r="V141">
            <v>0.71661867947304891</v>
          </cell>
          <cell r="W141">
            <v>0.68042258436991554</v>
          </cell>
          <cell r="X141">
            <v>0.68380441400304404</v>
          </cell>
          <cell r="Y141">
            <v>0.68856659780611962</v>
          </cell>
          <cell r="Z141">
            <v>0.68486953235710901</v>
          </cell>
          <cell r="AA141">
            <v>0.65949959586416851</v>
          </cell>
          <cell r="AB141">
            <v>0.65990347976696573</v>
          </cell>
          <cell r="AC141">
            <v>0.67147344775101026</v>
          </cell>
          <cell r="AD141">
            <v>0.6751497176297695</v>
          </cell>
          <cell r="AE141">
            <v>0.67275550831889985</v>
          </cell>
          <cell r="AF141">
            <v>0.69546808901485324</v>
          </cell>
          <cell r="AG141">
            <v>0.67500736802603256</v>
          </cell>
          <cell r="AH141">
            <v>0.6749579908675799</v>
          </cell>
          <cell r="AI141">
            <v>0.67440870204167325</v>
          </cell>
          <cell r="AJ141">
            <v>0.66598285834251802</v>
          </cell>
          <cell r="AK141">
            <v>0.67109295124127433</v>
          </cell>
          <cell r="AL141">
            <v>0.70592557602477291</v>
          </cell>
          <cell r="AM141">
            <v>0.72533697055581803</v>
          </cell>
          <cell r="AN141">
            <v>0.72533697055581803</v>
          </cell>
          <cell r="AO141">
            <v>0</v>
          </cell>
          <cell r="AP141"/>
          <cell r="AQ141"/>
          <cell r="AR141"/>
          <cell r="AS141"/>
          <cell r="AT141"/>
          <cell r="AU141"/>
          <cell r="AV141" t="str">
            <v>[enter country-specific value</v>
          </cell>
        </row>
        <row r="142">
          <cell r="A142" t="str">
            <v>Nex_Swine (sows)</v>
          </cell>
          <cell r="B142" t="str">
            <v>-</v>
          </cell>
          <cell r="C142" t="str">
            <v>Nex</v>
          </cell>
          <cell r="D142" t="str">
            <v>N</v>
          </cell>
          <cell r="E142" t="str">
            <v>Swine (sows)</v>
          </cell>
          <cell r="F142" t="str">
            <v>kg N/1000 kg animal mass day-1</v>
          </cell>
          <cell r="G142" t="str">
            <v>CS</v>
          </cell>
          <cell r="H142" t="str">
            <v>Western Europe</v>
          </cell>
          <cell r="I142" t="str">
            <v>CZ file</v>
          </cell>
          <cell r="J142"/>
          <cell r="K142">
            <v>0.41792430926398882</v>
          </cell>
          <cell r="L142">
            <v>0.41792430926398882</v>
          </cell>
          <cell r="M142">
            <v>0.41792430926398882</v>
          </cell>
          <cell r="N142">
            <v>0.41792430926398882</v>
          </cell>
          <cell r="O142">
            <v>0.41303630564686616</v>
          </cell>
          <cell r="P142">
            <v>0.41059230383830486</v>
          </cell>
          <cell r="Q142">
            <v>0.40570430022118226</v>
          </cell>
          <cell r="R142">
            <v>0.4081483020297435</v>
          </cell>
          <cell r="S142">
            <v>0.41059230383830486</v>
          </cell>
          <cell r="T142">
            <v>0.41059230383830486</v>
          </cell>
          <cell r="U142">
            <v>0.4081483020297435</v>
          </cell>
          <cell r="V142">
            <v>0.42159031197683089</v>
          </cell>
          <cell r="W142">
            <v>0.40448229931690155</v>
          </cell>
          <cell r="X142">
            <v>0.40509329976904179</v>
          </cell>
          <cell r="Y142">
            <v>0.40937030293402416</v>
          </cell>
          <cell r="Z142">
            <v>0.40937030293402416</v>
          </cell>
          <cell r="AA142">
            <v>0.40448229931690155</v>
          </cell>
          <cell r="AB142">
            <v>0.40326029841262084</v>
          </cell>
          <cell r="AC142">
            <v>0.40326029841262084</v>
          </cell>
          <cell r="AD142">
            <v>0.40448229931690155</v>
          </cell>
          <cell r="AE142">
            <v>0.40998130338616445</v>
          </cell>
          <cell r="AF142">
            <v>0.42220131242897119</v>
          </cell>
          <cell r="AG142">
            <v>0.42220131242897119</v>
          </cell>
          <cell r="AH142">
            <v>0.42660051568438156</v>
          </cell>
          <cell r="AI142">
            <v>0.42647831559395355</v>
          </cell>
          <cell r="AJ142">
            <v>0.41670230835970828</v>
          </cell>
          <cell r="AK142">
            <v>0.41792430926398882</v>
          </cell>
          <cell r="AL142">
            <v>0.41059230383830486</v>
          </cell>
          <cell r="AM142">
            <v>0.42647831559395355</v>
          </cell>
          <cell r="AN142">
            <v>0.41098945413219606</v>
          </cell>
          <cell r="AO142">
            <v>0</v>
          </cell>
          <cell r="AP142"/>
          <cell r="AQ142"/>
          <cell r="AR142"/>
          <cell r="AS142"/>
          <cell r="AT142"/>
          <cell r="AU142"/>
          <cell r="AV142" t="str">
            <v>[enter country-specific value</v>
          </cell>
        </row>
        <row r="143">
          <cell r="A143" t="str">
            <v>Nex_Buffalo</v>
          </cell>
          <cell r="B143" t="str">
            <v>-</v>
          </cell>
          <cell r="C143" t="str">
            <v>Nex</v>
          </cell>
          <cell r="D143" t="str">
            <v>N</v>
          </cell>
          <cell r="E143" t="str">
            <v>Buffalo</v>
          </cell>
          <cell r="F143" t="str">
            <v>kg N/1000 kg animal mass day-1</v>
          </cell>
          <cell r="G143" t="str">
            <v>D</v>
          </cell>
          <cell r="H143" t="str">
            <v>Western Europe</v>
          </cell>
          <cell r="I143" t="str">
            <v>Volume 4, Chapter 10, Table 10.19, IPCC 2006</v>
          </cell>
          <cell r="J143"/>
          <cell r="K143">
            <v>0.32</v>
          </cell>
          <cell r="L143">
            <v>0.32</v>
          </cell>
          <cell r="M143">
            <v>0.32</v>
          </cell>
          <cell r="N143">
            <v>0.32</v>
          </cell>
          <cell r="O143">
            <v>0.32</v>
          </cell>
          <cell r="P143">
            <v>0.32</v>
          </cell>
          <cell r="Q143">
            <v>0.32</v>
          </cell>
          <cell r="R143">
            <v>0.32</v>
          </cell>
          <cell r="S143">
            <v>0.32</v>
          </cell>
          <cell r="T143">
            <v>0.32</v>
          </cell>
          <cell r="U143">
            <v>0.32</v>
          </cell>
          <cell r="V143">
            <v>0.32</v>
          </cell>
          <cell r="W143">
            <v>0.32</v>
          </cell>
          <cell r="X143">
            <v>0.32</v>
          </cell>
          <cell r="Y143">
            <v>0.32</v>
          </cell>
          <cell r="Z143">
            <v>0.32</v>
          </cell>
          <cell r="AA143">
            <v>0.32</v>
          </cell>
          <cell r="AB143">
            <v>0.32</v>
          </cell>
          <cell r="AC143">
            <v>0.32</v>
          </cell>
          <cell r="AD143">
            <v>0.32</v>
          </cell>
          <cell r="AE143">
            <v>0.32</v>
          </cell>
          <cell r="AF143">
            <v>0.32</v>
          </cell>
          <cell r="AG143">
            <v>0.32</v>
          </cell>
          <cell r="AH143">
            <v>0.32</v>
          </cell>
          <cell r="AI143">
            <v>0.32</v>
          </cell>
          <cell r="AJ143">
            <v>0.32</v>
          </cell>
          <cell r="AK143">
            <v>0.32</v>
          </cell>
          <cell r="AL143">
            <v>0.32</v>
          </cell>
          <cell r="AM143">
            <v>0.32</v>
          </cell>
          <cell r="AN143">
            <v>0.32</v>
          </cell>
          <cell r="AO143">
            <v>0.32</v>
          </cell>
          <cell r="AP143"/>
          <cell r="AQ143"/>
          <cell r="AR143"/>
          <cell r="AS143"/>
          <cell r="AT143"/>
          <cell r="AU143"/>
          <cell r="AV143" t="e">
            <v>#N/A</v>
          </cell>
        </row>
        <row r="144">
          <cell r="A144" t="str">
            <v>Nex_Goats</v>
          </cell>
          <cell r="B144" t="str">
            <v>-</v>
          </cell>
          <cell r="C144" t="str">
            <v>Nex</v>
          </cell>
          <cell r="D144" t="str">
            <v>N</v>
          </cell>
          <cell r="E144" t="str">
            <v>Goats</v>
          </cell>
          <cell r="F144" t="str">
            <v>kg N/1000 kg animal mass day-1</v>
          </cell>
          <cell r="G144" t="str">
            <v>cs</v>
          </cell>
          <cell r="H144" t="str">
            <v>Western Europe</v>
          </cell>
          <cell r="I144" t="str">
            <v>[enter country-specific source]</v>
          </cell>
          <cell r="J144"/>
          <cell r="K144">
            <v>0.64</v>
          </cell>
          <cell r="L144">
            <v>0.64</v>
          </cell>
          <cell r="M144">
            <v>0.64</v>
          </cell>
          <cell r="N144">
            <v>0.64</v>
          </cell>
          <cell r="O144">
            <v>0.64</v>
          </cell>
          <cell r="P144">
            <v>0.64</v>
          </cell>
          <cell r="Q144">
            <v>0.64</v>
          </cell>
          <cell r="R144">
            <v>0.64</v>
          </cell>
          <cell r="S144">
            <v>0.64</v>
          </cell>
          <cell r="T144">
            <v>0.64</v>
          </cell>
          <cell r="U144">
            <v>0.74239999999999995</v>
          </cell>
          <cell r="V144">
            <v>0.71679999999999988</v>
          </cell>
          <cell r="W144">
            <v>0.71679999999999988</v>
          </cell>
          <cell r="X144">
            <v>0.71679999999999988</v>
          </cell>
          <cell r="Y144">
            <v>0.71679999999999988</v>
          </cell>
          <cell r="Z144">
            <v>0.68096000000000001</v>
          </cell>
          <cell r="AA144">
            <v>0.48896000000000001</v>
          </cell>
          <cell r="AB144">
            <v>0.50944</v>
          </cell>
          <cell r="AC144">
            <v>0.45056000000000007</v>
          </cell>
          <cell r="AD144">
            <v>0.52479999999999993</v>
          </cell>
          <cell r="AE144">
            <v>0.40960000000000002</v>
          </cell>
          <cell r="AF144">
            <v>0.43263999999999997</v>
          </cell>
          <cell r="AG144">
            <v>0.65024000000000004</v>
          </cell>
          <cell r="AH144">
            <v>0.46079999999999999</v>
          </cell>
          <cell r="AI144">
            <v>0.48896000000000001</v>
          </cell>
          <cell r="AJ144">
            <v>0.48896000000000001</v>
          </cell>
          <cell r="AK144">
            <v>0.48896000000000001</v>
          </cell>
          <cell r="AL144">
            <v>0.48896000000000001</v>
          </cell>
          <cell r="AM144">
            <v>0.48896000000000001</v>
          </cell>
          <cell r="AN144">
            <v>0.49315068493150682</v>
          </cell>
          <cell r="AO144">
            <v>0</v>
          </cell>
          <cell r="AP144"/>
          <cell r="AQ144"/>
          <cell r="AR144"/>
          <cell r="AS144"/>
          <cell r="AT144"/>
          <cell r="AU144"/>
          <cell r="AV144" t="str">
            <v>[enter country-specific value</v>
          </cell>
        </row>
        <row r="145">
          <cell r="A145" t="str">
            <v>Nex_Horses</v>
          </cell>
          <cell r="B145" t="str">
            <v>-</v>
          </cell>
          <cell r="C145" t="str">
            <v>Nex</v>
          </cell>
          <cell r="D145" t="str">
            <v>N</v>
          </cell>
          <cell r="E145" t="str">
            <v>Horses</v>
          </cell>
          <cell r="F145" t="str">
            <v>kg N/1000 kg animal mass day-1</v>
          </cell>
          <cell r="G145" t="str">
            <v>cs</v>
          </cell>
          <cell r="H145" t="str">
            <v>Western Europe</v>
          </cell>
          <cell r="I145" t="str">
            <v>[enter country-specific source]</v>
          </cell>
          <cell r="J145"/>
          <cell r="K145">
            <v>0.26000000000000006</v>
          </cell>
          <cell r="L145">
            <v>0.26000000000000006</v>
          </cell>
          <cell r="M145">
            <v>0.26000000000000006</v>
          </cell>
          <cell r="N145">
            <v>0.26000000000000006</v>
          </cell>
          <cell r="O145">
            <v>0.26000000000000006</v>
          </cell>
          <cell r="P145">
            <v>0.26000000000000006</v>
          </cell>
          <cell r="Q145">
            <v>0.26000000000000006</v>
          </cell>
          <cell r="R145">
            <v>0.26000000000000006</v>
          </cell>
          <cell r="S145">
            <v>0.26000000000000006</v>
          </cell>
          <cell r="T145">
            <v>0.26000000000000006</v>
          </cell>
          <cell r="U145">
            <v>0.26000000000000006</v>
          </cell>
          <cell r="V145">
            <v>0.25999999999999995</v>
          </cell>
          <cell r="W145">
            <v>0.25999999999999995</v>
          </cell>
          <cell r="X145">
            <v>0.25999999999999995</v>
          </cell>
          <cell r="Y145">
            <v>0.25999999999999995</v>
          </cell>
          <cell r="Z145">
            <v>0.26</v>
          </cell>
          <cell r="AA145">
            <v>0.26</v>
          </cell>
          <cell r="AB145">
            <v>0.26</v>
          </cell>
          <cell r="AC145">
            <v>0.26</v>
          </cell>
          <cell r="AD145">
            <v>0.25999999999999995</v>
          </cell>
          <cell r="AE145">
            <v>0.26</v>
          </cell>
          <cell r="AF145">
            <v>0.26</v>
          </cell>
          <cell r="AG145">
            <v>0.26</v>
          </cell>
          <cell r="AH145">
            <v>0.26</v>
          </cell>
          <cell r="AI145">
            <v>0.26</v>
          </cell>
          <cell r="AJ145">
            <v>0.26</v>
          </cell>
          <cell r="AK145">
            <v>0.26</v>
          </cell>
          <cell r="AL145">
            <v>0.26</v>
          </cell>
          <cell r="AM145">
            <v>0.21002597402597403</v>
          </cell>
          <cell r="AN145">
            <v>0.21931151040740082</v>
          </cell>
          <cell r="AO145">
            <v>0</v>
          </cell>
          <cell r="AP145"/>
          <cell r="AQ145"/>
          <cell r="AR145"/>
          <cell r="AS145"/>
          <cell r="AT145"/>
          <cell r="AU145"/>
          <cell r="AV145" t="str">
            <v>[enter country-specific value</v>
          </cell>
        </row>
        <row r="146">
          <cell r="A146" t="str">
            <v>Nex_Mules and asses</v>
          </cell>
          <cell r="B146" t="str">
            <v>-</v>
          </cell>
          <cell r="C146" t="str">
            <v>Nex</v>
          </cell>
          <cell r="D146" t="str">
            <v>N</v>
          </cell>
          <cell r="E146" t="str">
            <v>Mules and asses</v>
          </cell>
          <cell r="F146" t="str">
            <v>kg N/1000 kg animal mass day-1</v>
          </cell>
          <cell r="G146" t="str">
            <v>D</v>
          </cell>
          <cell r="H146" t="str">
            <v>Western Europe</v>
          </cell>
          <cell r="I146" t="str">
            <v>Volume 4, Chapter 10, Table 10.19, IPCC 2006</v>
          </cell>
          <cell r="J146"/>
          <cell r="K146">
            <v>0.26</v>
          </cell>
          <cell r="L146">
            <v>0.26</v>
          </cell>
          <cell r="M146">
            <v>0.26</v>
          </cell>
          <cell r="N146">
            <v>0.26</v>
          </cell>
          <cell r="O146">
            <v>0.26</v>
          </cell>
          <cell r="P146">
            <v>0.26</v>
          </cell>
          <cell r="Q146">
            <v>0.26</v>
          </cell>
          <cell r="R146">
            <v>0.26</v>
          </cell>
          <cell r="S146">
            <v>0.26</v>
          </cell>
          <cell r="T146">
            <v>0.26</v>
          </cell>
          <cell r="U146">
            <v>0.26</v>
          </cell>
          <cell r="V146">
            <v>0.26</v>
          </cell>
          <cell r="W146">
            <v>0.26</v>
          </cell>
          <cell r="X146">
            <v>0.26</v>
          </cell>
          <cell r="Y146">
            <v>0.26</v>
          </cell>
          <cell r="Z146">
            <v>0.26</v>
          </cell>
          <cell r="AA146">
            <v>0.26</v>
          </cell>
          <cell r="AB146">
            <v>0.26</v>
          </cell>
          <cell r="AC146">
            <v>0.26</v>
          </cell>
          <cell r="AD146">
            <v>0.26</v>
          </cell>
          <cell r="AE146">
            <v>0.26</v>
          </cell>
          <cell r="AF146">
            <v>0.26</v>
          </cell>
          <cell r="AG146">
            <v>0.26</v>
          </cell>
          <cell r="AH146">
            <v>0.26</v>
          </cell>
          <cell r="AI146">
            <v>0.26</v>
          </cell>
          <cell r="AJ146">
            <v>0.26</v>
          </cell>
          <cell r="AK146">
            <v>0.26</v>
          </cell>
          <cell r="AL146">
            <v>0.26</v>
          </cell>
          <cell r="AM146">
            <v>0.26</v>
          </cell>
          <cell r="AN146">
            <v>0.26</v>
          </cell>
          <cell r="AO146">
            <v>0.26</v>
          </cell>
          <cell r="AP146"/>
          <cell r="AQ146"/>
          <cell r="AR146"/>
          <cell r="AS146"/>
          <cell r="AT146"/>
          <cell r="AU146"/>
          <cell r="AV146" t="e">
            <v>#N/A</v>
          </cell>
        </row>
        <row r="147">
          <cell r="A147" t="str">
            <v>Nex_Laying hens</v>
          </cell>
          <cell r="B147" t="str">
            <v>-</v>
          </cell>
          <cell r="C147" t="str">
            <v>Nex</v>
          </cell>
          <cell r="D147" t="e">
            <v>#N/A</v>
          </cell>
          <cell r="E147" t="str">
            <v>Laying hens</v>
          </cell>
          <cell r="F147" t="e">
            <v>#N/A</v>
          </cell>
          <cell r="G147" t="str">
            <v>cs</v>
          </cell>
          <cell r="H147" t="str">
            <v>cs</v>
          </cell>
          <cell r="I147" t="str">
            <v>[enter country-specific source]</v>
          </cell>
          <cell r="J147"/>
          <cell r="K147">
            <v>0.53764175294117655</v>
          </cell>
          <cell r="L147">
            <v>0.53918794117647051</v>
          </cell>
          <cell r="M147">
            <v>0.53730299999999998</v>
          </cell>
          <cell r="N147">
            <v>0.53044652941176473</v>
          </cell>
          <cell r="O147">
            <v>0.52877470588235298</v>
          </cell>
          <cell r="P147">
            <v>0.52798818823529414</v>
          </cell>
          <cell r="Q147">
            <v>0.53041873529411776</v>
          </cell>
          <cell r="R147">
            <v>0.53763452941176471</v>
          </cell>
          <cell r="S147">
            <v>0.53884362941176478</v>
          </cell>
          <cell r="T147">
            <v>0.54386491176470586</v>
          </cell>
          <cell r="U147">
            <v>0.54532818235294123</v>
          </cell>
          <cell r="V147">
            <v>0.54696085294117647</v>
          </cell>
          <cell r="W147">
            <v>0.55156339411764699</v>
          </cell>
          <cell r="X147">
            <v>0.54117647058823537</v>
          </cell>
          <cell r="Y147">
            <v>0.52941176470588236</v>
          </cell>
          <cell r="Z147">
            <v>0.51764705882352946</v>
          </cell>
          <cell r="AA147">
            <v>0.50588235294117645</v>
          </cell>
          <cell r="AB147">
            <v>0.49411764705882355</v>
          </cell>
          <cell r="AC147">
            <v>0.4823529411764706</v>
          </cell>
          <cell r="AD147">
            <v>0.4705882352941177</v>
          </cell>
          <cell r="AE147">
            <v>0.45882352941176474</v>
          </cell>
          <cell r="AF147">
            <v>0.44705882352941179</v>
          </cell>
          <cell r="AG147">
            <v>0.44117647058823528</v>
          </cell>
          <cell r="AH147">
            <v>0.42941176470588233</v>
          </cell>
          <cell r="AI147">
            <v>0.3970588235294118</v>
          </cell>
          <cell r="AJ147">
            <v>0.39411764705882357</v>
          </cell>
          <cell r="AK147">
            <v>0.38235294117647062</v>
          </cell>
          <cell r="AL147">
            <v>0.36470588235294116</v>
          </cell>
          <cell r="AM147">
            <v>0.35882352941176471</v>
          </cell>
          <cell r="AN147">
            <v>0.37058823529411766</v>
          </cell>
          <cell r="AO147">
            <v>0</v>
          </cell>
          <cell r="AP147"/>
          <cell r="AQ147"/>
          <cell r="AR147"/>
          <cell r="AS147"/>
          <cell r="AT147"/>
          <cell r="AU147"/>
          <cell r="AV147" t="str">
            <v>[enter country-specific value</v>
          </cell>
        </row>
        <row r="148">
          <cell r="A148" t="str">
            <v>Nex_Broilers</v>
          </cell>
          <cell r="B148" t="str">
            <v>-</v>
          </cell>
          <cell r="C148" t="str">
            <v>Nex</v>
          </cell>
          <cell r="D148" t="str">
            <v>N</v>
          </cell>
          <cell r="E148" t="str">
            <v>Broilers</v>
          </cell>
          <cell r="F148" t="str">
            <v>kg N/1000 kg animal mass day-1</v>
          </cell>
          <cell r="G148" t="str">
            <v>cs</v>
          </cell>
          <cell r="H148" t="str">
            <v>Western Europe</v>
          </cell>
          <cell r="I148" t="str">
            <v>[enter country-specific source]</v>
          </cell>
          <cell r="J148"/>
          <cell r="K148">
            <v>0.76490000000000002</v>
          </cell>
          <cell r="L148">
            <v>0.76490000000000002</v>
          </cell>
          <cell r="M148">
            <v>0.76490000000000002</v>
          </cell>
          <cell r="N148">
            <v>0.76490000000000002</v>
          </cell>
          <cell r="O148">
            <v>0.76490000000000002</v>
          </cell>
          <cell r="P148">
            <v>0.76490000000000002</v>
          </cell>
          <cell r="Q148">
            <v>0.76490000000000002</v>
          </cell>
          <cell r="R148">
            <v>0.76490000000000002</v>
          </cell>
          <cell r="S148">
            <v>0.76490000000000002</v>
          </cell>
          <cell r="T148">
            <v>0.76490000000000002</v>
          </cell>
          <cell r="U148">
            <v>0.76490000000000002</v>
          </cell>
          <cell r="V148">
            <v>0.72</v>
          </cell>
          <cell r="W148">
            <v>0.69660999999999995</v>
          </cell>
          <cell r="X148">
            <v>0.69660999999999995</v>
          </cell>
          <cell r="Y148">
            <v>0.69660999999999995</v>
          </cell>
          <cell r="Z148">
            <v>0.69660999999999995</v>
          </cell>
          <cell r="AA148">
            <v>0.69660999999999995</v>
          </cell>
          <cell r="AB148">
            <v>0.69660999999999995</v>
          </cell>
          <cell r="AC148">
            <v>0.69660999999999995</v>
          </cell>
          <cell r="AD148">
            <v>0.69660999999999995</v>
          </cell>
          <cell r="AE148">
            <v>0.67</v>
          </cell>
          <cell r="AF148">
            <v>0.64</v>
          </cell>
          <cell r="AG148">
            <v>0.62</v>
          </cell>
          <cell r="AH148">
            <v>0.6</v>
          </cell>
          <cell r="AI148">
            <v>0.34499999999999997</v>
          </cell>
          <cell r="AJ148">
            <v>0.33500000000000002</v>
          </cell>
          <cell r="AK148">
            <v>0.33500000000000002</v>
          </cell>
          <cell r="AL148">
            <v>0.34</v>
          </cell>
          <cell r="AM148">
            <v>0.32545000000000002</v>
          </cell>
          <cell r="AN148">
            <v>0.32885300000000001</v>
          </cell>
          <cell r="AO148">
            <v>0</v>
          </cell>
          <cell r="AP148"/>
          <cell r="AQ148"/>
          <cell r="AR148"/>
          <cell r="AS148"/>
          <cell r="AT148"/>
          <cell r="AU148"/>
          <cell r="AV148" t="str">
            <v>[enter country-specific value</v>
          </cell>
        </row>
        <row r="149">
          <cell r="A149" t="str">
            <v>Nex_Turkeys</v>
          </cell>
          <cell r="B149" t="str">
            <v>-</v>
          </cell>
          <cell r="C149" t="str">
            <v>Nex</v>
          </cell>
          <cell r="D149" t="str">
            <v>N</v>
          </cell>
          <cell r="E149" t="str">
            <v>Turkeys</v>
          </cell>
          <cell r="F149" t="str">
            <v>kg N/1000 kg animal mass day-1</v>
          </cell>
          <cell r="G149" t="str">
            <v>cs</v>
          </cell>
          <cell r="H149" t="str">
            <v>Western Europe</v>
          </cell>
          <cell r="I149" t="str">
            <v>[enter country-specific source]</v>
          </cell>
          <cell r="J149"/>
          <cell r="K149">
            <v>0.24000000000000002</v>
          </cell>
          <cell r="L149">
            <v>0.24000000000000002</v>
          </cell>
          <cell r="M149">
            <v>0.24000000000000002</v>
          </cell>
          <cell r="N149">
            <v>0.24000000000000002</v>
          </cell>
          <cell r="O149">
            <v>0.24000000000000002</v>
          </cell>
          <cell r="P149">
            <v>0.24000000000000002</v>
          </cell>
          <cell r="Q149">
            <v>0.24000000000000002</v>
          </cell>
          <cell r="R149">
            <v>0.24000000000000002</v>
          </cell>
          <cell r="S149">
            <v>0.24000000000000002</v>
          </cell>
          <cell r="T149">
            <v>0.24000000000000002</v>
          </cell>
          <cell r="U149">
            <v>0.24000000000000002</v>
          </cell>
          <cell r="V149">
            <v>0.24000000000000002</v>
          </cell>
          <cell r="W149">
            <v>0.24000000000000002</v>
          </cell>
          <cell r="X149">
            <v>0.24000000000000002</v>
          </cell>
          <cell r="Y149">
            <v>0.24000000000000002</v>
          </cell>
          <cell r="Z149">
            <v>0.24000000000000002</v>
          </cell>
          <cell r="AA149">
            <v>0.24000000000000002</v>
          </cell>
          <cell r="AB149">
            <v>0.24000000000000002</v>
          </cell>
          <cell r="AC149">
            <v>0.24000000000000002</v>
          </cell>
          <cell r="AD149">
            <v>0.24000000000000002</v>
          </cell>
          <cell r="AE149">
            <v>0.24000000000000002</v>
          </cell>
          <cell r="AF149">
            <v>0.24000000000000002</v>
          </cell>
          <cell r="AG149">
            <v>0.24000000000000002</v>
          </cell>
          <cell r="AH149">
            <v>0.24000000000000002</v>
          </cell>
          <cell r="AI149">
            <v>0.24000000000000002</v>
          </cell>
          <cell r="AJ149">
            <v>0.24000000000000002</v>
          </cell>
          <cell r="AK149">
            <v>0.24000000000000002</v>
          </cell>
          <cell r="AL149">
            <v>0.24000000000000002</v>
          </cell>
          <cell r="AM149">
            <v>0.24000000000000002</v>
          </cell>
          <cell r="AN149">
            <v>0.24000000000000002</v>
          </cell>
          <cell r="AO149">
            <v>0</v>
          </cell>
          <cell r="AP149"/>
          <cell r="AQ149"/>
          <cell r="AR149"/>
          <cell r="AS149"/>
          <cell r="AT149"/>
          <cell r="AU149"/>
          <cell r="AV149" t="str">
            <v>[enter country-specific value</v>
          </cell>
        </row>
        <row r="150">
          <cell r="A150" t="str">
            <v>Nex_Other poultry (ducks)</v>
          </cell>
          <cell r="B150" t="str">
            <v>-</v>
          </cell>
          <cell r="C150" t="str">
            <v>Nex</v>
          </cell>
          <cell r="D150" t="str">
            <v>N</v>
          </cell>
          <cell r="E150" t="str">
            <v>Other poultry (ducks)</v>
          </cell>
          <cell r="F150" t="str">
            <v>kg N/1000 kg animal mass day-1</v>
          </cell>
          <cell r="G150" t="str">
            <v>cs</v>
          </cell>
          <cell r="H150" t="str">
            <v>Western Europe</v>
          </cell>
          <cell r="I150" t="str">
            <v>[enter country-specific source]</v>
          </cell>
          <cell r="J150"/>
          <cell r="K150">
            <v>0.95</v>
          </cell>
          <cell r="L150">
            <v>0.95</v>
          </cell>
          <cell r="M150">
            <v>0.95</v>
          </cell>
          <cell r="N150">
            <v>0.95</v>
          </cell>
          <cell r="O150">
            <v>0.95</v>
          </cell>
          <cell r="P150">
            <v>0.95</v>
          </cell>
          <cell r="Q150">
            <v>0.95</v>
          </cell>
          <cell r="R150">
            <v>0.95</v>
          </cell>
          <cell r="S150">
            <v>0.95</v>
          </cell>
          <cell r="T150">
            <v>0.95</v>
          </cell>
          <cell r="U150">
            <v>0.95</v>
          </cell>
          <cell r="V150">
            <v>0.95</v>
          </cell>
          <cell r="W150">
            <v>0.95</v>
          </cell>
          <cell r="X150">
            <v>0.95</v>
          </cell>
          <cell r="Y150">
            <v>0.95</v>
          </cell>
          <cell r="Z150">
            <v>0.95</v>
          </cell>
          <cell r="AA150">
            <v>0.95</v>
          </cell>
          <cell r="AB150">
            <v>0.95</v>
          </cell>
          <cell r="AC150">
            <v>0.95</v>
          </cell>
          <cell r="AD150">
            <v>0.95</v>
          </cell>
          <cell r="AE150">
            <v>0.95</v>
          </cell>
          <cell r="AF150">
            <v>0.95</v>
          </cell>
          <cell r="AG150">
            <v>0.95</v>
          </cell>
          <cell r="AH150">
            <v>0.95</v>
          </cell>
          <cell r="AI150">
            <v>0.95</v>
          </cell>
          <cell r="AJ150">
            <v>0.95</v>
          </cell>
          <cell r="AK150">
            <v>0.95</v>
          </cell>
          <cell r="AL150">
            <v>0.95</v>
          </cell>
          <cell r="AM150">
            <v>0.95</v>
          </cell>
          <cell r="AN150">
            <v>0.95</v>
          </cell>
          <cell r="AO150">
            <v>0</v>
          </cell>
          <cell r="AP150"/>
          <cell r="AQ150"/>
          <cell r="AR150"/>
          <cell r="AS150"/>
          <cell r="AT150"/>
          <cell r="AU150"/>
          <cell r="AV150" t="str">
            <v>[enter country-specific value</v>
          </cell>
        </row>
        <row r="151">
          <cell r="A151" t="str">
            <v>Nex_Other poultry (geese)</v>
          </cell>
          <cell r="B151" t="str">
            <v>-</v>
          </cell>
          <cell r="C151" t="str">
            <v>Nex</v>
          </cell>
          <cell r="D151" t="str">
            <v>N</v>
          </cell>
          <cell r="E151" t="str">
            <v>Other poultry (geese)</v>
          </cell>
          <cell r="F151" t="str">
            <v>kg N/1000 kg animal mass day-1</v>
          </cell>
          <cell r="G151" t="str">
            <v>cs</v>
          </cell>
          <cell r="H151" t="str">
            <v>Western Europe</v>
          </cell>
          <cell r="I151" t="str">
            <v>[enter country-specific source]</v>
          </cell>
          <cell r="J151"/>
          <cell r="K151">
            <v>0.84000000000000008</v>
          </cell>
          <cell r="L151">
            <v>0.84000000000000008</v>
          </cell>
          <cell r="M151">
            <v>0.84000000000000008</v>
          </cell>
          <cell r="N151">
            <v>0.84000000000000008</v>
          </cell>
          <cell r="O151">
            <v>0.84000000000000008</v>
          </cell>
          <cell r="P151">
            <v>0.84000000000000008</v>
          </cell>
          <cell r="Q151">
            <v>0.84000000000000008</v>
          </cell>
          <cell r="R151">
            <v>0.84000000000000008</v>
          </cell>
          <cell r="S151">
            <v>0.84000000000000008</v>
          </cell>
          <cell r="T151">
            <v>0.84000000000000008</v>
          </cell>
          <cell r="U151">
            <v>0.84000000000000008</v>
          </cell>
          <cell r="V151">
            <v>0.84000000000000008</v>
          </cell>
          <cell r="W151">
            <v>0.84000000000000008</v>
          </cell>
          <cell r="X151">
            <v>0.84000000000000008</v>
          </cell>
          <cell r="Y151">
            <v>0.84000000000000008</v>
          </cell>
          <cell r="Z151">
            <v>0.84000000000000008</v>
          </cell>
          <cell r="AA151">
            <v>0.84000000000000008</v>
          </cell>
          <cell r="AB151">
            <v>0.84000000000000008</v>
          </cell>
          <cell r="AC151">
            <v>0.84000000000000008</v>
          </cell>
          <cell r="AD151">
            <v>0.84000000000000008</v>
          </cell>
          <cell r="AE151">
            <v>0.84000000000000008</v>
          </cell>
          <cell r="AF151">
            <v>0.84000000000000008</v>
          </cell>
          <cell r="AG151">
            <v>0.84000000000000008</v>
          </cell>
          <cell r="AH151">
            <v>0.84000000000000008</v>
          </cell>
          <cell r="AI151">
            <v>0.84000000000000008</v>
          </cell>
          <cell r="AJ151">
            <v>0.84000000000000008</v>
          </cell>
          <cell r="AK151">
            <v>0.84000000000000008</v>
          </cell>
          <cell r="AL151">
            <v>0.84000000000000008</v>
          </cell>
          <cell r="AM151">
            <v>0.84000000000000008</v>
          </cell>
          <cell r="AN151">
            <v>0.84000000000000008</v>
          </cell>
          <cell r="AO151">
            <v>0</v>
          </cell>
          <cell r="AP151"/>
          <cell r="AQ151"/>
          <cell r="AR151"/>
          <cell r="AS151"/>
          <cell r="AT151"/>
          <cell r="AU151"/>
          <cell r="AV151" t="str">
            <v>[enter country-specific value</v>
          </cell>
        </row>
        <row r="152">
          <cell r="A152" t="str">
            <v>Nex_Other animals (fur animals)</v>
          </cell>
          <cell r="B152" t="str">
            <v>-</v>
          </cell>
          <cell r="C152" t="str">
            <v>Nex</v>
          </cell>
          <cell r="D152" t="str">
            <v>N</v>
          </cell>
          <cell r="E152" t="str">
            <v>Other animals (fur animals)</v>
          </cell>
          <cell r="F152" t="str">
            <v>kg N/1000 kg animal mass day-1</v>
          </cell>
          <cell r="G152" t="str">
            <v>D</v>
          </cell>
          <cell r="H152" t="str">
            <v>Western Europe</v>
          </cell>
          <cell r="I152" t="str">
            <v>Volume 4, Chapter 10, Table 10.19, IPCC 2006 - value for rabbits applied</v>
          </cell>
          <cell r="J152" t="str">
            <v>This gives a value of  8.1 kg N animal-1 year-1 (the value in table 10.19 of chapter 10 in IPCC guidance 2006) when combined with the default weight of 1.6 kg for rabbits.</v>
          </cell>
          <cell r="K152">
            <v>13.869863013698629</v>
          </cell>
          <cell r="L152">
            <v>13.869863013698629</v>
          </cell>
          <cell r="M152">
            <v>13.869863013698629</v>
          </cell>
          <cell r="N152">
            <v>13.869863013698629</v>
          </cell>
          <cell r="O152">
            <v>13.869863013698629</v>
          </cell>
          <cell r="P152">
            <v>13.869863013698629</v>
          </cell>
          <cell r="Q152">
            <v>13.869863013698629</v>
          </cell>
          <cell r="R152">
            <v>13.869863013698629</v>
          </cell>
          <cell r="S152">
            <v>13.869863013698629</v>
          </cell>
          <cell r="T152">
            <v>13.869863013698629</v>
          </cell>
          <cell r="U152">
            <v>13.869863013698629</v>
          </cell>
          <cell r="V152">
            <v>13.869863013698629</v>
          </cell>
          <cell r="W152">
            <v>13.869863013698629</v>
          </cell>
          <cell r="X152">
            <v>13.869863013698629</v>
          </cell>
          <cell r="Y152">
            <v>13.869863013698629</v>
          </cell>
          <cell r="Z152">
            <v>13.869863013698629</v>
          </cell>
          <cell r="AA152">
            <v>13.869863013698629</v>
          </cell>
          <cell r="AB152">
            <v>13.869863013698629</v>
          </cell>
          <cell r="AC152">
            <v>13.869863013698629</v>
          </cell>
          <cell r="AD152">
            <v>13.869863013698629</v>
          </cell>
          <cell r="AE152">
            <v>13.869863013698629</v>
          </cell>
          <cell r="AF152">
            <v>13.869863013698629</v>
          </cell>
          <cell r="AG152">
            <v>13.869863013698629</v>
          </cell>
          <cell r="AH152">
            <v>13.869863013698629</v>
          </cell>
          <cell r="AI152">
            <v>13.869863013698629</v>
          </cell>
          <cell r="AJ152">
            <v>13.869863013698629</v>
          </cell>
          <cell r="AK152">
            <v>13.869863013698629</v>
          </cell>
          <cell r="AL152">
            <v>13.869863013698629</v>
          </cell>
          <cell r="AM152">
            <v>13.869863013698629</v>
          </cell>
          <cell r="AN152">
            <v>13.869863013698629</v>
          </cell>
          <cell r="AO152">
            <v>13.869863013698629</v>
          </cell>
          <cell r="AP152"/>
          <cell r="AQ152"/>
          <cell r="AR152"/>
          <cell r="AS152"/>
          <cell r="AT152"/>
          <cell r="AU152"/>
          <cell r="AV152" t="e">
            <v>#N/A</v>
          </cell>
        </row>
        <row r="153">
          <cell r="A153" t="str">
            <v>Housed period</v>
          </cell>
          <cell r="B153"/>
          <cell r="C153"/>
          <cell r="D153"/>
          <cell r="E153"/>
          <cell r="F153"/>
          <cell r="G153"/>
          <cell r="H153"/>
          <cell r="I153"/>
          <cell r="J153"/>
          <cell r="K153"/>
          <cell r="L153"/>
          <cell r="M153"/>
          <cell r="N153"/>
          <cell r="O153"/>
          <cell r="P153"/>
          <cell r="Q153"/>
          <cell r="R153"/>
          <cell r="S153"/>
          <cell r="T153"/>
          <cell r="U153"/>
          <cell r="V153"/>
          <cell r="W153"/>
          <cell r="X153"/>
          <cell r="Y153"/>
          <cell r="Z153"/>
          <cell r="AA153"/>
          <cell r="AB153"/>
          <cell r="AC153"/>
          <cell r="AD153"/>
          <cell r="AE153"/>
          <cell r="AF153"/>
          <cell r="AG153"/>
          <cell r="AH153"/>
          <cell r="AI153"/>
          <cell r="AJ153"/>
          <cell r="AK153"/>
          <cell r="AL153"/>
          <cell r="AM153"/>
          <cell r="AN153"/>
          <cell r="AO153"/>
          <cell r="AP153"/>
          <cell r="AQ153"/>
          <cell r="AR153"/>
          <cell r="AS153"/>
          <cell r="AT153"/>
          <cell r="AU153"/>
          <cell r="AV153"/>
        </row>
        <row r="154">
          <cell r="A154" t="str">
            <v>Housed period_Dairy cattle</v>
          </cell>
          <cell r="B154" t="str">
            <v>-</v>
          </cell>
          <cell r="C154" t="str">
            <v>Housed period</v>
          </cell>
          <cell r="D154" t="str">
            <v>-</v>
          </cell>
          <cell r="E154" t="str">
            <v>Dairy cattle</v>
          </cell>
          <cell r="F154" t="str">
            <v>Days</v>
          </cell>
          <cell r="G154" t="str">
            <v>CS</v>
          </cell>
          <cell r="H154" t="str">
            <v>-</v>
          </cell>
          <cell r="I154" t="str">
            <v>Sheet MMS_TERT</v>
          </cell>
          <cell r="J154" t="str">
            <v>CRF tables and hypothesis TERT</v>
          </cell>
          <cell r="K154">
            <v>340.66666666666669</v>
          </cell>
          <cell r="L154">
            <v>340.66666666666669</v>
          </cell>
          <cell r="M154">
            <v>340.66666666666669</v>
          </cell>
          <cell r="N154">
            <v>340.66666666666669</v>
          </cell>
          <cell r="O154">
            <v>340.66666666666669</v>
          </cell>
          <cell r="P154">
            <v>316.33333333333337</v>
          </cell>
          <cell r="Q154">
            <v>316.33333333333337</v>
          </cell>
          <cell r="R154">
            <v>316.33333333333337</v>
          </cell>
          <cell r="S154">
            <v>316.33333333333337</v>
          </cell>
          <cell r="T154">
            <v>316.33333333333337</v>
          </cell>
          <cell r="U154">
            <v>316.33333333333337</v>
          </cell>
          <cell r="V154">
            <v>316.33333333333337</v>
          </cell>
          <cell r="W154">
            <v>316.33333333333337</v>
          </cell>
          <cell r="X154">
            <v>316.33333333333337</v>
          </cell>
          <cell r="Y154">
            <v>316.33333333333337</v>
          </cell>
          <cell r="Z154">
            <v>311.46666666666664</v>
          </cell>
          <cell r="AA154">
            <v>311.46666666666664</v>
          </cell>
          <cell r="AB154">
            <v>311.46666666666664</v>
          </cell>
          <cell r="AC154">
            <v>311.4666666666667</v>
          </cell>
          <cell r="AD154">
            <v>311.4666666666667</v>
          </cell>
          <cell r="AE154">
            <v>330.93333333333334</v>
          </cell>
          <cell r="AF154">
            <v>330.93333333333334</v>
          </cell>
          <cell r="AG154">
            <v>330.93333333333334</v>
          </cell>
          <cell r="AH154">
            <v>330.93333333333334</v>
          </cell>
          <cell r="AI154">
            <v>330.93333333333334</v>
          </cell>
          <cell r="AJ154">
            <v>330.93333333333334</v>
          </cell>
          <cell r="AK154">
            <v>365</v>
          </cell>
          <cell r="AL154">
            <v>365</v>
          </cell>
          <cell r="AM154">
            <v>365</v>
          </cell>
          <cell r="AN154">
            <v>365</v>
          </cell>
          <cell r="AO154">
            <v>0</v>
          </cell>
          <cell r="AP154"/>
          <cell r="AQ154"/>
          <cell r="AR154"/>
          <cell r="AS154"/>
          <cell r="AT154"/>
          <cell r="AU154"/>
          <cell r="AV154" t="str">
            <v>[enter country-specific value</v>
          </cell>
        </row>
        <row r="155">
          <cell r="A155" t="str">
            <v>Housed period_Non-dairy cattle</v>
          </cell>
          <cell r="B155" t="str">
            <v>-</v>
          </cell>
          <cell r="C155" t="str">
            <v>Housed period</v>
          </cell>
          <cell r="D155" t="str">
            <v>-</v>
          </cell>
          <cell r="E155" t="str">
            <v>Non-dairy cattle</v>
          </cell>
          <cell r="F155" t="str">
            <v>Days</v>
          </cell>
          <cell r="G155" t="str">
            <v>CS</v>
          </cell>
          <cell r="H155" t="str">
            <v>-</v>
          </cell>
          <cell r="I155" t="str">
            <v>Sheet MMS_TERT</v>
          </cell>
          <cell r="J155" t="str">
            <v>CRF tables and hypothesis TERT</v>
          </cell>
          <cell r="K155">
            <v>316.33333333333337</v>
          </cell>
          <cell r="L155">
            <v>316.33333333333337</v>
          </cell>
          <cell r="M155">
            <v>312.27777777777777</v>
          </cell>
          <cell r="N155">
            <v>312.27777777777777</v>
          </cell>
          <cell r="O155">
            <v>312.27777777777777</v>
          </cell>
          <cell r="P155">
            <v>296.05555555555554</v>
          </cell>
          <cell r="Q155">
            <v>296.05555555555554</v>
          </cell>
          <cell r="R155">
            <v>296.05555555555554</v>
          </cell>
          <cell r="S155">
            <v>300.11111111111109</v>
          </cell>
          <cell r="T155">
            <v>296.05555555555554</v>
          </cell>
          <cell r="U155">
            <v>296.05555555555554</v>
          </cell>
          <cell r="V155">
            <v>300.11111111111109</v>
          </cell>
          <cell r="W155">
            <v>300.11111111111109</v>
          </cell>
          <cell r="X155">
            <v>300.11111111111109</v>
          </cell>
          <cell r="Y155">
            <v>300.11111111111109</v>
          </cell>
          <cell r="Z155">
            <v>300.11111111111109</v>
          </cell>
          <cell r="AA155">
            <v>300.11111111111109</v>
          </cell>
          <cell r="AB155">
            <v>292</v>
          </cell>
          <cell r="AC155">
            <v>283.88888888888891</v>
          </cell>
          <cell r="AD155">
            <v>275.77777777777777</v>
          </cell>
          <cell r="AE155">
            <v>267.66666666666669</v>
          </cell>
          <cell r="AF155">
            <v>263.61111111111109</v>
          </cell>
          <cell r="AG155">
            <v>263.61111111111109</v>
          </cell>
          <cell r="AH155">
            <v>263.61111111111109</v>
          </cell>
          <cell r="AI155">
            <v>263.61111111111109</v>
          </cell>
          <cell r="AJ155">
            <v>263.61111111111109</v>
          </cell>
          <cell r="AK155">
            <v>252.03088479172783</v>
          </cell>
          <cell r="AL155">
            <v>250.76613215367016</v>
          </cell>
          <cell r="AM155">
            <v>250.85548835929049</v>
          </cell>
          <cell r="AN155">
            <v>248.30538608798227</v>
          </cell>
          <cell r="AO155">
            <v>0</v>
          </cell>
          <cell r="AP155"/>
          <cell r="AQ155"/>
          <cell r="AR155"/>
          <cell r="AS155"/>
          <cell r="AT155"/>
          <cell r="AU155"/>
          <cell r="AV155" t="str">
            <v>[enter country-specific value</v>
          </cell>
        </row>
        <row r="156">
          <cell r="A156" t="str">
            <v>Housed period_Non-dairy cattle (calves)</v>
          </cell>
          <cell r="B156" t="str">
            <v>-</v>
          </cell>
          <cell r="C156" t="str">
            <v>Housed period</v>
          </cell>
          <cell r="D156" t="str">
            <v>-</v>
          </cell>
          <cell r="E156" t="str">
            <v>Non-dairy cattle (calves)</v>
          </cell>
          <cell r="F156" t="str">
            <v>Days</v>
          </cell>
          <cell r="G156" t="str">
            <v>D</v>
          </cell>
          <cell r="H156" t="str">
            <v>-</v>
          </cell>
          <cell r="I156" t="str">
            <v>Table 3.9, 3B, EMEP/EEA Guidebook 2019</v>
          </cell>
          <cell r="J156"/>
          <cell r="K156">
            <v>180</v>
          </cell>
          <cell r="L156">
            <v>180</v>
          </cell>
          <cell r="M156">
            <v>180</v>
          </cell>
          <cell r="N156">
            <v>180</v>
          </cell>
          <cell r="O156">
            <v>180</v>
          </cell>
          <cell r="P156">
            <v>180</v>
          </cell>
          <cell r="Q156">
            <v>180</v>
          </cell>
          <cell r="R156">
            <v>180</v>
          </cell>
          <cell r="S156">
            <v>180</v>
          </cell>
          <cell r="T156">
            <v>180</v>
          </cell>
          <cell r="U156">
            <v>180</v>
          </cell>
          <cell r="V156">
            <v>180</v>
          </cell>
          <cell r="W156">
            <v>180</v>
          </cell>
          <cell r="X156">
            <v>180</v>
          </cell>
          <cell r="Y156">
            <v>180</v>
          </cell>
          <cell r="Z156">
            <v>180</v>
          </cell>
          <cell r="AA156">
            <v>180</v>
          </cell>
          <cell r="AB156">
            <v>180</v>
          </cell>
          <cell r="AC156">
            <v>180</v>
          </cell>
          <cell r="AD156">
            <v>180</v>
          </cell>
          <cell r="AE156">
            <v>180</v>
          </cell>
          <cell r="AF156">
            <v>180</v>
          </cell>
          <cell r="AG156">
            <v>180</v>
          </cell>
          <cell r="AH156">
            <v>180</v>
          </cell>
          <cell r="AI156">
            <v>180</v>
          </cell>
          <cell r="AJ156">
            <v>180</v>
          </cell>
          <cell r="AK156">
            <v>180</v>
          </cell>
          <cell r="AL156">
            <v>180</v>
          </cell>
          <cell r="AM156">
            <v>180</v>
          </cell>
          <cell r="AN156">
            <v>180</v>
          </cell>
          <cell r="AO156">
            <v>180</v>
          </cell>
          <cell r="AP156"/>
          <cell r="AQ156"/>
          <cell r="AR156"/>
          <cell r="AS156"/>
          <cell r="AT156"/>
          <cell r="AU156"/>
          <cell r="AV156" t="e">
            <v>#N/A</v>
          </cell>
        </row>
        <row r="157">
          <cell r="A157" t="str">
            <v>Housed period_Sheep</v>
          </cell>
          <cell r="B157" t="str">
            <v>-</v>
          </cell>
          <cell r="C157" t="str">
            <v>Housed period</v>
          </cell>
          <cell r="D157" t="str">
            <v>-</v>
          </cell>
          <cell r="E157" t="str">
            <v>Sheep</v>
          </cell>
          <cell r="F157" t="str">
            <v>Days</v>
          </cell>
          <cell r="G157" t="str">
            <v>CS</v>
          </cell>
          <cell r="H157" t="str">
            <v>-</v>
          </cell>
          <cell r="I157" t="str">
            <v>[enter country-specific source]</v>
          </cell>
          <cell r="J157"/>
          <cell r="K157">
            <v>47.450000000000045</v>
          </cell>
          <cell r="L157">
            <v>47.44999999999996</v>
          </cell>
          <cell r="M157">
            <v>47.45</v>
          </cell>
          <cell r="N157">
            <v>47.45</v>
          </cell>
          <cell r="O157">
            <v>47.450000000000045</v>
          </cell>
          <cell r="P157">
            <v>47.44999999999996</v>
          </cell>
          <cell r="Q157">
            <v>47.44999999999996</v>
          </cell>
          <cell r="R157">
            <v>47.45</v>
          </cell>
          <cell r="S157">
            <v>47.45</v>
          </cell>
          <cell r="T157">
            <v>47.44999999999996</v>
          </cell>
          <cell r="U157">
            <v>47.44999999999996</v>
          </cell>
          <cell r="V157">
            <v>47.45</v>
          </cell>
          <cell r="W157">
            <v>47.45</v>
          </cell>
          <cell r="X157">
            <v>47.44999999999996</v>
          </cell>
          <cell r="Y157">
            <v>47.45</v>
          </cell>
          <cell r="Z157">
            <v>47.45</v>
          </cell>
          <cell r="AA157">
            <v>47.450000000000045</v>
          </cell>
          <cell r="AB157">
            <v>47.450000000000045</v>
          </cell>
          <cell r="AC157">
            <v>47.44999999999996</v>
          </cell>
          <cell r="AD157">
            <v>47.44999999999996</v>
          </cell>
          <cell r="AE157">
            <v>47.45</v>
          </cell>
          <cell r="AF157">
            <v>47.45</v>
          </cell>
          <cell r="AG157">
            <v>47.45</v>
          </cell>
          <cell r="AH157">
            <v>47.45</v>
          </cell>
          <cell r="AI157">
            <v>182.5</v>
          </cell>
          <cell r="AJ157">
            <v>182.5</v>
          </cell>
          <cell r="AK157">
            <v>182.5</v>
          </cell>
          <cell r="AL157">
            <v>182.5</v>
          </cell>
          <cell r="AM157">
            <v>182.5</v>
          </cell>
          <cell r="AN157">
            <v>182.5</v>
          </cell>
          <cell r="AO157">
            <v>0</v>
          </cell>
          <cell r="AP157"/>
          <cell r="AQ157"/>
          <cell r="AR157"/>
          <cell r="AS157"/>
          <cell r="AT157"/>
          <cell r="AU157"/>
          <cell r="AV157" t="str">
            <v>[enter country-specific value</v>
          </cell>
        </row>
        <row r="158">
          <cell r="A158" t="str">
            <v>Housed period_Swine (finishing pigs)</v>
          </cell>
          <cell r="B158" t="str">
            <v>-</v>
          </cell>
          <cell r="C158" t="str">
            <v>Housed period</v>
          </cell>
          <cell r="D158" t="str">
            <v>-</v>
          </cell>
          <cell r="E158" t="str">
            <v>Swine (finishing pigs)</v>
          </cell>
          <cell r="F158" t="str">
            <v>Days</v>
          </cell>
          <cell r="G158" t="str">
            <v>CS</v>
          </cell>
          <cell r="H158" t="str">
            <v>-</v>
          </cell>
          <cell r="I158" t="str">
            <v>Sheet MMS_TERT</v>
          </cell>
          <cell r="J158" t="str">
            <v>CRF tables and hypothesis TERT</v>
          </cell>
          <cell r="K158">
            <v>365</v>
          </cell>
          <cell r="L158">
            <v>365</v>
          </cell>
          <cell r="M158">
            <v>365</v>
          </cell>
          <cell r="N158">
            <v>365</v>
          </cell>
          <cell r="O158">
            <v>365</v>
          </cell>
          <cell r="P158">
            <v>365</v>
          </cell>
          <cell r="Q158">
            <v>365</v>
          </cell>
          <cell r="R158">
            <v>365</v>
          </cell>
          <cell r="S158">
            <v>365</v>
          </cell>
          <cell r="T158">
            <v>365</v>
          </cell>
          <cell r="U158">
            <v>365</v>
          </cell>
          <cell r="V158">
            <v>365</v>
          </cell>
          <cell r="W158">
            <v>365</v>
          </cell>
          <cell r="X158">
            <v>365</v>
          </cell>
          <cell r="Y158">
            <v>365</v>
          </cell>
          <cell r="Z158">
            <v>365</v>
          </cell>
          <cell r="AA158">
            <v>365</v>
          </cell>
          <cell r="AB158">
            <v>365</v>
          </cell>
          <cell r="AC158">
            <v>365</v>
          </cell>
          <cell r="AD158">
            <v>365</v>
          </cell>
          <cell r="AE158">
            <v>365</v>
          </cell>
          <cell r="AF158">
            <v>365</v>
          </cell>
          <cell r="AG158">
            <v>365</v>
          </cell>
          <cell r="AH158">
            <v>365</v>
          </cell>
          <cell r="AI158">
            <v>365</v>
          </cell>
          <cell r="AJ158">
            <v>365</v>
          </cell>
          <cell r="AK158">
            <v>365</v>
          </cell>
          <cell r="AL158">
            <v>365</v>
          </cell>
          <cell r="AM158">
            <v>365</v>
          </cell>
          <cell r="AN158">
            <v>365</v>
          </cell>
          <cell r="AO158">
            <v>365</v>
          </cell>
          <cell r="AP158"/>
          <cell r="AQ158"/>
          <cell r="AR158"/>
          <cell r="AS158"/>
          <cell r="AT158"/>
          <cell r="AU158"/>
          <cell r="AV158" t="str">
            <v>[enter country-specific value</v>
          </cell>
        </row>
        <row r="159">
          <cell r="A159" t="str">
            <v>Housed period_Swine (sows)</v>
          </cell>
          <cell r="B159" t="str">
            <v>-</v>
          </cell>
          <cell r="C159" t="str">
            <v>Housed period</v>
          </cell>
          <cell r="D159" t="str">
            <v>-</v>
          </cell>
          <cell r="E159" t="str">
            <v>Swine (sows)</v>
          </cell>
          <cell r="F159" t="str">
            <v>Days</v>
          </cell>
          <cell r="G159" t="str">
            <v>CS</v>
          </cell>
          <cell r="H159" t="str">
            <v>-</v>
          </cell>
          <cell r="I159" t="str">
            <v>Sheet MMS_TERT</v>
          </cell>
          <cell r="J159" t="str">
            <v>CRF tables and hypothesis TERT</v>
          </cell>
          <cell r="K159">
            <v>365</v>
          </cell>
          <cell r="L159">
            <v>365</v>
          </cell>
          <cell r="M159">
            <v>365</v>
          </cell>
          <cell r="N159">
            <v>365</v>
          </cell>
          <cell r="O159">
            <v>365</v>
          </cell>
          <cell r="P159">
            <v>365</v>
          </cell>
          <cell r="Q159">
            <v>365</v>
          </cell>
          <cell r="R159">
            <v>365</v>
          </cell>
          <cell r="S159">
            <v>365</v>
          </cell>
          <cell r="T159">
            <v>365</v>
          </cell>
          <cell r="U159">
            <v>365</v>
          </cell>
          <cell r="V159">
            <v>365</v>
          </cell>
          <cell r="W159">
            <v>365</v>
          </cell>
          <cell r="X159">
            <v>365</v>
          </cell>
          <cell r="Y159">
            <v>365</v>
          </cell>
          <cell r="Z159">
            <v>365</v>
          </cell>
          <cell r="AA159">
            <v>365</v>
          </cell>
          <cell r="AB159">
            <v>365</v>
          </cell>
          <cell r="AC159">
            <v>365</v>
          </cell>
          <cell r="AD159">
            <v>365</v>
          </cell>
          <cell r="AE159">
            <v>365</v>
          </cell>
          <cell r="AF159">
            <v>365</v>
          </cell>
          <cell r="AG159">
            <v>365</v>
          </cell>
          <cell r="AH159">
            <v>365</v>
          </cell>
          <cell r="AI159">
            <v>365</v>
          </cell>
          <cell r="AJ159">
            <v>365</v>
          </cell>
          <cell r="AK159">
            <v>365</v>
          </cell>
          <cell r="AL159">
            <v>365</v>
          </cell>
          <cell r="AM159">
            <v>365</v>
          </cell>
          <cell r="AN159">
            <v>365</v>
          </cell>
          <cell r="AO159">
            <v>365</v>
          </cell>
          <cell r="AP159"/>
          <cell r="AQ159"/>
          <cell r="AR159"/>
          <cell r="AS159"/>
          <cell r="AT159"/>
          <cell r="AU159"/>
          <cell r="AV159" t="str">
            <v>[enter country-specific value</v>
          </cell>
        </row>
        <row r="160">
          <cell r="A160" t="str">
            <v>Housed period_Buffalo</v>
          </cell>
          <cell r="B160" t="str">
            <v>-</v>
          </cell>
          <cell r="C160" t="str">
            <v>Housed period</v>
          </cell>
          <cell r="D160" t="str">
            <v>-</v>
          </cell>
          <cell r="E160" t="str">
            <v>Buffalo</v>
          </cell>
          <cell r="F160" t="str">
            <v>Days</v>
          </cell>
          <cell r="G160" t="str">
            <v>D</v>
          </cell>
          <cell r="H160" t="str">
            <v>-</v>
          </cell>
          <cell r="I160" t="str">
            <v>Table 3.9, 3B, EMEP/EEA Guidebook 2019</v>
          </cell>
          <cell r="J160"/>
          <cell r="K160">
            <v>225</v>
          </cell>
          <cell r="L160">
            <v>225</v>
          </cell>
          <cell r="M160">
            <v>225</v>
          </cell>
          <cell r="N160">
            <v>225</v>
          </cell>
          <cell r="O160">
            <v>225</v>
          </cell>
          <cell r="P160">
            <v>225</v>
          </cell>
          <cell r="Q160">
            <v>225</v>
          </cell>
          <cell r="R160">
            <v>225</v>
          </cell>
          <cell r="S160">
            <v>225</v>
          </cell>
          <cell r="T160">
            <v>225</v>
          </cell>
          <cell r="U160">
            <v>225</v>
          </cell>
          <cell r="V160">
            <v>225</v>
          </cell>
          <cell r="W160">
            <v>225</v>
          </cell>
          <cell r="X160">
            <v>225</v>
          </cell>
          <cell r="Y160">
            <v>225</v>
          </cell>
          <cell r="Z160">
            <v>225</v>
          </cell>
          <cell r="AA160">
            <v>225</v>
          </cell>
          <cell r="AB160">
            <v>225</v>
          </cell>
          <cell r="AC160">
            <v>225</v>
          </cell>
          <cell r="AD160">
            <v>225</v>
          </cell>
          <cell r="AE160">
            <v>225</v>
          </cell>
          <cell r="AF160">
            <v>225</v>
          </cell>
          <cell r="AG160">
            <v>225</v>
          </cell>
          <cell r="AH160">
            <v>225</v>
          </cell>
          <cell r="AI160">
            <v>225</v>
          </cell>
          <cell r="AJ160">
            <v>225</v>
          </cell>
          <cell r="AK160">
            <v>225</v>
          </cell>
          <cell r="AL160">
            <v>225</v>
          </cell>
          <cell r="AM160">
            <v>225</v>
          </cell>
          <cell r="AN160">
            <v>225</v>
          </cell>
          <cell r="AO160">
            <v>225</v>
          </cell>
          <cell r="AP160"/>
          <cell r="AQ160"/>
          <cell r="AR160"/>
          <cell r="AS160"/>
          <cell r="AT160"/>
          <cell r="AU160"/>
          <cell r="AV160" t="e">
            <v>#N/A</v>
          </cell>
        </row>
        <row r="161">
          <cell r="A161" t="str">
            <v>Housed period_Goats</v>
          </cell>
          <cell r="B161" t="str">
            <v>-</v>
          </cell>
          <cell r="C161" t="str">
            <v>Housed period</v>
          </cell>
          <cell r="D161" t="str">
            <v>-</v>
          </cell>
          <cell r="E161" t="str">
            <v>Goats</v>
          </cell>
          <cell r="F161" t="str">
            <v>Days</v>
          </cell>
          <cell r="G161" t="str">
            <v>cs</v>
          </cell>
          <cell r="H161" t="str">
            <v>-</v>
          </cell>
          <cell r="I161" t="str">
            <v>[enter country-specific source]</v>
          </cell>
          <cell r="J161"/>
          <cell r="K161">
            <v>14.600000000000012</v>
          </cell>
          <cell r="L161">
            <v>14.600000000000012</v>
          </cell>
          <cell r="M161">
            <v>14.599999999999973</v>
          </cell>
          <cell r="N161">
            <v>14.600000000000012</v>
          </cell>
          <cell r="O161">
            <v>14.600000000000012</v>
          </cell>
          <cell r="P161">
            <v>14.600000000000012</v>
          </cell>
          <cell r="Q161">
            <v>14.600000000000012</v>
          </cell>
          <cell r="R161">
            <v>14.599999999999973</v>
          </cell>
          <cell r="S161">
            <v>14.600000000000012</v>
          </cell>
          <cell r="T161">
            <v>14.599999999999973</v>
          </cell>
          <cell r="U161">
            <v>14.599999999999973</v>
          </cell>
          <cell r="V161">
            <v>14.599999999999973</v>
          </cell>
          <cell r="W161">
            <v>14.599999999999973</v>
          </cell>
          <cell r="X161">
            <v>14.600000000000012</v>
          </cell>
          <cell r="Y161">
            <v>14.600000000000012</v>
          </cell>
          <cell r="Z161">
            <v>14.600000000000012</v>
          </cell>
          <cell r="AA161">
            <v>14.599999999999973</v>
          </cell>
          <cell r="AB161">
            <v>14.600000000000012</v>
          </cell>
          <cell r="AC161">
            <v>14.599999999999973</v>
          </cell>
          <cell r="AD161">
            <v>14.600000000000012</v>
          </cell>
          <cell r="AE161">
            <v>14.600000000000012</v>
          </cell>
          <cell r="AF161">
            <v>14.599999999999973</v>
          </cell>
          <cell r="AG161">
            <v>14.600000000000012</v>
          </cell>
          <cell r="AH161">
            <v>14.600000000000012</v>
          </cell>
          <cell r="AI161">
            <v>146</v>
          </cell>
          <cell r="AJ161">
            <v>146</v>
          </cell>
          <cell r="AK161">
            <v>146</v>
          </cell>
          <cell r="AL161">
            <v>146</v>
          </cell>
          <cell r="AM161">
            <v>146</v>
          </cell>
          <cell r="AN161">
            <v>146</v>
          </cell>
          <cell r="AO161">
            <v>0</v>
          </cell>
          <cell r="AP161"/>
          <cell r="AQ161"/>
          <cell r="AR161"/>
          <cell r="AS161"/>
          <cell r="AT161"/>
          <cell r="AU161"/>
          <cell r="AV161" t="str">
            <v>[enter country-specific value</v>
          </cell>
        </row>
        <row r="162">
          <cell r="A162" t="str">
            <v>Housed period_Horses</v>
          </cell>
          <cell r="B162" t="str">
            <v>-</v>
          </cell>
          <cell r="C162" t="str">
            <v>Housed period</v>
          </cell>
          <cell r="D162" t="str">
            <v>-</v>
          </cell>
          <cell r="E162" t="str">
            <v>Horses</v>
          </cell>
          <cell r="F162" t="str">
            <v>Days</v>
          </cell>
          <cell r="G162" t="str">
            <v>cs</v>
          </cell>
          <cell r="H162" t="str">
            <v>-</v>
          </cell>
          <cell r="I162" t="str">
            <v>[enter country-specific source]</v>
          </cell>
          <cell r="J162"/>
          <cell r="K162">
            <v>14.600000000000012</v>
          </cell>
          <cell r="L162">
            <v>14.600000000000012</v>
          </cell>
          <cell r="M162">
            <v>14.600000000000012</v>
          </cell>
          <cell r="N162">
            <v>14.599999999999973</v>
          </cell>
          <cell r="O162">
            <v>14.600000000000012</v>
          </cell>
          <cell r="P162">
            <v>14.600000000000012</v>
          </cell>
          <cell r="Q162">
            <v>14.599999999999973</v>
          </cell>
          <cell r="R162">
            <v>14.599999999999973</v>
          </cell>
          <cell r="S162">
            <v>14.600000000000012</v>
          </cell>
          <cell r="T162">
            <v>14.599999999999973</v>
          </cell>
          <cell r="U162">
            <v>14.600000000000012</v>
          </cell>
          <cell r="V162">
            <v>14.599999999999973</v>
          </cell>
          <cell r="W162">
            <v>14.600000000000012</v>
          </cell>
          <cell r="X162">
            <v>14.600000000000012</v>
          </cell>
          <cell r="Y162">
            <v>14.600000000000012</v>
          </cell>
          <cell r="Z162">
            <v>14.600000000000012</v>
          </cell>
          <cell r="AA162">
            <v>14.600000000000012</v>
          </cell>
          <cell r="AB162">
            <v>14.600000000000012</v>
          </cell>
          <cell r="AC162">
            <v>14.599999999999973</v>
          </cell>
          <cell r="AD162">
            <v>14.600000000000012</v>
          </cell>
          <cell r="AE162">
            <v>14.599999999999973</v>
          </cell>
          <cell r="AF162">
            <v>14.600000000000012</v>
          </cell>
          <cell r="AG162">
            <v>14.599999999999973</v>
          </cell>
          <cell r="AH162">
            <v>14.599999999999973</v>
          </cell>
          <cell r="AI162">
            <v>182.5</v>
          </cell>
          <cell r="AJ162">
            <v>182.5</v>
          </cell>
          <cell r="AK162">
            <v>182.5</v>
          </cell>
          <cell r="AL162">
            <v>182.5</v>
          </cell>
          <cell r="AM162">
            <v>182.5</v>
          </cell>
          <cell r="AN162">
            <v>182.5</v>
          </cell>
          <cell r="AO162">
            <v>0</v>
          </cell>
          <cell r="AP162"/>
          <cell r="AQ162"/>
          <cell r="AR162"/>
          <cell r="AS162"/>
          <cell r="AT162"/>
          <cell r="AU162"/>
          <cell r="AV162" t="str">
            <v>[enter country-specific value</v>
          </cell>
        </row>
        <row r="163">
          <cell r="A163" t="str">
            <v>Housed period_Mules and asses</v>
          </cell>
          <cell r="B163" t="str">
            <v>-</v>
          </cell>
          <cell r="C163" t="str">
            <v>Housed period</v>
          </cell>
          <cell r="D163" t="str">
            <v>-</v>
          </cell>
          <cell r="E163" t="str">
            <v>Mules and asses</v>
          </cell>
          <cell r="F163" t="str">
            <v>Days</v>
          </cell>
          <cell r="G163" t="str">
            <v>D</v>
          </cell>
          <cell r="H163" t="str">
            <v>-</v>
          </cell>
          <cell r="I163" t="str">
            <v>Table 3.9, 3B, EMEP/EEA Guidebook 2019</v>
          </cell>
          <cell r="J163"/>
          <cell r="K163">
            <v>180</v>
          </cell>
          <cell r="L163">
            <v>180</v>
          </cell>
          <cell r="M163">
            <v>180</v>
          </cell>
          <cell r="N163">
            <v>180</v>
          </cell>
          <cell r="O163">
            <v>180</v>
          </cell>
          <cell r="P163">
            <v>180</v>
          </cell>
          <cell r="Q163">
            <v>180</v>
          </cell>
          <cell r="R163">
            <v>180</v>
          </cell>
          <cell r="S163">
            <v>180</v>
          </cell>
          <cell r="T163">
            <v>180</v>
          </cell>
          <cell r="U163">
            <v>180</v>
          </cell>
          <cell r="V163">
            <v>180</v>
          </cell>
          <cell r="W163">
            <v>180</v>
          </cell>
          <cell r="X163">
            <v>180</v>
          </cell>
          <cell r="Y163">
            <v>180</v>
          </cell>
          <cell r="Z163">
            <v>180</v>
          </cell>
          <cell r="AA163">
            <v>180</v>
          </cell>
          <cell r="AB163">
            <v>180</v>
          </cell>
          <cell r="AC163">
            <v>180</v>
          </cell>
          <cell r="AD163">
            <v>180</v>
          </cell>
          <cell r="AE163">
            <v>180</v>
          </cell>
          <cell r="AF163">
            <v>180</v>
          </cell>
          <cell r="AG163">
            <v>180</v>
          </cell>
          <cell r="AH163">
            <v>180</v>
          </cell>
          <cell r="AI163">
            <v>180</v>
          </cell>
          <cell r="AJ163">
            <v>180</v>
          </cell>
          <cell r="AK163">
            <v>180</v>
          </cell>
          <cell r="AL163">
            <v>180</v>
          </cell>
          <cell r="AM163">
            <v>180</v>
          </cell>
          <cell r="AN163">
            <v>180</v>
          </cell>
          <cell r="AO163">
            <v>180</v>
          </cell>
          <cell r="AP163"/>
          <cell r="AQ163"/>
          <cell r="AR163"/>
          <cell r="AS163"/>
          <cell r="AT163"/>
          <cell r="AU163"/>
          <cell r="AV163" t="e">
            <v>#N/A</v>
          </cell>
        </row>
        <row r="164">
          <cell r="A164" t="str">
            <v>Housed period_Laying hens</v>
          </cell>
          <cell r="B164" t="str">
            <v>-</v>
          </cell>
          <cell r="C164" t="str">
            <v>Housed period</v>
          </cell>
          <cell r="D164" t="str">
            <v>-</v>
          </cell>
          <cell r="E164" t="str">
            <v>Laying hens</v>
          </cell>
          <cell r="F164" t="str">
            <v>Days</v>
          </cell>
          <cell r="G164" t="str">
            <v>cs</v>
          </cell>
          <cell r="H164" t="str">
            <v>cs</v>
          </cell>
          <cell r="I164" t="str">
            <v>[enter country-specific source]</v>
          </cell>
          <cell r="J164"/>
          <cell r="K164">
            <v>357.7</v>
          </cell>
          <cell r="L164">
            <v>357.7</v>
          </cell>
          <cell r="M164">
            <v>357.7</v>
          </cell>
          <cell r="N164">
            <v>357.7</v>
          </cell>
          <cell r="O164">
            <v>357.7</v>
          </cell>
          <cell r="P164">
            <v>357.7</v>
          </cell>
          <cell r="Q164">
            <v>357.7</v>
          </cell>
          <cell r="R164">
            <v>357.7</v>
          </cell>
          <cell r="S164">
            <v>357.7</v>
          </cell>
          <cell r="T164">
            <v>357.7</v>
          </cell>
          <cell r="U164">
            <v>357.7</v>
          </cell>
          <cell r="V164">
            <v>357.7</v>
          </cell>
          <cell r="W164">
            <v>357.7</v>
          </cell>
          <cell r="X164">
            <v>357.7</v>
          </cell>
          <cell r="Y164">
            <v>357.7</v>
          </cell>
          <cell r="Z164">
            <v>357.7</v>
          </cell>
          <cell r="AA164">
            <v>357.7</v>
          </cell>
          <cell r="AB164">
            <v>357.7</v>
          </cell>
          <cell r="AC164">
            <v>357.7</v>
          </cell>
          <cell r="AD164">
            <v>357.7</v>
          </cell>
          <cell r="AE164">
            <v>357.7</v>
          </cell>
          <cell r="AF164">
            <v>357.7</v>
          </cell>
          <cell r="AG164">
            <v>357.7</v>
          </cell>
          <cell r="AH164">
            <v>357.7</v>
          </cell>
          <cell r="AI164">
            <v>357.7</v>
          </cell>
          <cell r="AJ164">
            <v>357.7</v>
          </cell>
          <cell r="AK164">
            <v>365</v>
          </cell>
          <cell r="AL164">
            <v>365</v>
          </cell>
          <cell r="AM164">
            <v>365</v>
          </cell>
          <cell r="AN164">
            <v>365</v>
          </cell>
          <cell r="AO164">
            <v>0</v>
          </cell>
          <cell r="AP164"/>
          <cell r="AQ164"/>
          <cell r="AR164"/>
          <cell r="AS164"/>
          <cell r="AT164"/>
          <cell r="AU164"/>
          <cell r="AV164" t="str">
            <v>[enter country-specific value</v>
          </cell>
        </row>
        <row r="165">
          <cell r="A165" t="str">
            <v>Housed period_Broilers</v>
          </cell>
          <cell r="B165" t="str">
            <v>-</v>
          </cell>
          <cell r="C165" t="str">
            <v>Housed period</v>
          </cell>
          <cell r="D165" t="str">
            <v>-</v>
          </cell>
          <cell r="E165" t="str">
            <v>Broilers</v>
          </cell>
          <cell r="F165" t="str">
            <v>Days</v>
          </cell>
          <cell r="G165" t="str">
            <v>cs</v>
          </cell>
          <cell r="H165" t="str">
            <v>-</v>
          </cell>
          <cell r="I165" t="str">
            <v>[enter country-specific source]</v>
          </cell>
          <cell r="J165"/>
          <cell r="K165">
            <v>357.7</v>
          </cell>
          <cell r="L165">
            <v>357.7</v>
          </cell>
          <cell r="M165">
            <v>357.7</v>
          </cell>
          <cell r="N165">
            <v>357.7</v>
          </cell>
          <cell r="O165">
            <v>357.7</v>
          </cell>
          <cell r="P165">
            <v>357.7</v>
          </cell>
          <cell r="Q165">
            <v>357.7</v>
          </cell>
          <cell r="R165">
            <v>357.7</v>
          </cell>
          <cell r="S165">
            <v>357.7</v>
          </cell>
          <cell r="T165">
            <v>357.7</v>
          </cell>
          <cell r="U165">
            <v>357.7</v>
          </cell>
          <cell r="V165">
            <v>357.66664750544629</v>
          </cell>
          <cell r="W165">
            <v>357.7</v>
          </cell>
          <cell r="X165">
            <v>357.7</v>
          </cell>
          <cell r="Y165">
            <v>357.7</v>
          </cell>
          <cell r="Z165">
            <v>357.7</v>
          </cell>
          <cell r="AA165">
            <v>357.7</v>
          </cell>
          <cell r="AB165">
            <v>357.7</v>
          </cell>
          <cell r="AC165">
            <v>357.7</v>
          </cell>
          <cell r="AD165">
            <v>357.7</v>
          </cell>
          <cell r="AE165">
            <v>357.74036573357631</v>
          </cell>
          <cell r="AF165">
            <v>357.789293335313</v>
          </cell>
          <cell r="AG165">
            <v>357.82413551127001</v>
          </cell>
          <cell r="AH165">
            <v>357.86093126706737</v>
          </cell>
          <cell r="AI165">
            <v>358.05241379310343</v>
          </cell>
          <cell r="AJ165">
            <v>357.92185238784367</v>
          </cell>
          <cell r="AK165">
            <v>365</v>
          </cell>
          <cell r="AL165">
            <v>365</v>
          </cell>
          <cell r="AM165">
            <v>365</v>
          </cell>
          <cell r="AN165">
            <v>365</v>
          </cell>
          <cell r="AO165">
            <v>0</v>
          </cell>
          <cell r="AP165"/>
          <cell r="AQ165"/>
          <cell r="AR165"/>
          <cell r="AS165"/>
          <cell r="AT165"/>
          <cell r="AU165"/>
          <cell r="AV165" t="str">
            <v>[enter country-specific value</v>
          </cell>
        </row>
        <row r="166">
          <cell r="A166" t="str">
            <v>Housed period_Turkeys</v>
          </cell>
          <cell r="B166" t="str">
            <v>-</v>
          </cell>
          <cell r="C166" t="str">
            <v>Housed period</v>
          </cell>
          <cell r="D166" t="str">
            <v>-</v>
          </cell>
          <cell r="E166" t="str">
            <v>Turkeys</v>
          </cell>
          <cell r="F166" t="str">
            <v>Days</v>
          </cell>
          <cell r="G166" t="str">
            <v>cs</v>
          </cell>
          <cell r="H166" t="str">
            <v>-</v>
          </cell>
          <cell r="I166" t="str">
            <v>[enter country-specific source]</v>
          </cell>
          <cell r="J166"/>
          <cell r="K166">
            <v>357.7</v>
          </cell>
          <cell r="L166">
            <v>357.7</v>
          </cell>
          <cell r="M166">
            <v>357.7</v>
          </cell>
          <cell r="N166">
            <v>357.7</v>
          </cell>
          <cell r="O166">
            <v>357.7</v>
          </cell>
          <cell r="P166">
            <v>357.7</v>
          </cell>
          <cell r="Q166">
            <v>357.7</v>
          </cell>
          <cell r="R166">
            <v>357.7</v>
          </cell>
          <cell r="S166">
            <v>357.7</v>
          </cell>
          <cell r="T166">
            <v>357.7</v>
          </cell>
          <cell r="U166">
            <v>357.7</v>
          </cell>
          <cell r="V166">
            <v>357.7</v>
          </cell>
          <cell r="W166">
            <v>357.7</v>
          </cell>
          <cell r="X166">
            <v>357.7</v>
          </cell>
          <cell r="Y166">
            <v>357.7</v>
          </cell>
          <cell r="Z166">
            <v>357.7</v>
          </cell>
          <cell r="AA166">
            <v>357.7</v>
          </cell>
          <cell r="AB166">
            <v>357.7</v>
          </cell>
          <cell r="AC166">
            <v>357.7</v>
          </cell>
          <cell r="AD166">
            <v>357.7</v>
          </cell>
          <cell r="AE166">
            <v>357.7</v>
          </cell>
          <cell r="AF166">
            <v>357.7</v>
          </cell>
          <cell r="AG166">
            <v>357.7</v>
          </cell>
          <cell r="AH166">
            <v>357.7</v>
          </cell>
          <cell r="AI166">
            <v>357.7</v>
          </cell>
          <cell r="AJ166">
            <v>357.7</v>
          </cell>
          <cell r="AK166">
            <v>365</v>
          </cell>
          <cell r="AL166">
            <v>365</v>
          </cell>
          <cell r="AM166">
            <v>365</v>
          </cell>
          <cell r="AN166">
            <v>365</v>
          </cell>
          <cell r="AO166">
            <v>0</v>
          </cell>
          <cell r="AP166"/>
          <cell r="AQ166"/>
          <cell r="AR166"/>
          <cell r="AS166"/>
          <cell r="AT166"/>
          <cell r="AU166"/>
          <cell r="AV166" t="str">
            <v>[enter country-specific value</v>
          </cell>
        </row>
        <row r="167">
          <cell r="A167" t="str">
            <v>Housed period_Other poultry (ducks)</v>
          </cell>
          <cell r="B167" t="str">
            <v>-</v>
          </cell>
          <cell r="C167" t="str">
            <v>Housed period</v>
          </cell>
          <cell r="D167" t="str">
            <v>-</v>
          </cell>
          <cell r="E167" t="str">
            <v>Other poultry (ducks)</v>
          </cell>
          <cell r="F167" t="str">
            <v>Days</v>
          </cell>
          <cell r="G167" t="str">
            <v>cs</v>
          </cell>
          <cell r="H167" t="str">
            <v>-</v>
          </cell>
          <cell r="I167" t="str">
            <v>[enter country-specific source]</v>
          </cell>
          <cell r="J167"/>
          <cell r="K167">
            <v>357.7</v>
          </cell>
          <cell r="L167">
            <v>357.7</v>
          </cell>
          <cell r="M167">
            <v>357.7</v>
          </cell>
          <cell r="N167">
            <v>357.7</v>
          </cell>
          <cell r="O167">
            <v>357.7</v>
          </cell>
          <cell r="P167">
            <v>357.7</v>
          </cell>
          <cell r="Q167">
            <v>357.7</v>
          </cell>
          <cell r="R167">
            <v>357.7</v>
          </cell>
          <cell r="S167">
            <v>357.7</v>
          </cell>
          <cell r="T167">
            <v>357.7</v>
          </cell>
          <cell r="U167">
            <v>357.7</v>
          </cell>
          <cell r="V167">
            <v>357.7</v>
          </cell>
          <cell r="W167">
            <v>357.7</v>
          </cell>
          <cell r="X167">
            <v>357.7</v>
          </cell>
          <cell r="Y167">
            <v>357.7</v>
          </cell>
          <cell r="Z167">
            <v>357.7</v>
          </cell>
          <cell r="AA167">
            <v>357.7</v>
          </cell>
          <cell r="AB167">
            <v>357.7</v>
          </cell>
          <cell r="AC167">
            <v>357.7</v>
          </cell>
          <cell r="AD167">
            <v>357.7</v>
          </cell>
          <cell r="AE167">
            <v>357.7</v>
          </cell>
          <cell r="AF167">
            <v>357.7</v>
          </cell>
          <cell r="AG167">
            <v>357.7</v>
          </cell>
          <cell r="AH167">
            <v>357.7</v>
          </cell>
          <cell r="AI167">
            <v>357.7</v>
          </cell>
          <cell r="AJ167">
            <v>357.7</v>
          </cell>
          <cell r="AK167">
            <v>365</v>
          </cell>
          <cell r="AL167">
            <v>365</v>
          </cell>
          <cell r="AM167">
            <v>365</v>
          </cell>
          <cell r="AN167">
            <v>365</v>
          </cell>
          <cell r="AO167">
            <v>0</v>
          </cell>
          <cell r="AP167"/>
          <cell r="AQ167"/>
          <cell r="AR167"/>
          <cell r="AS167"/>
          <cell r="AT167"/>
          <cell r="AU167"/>
          <cell r="AV167" t="str">
            <v>[enter country-specific value</v>
          </cell>
        </row>
        <row r="168">
          <cell r="A168" t="str">
            <v>Housed period_Other poultry (geese)</v>
          </cell>
          <cell r="B168" t="str">
            <v>-</v>
          </cell>
          <cell r="C168" t="str">
            <v>Housed period</v>
          </cell>
          <cell r="D168" t="str">
            <v>-</v>
          </cell>
          <cell r="E168" t="str">
            <v>Other poultry (geese)</v>
          </cell>
          <cell r="F168" t="str">
            <v>Days</v>
          </cell>
          <cell r="G168" t="str">
            <v>cs</v>
          </cell>
          <cell r="H168" t="str">
            <v>-</v>
          </cell>
          <cell r="I168" t="str">
            <v>[enter country-specific source]</v>
          </cell>
          <cell r="J168"/>
          <cell r="K168">
            <v>365</v>
          </cell>
          <cell r="L168">
            <v>365</v>
          </cell>
          <cell r="M168">
            <v>365</v>
          </cell>
          <cell r="N168">
            <v>365</v>
          </cell>
          <cell r="O168">
            <v>365</v>
          </cell>
          <cell r="P168">
            <v>365</v>
          </cell>
          <cell r="Q168">
            <v>365</v>
          </cell>
          <cell r="R168">
            <v>365</v>
          </cell>
          <cell r="S168">
            <v>365</v>
          </cell>
          <cell r="T168">
            <v>365</v>
          </cell>
          <cell r="U168">
            <v>365</v>
          </cell>
          <cell r="V168">
            <v>365</v>
          </cell>
          <cell r="W168">
            <v>365</v>
          </cell>
          <cell r="X168">
            <v>365</v>
          </cell>
          <cell r="Y168">
            <v>365</v>
          </cell>
          <cell r="Z168">
            <v>365</v>
          </cell>
          <cell r="AA168">
            <v>365</v>
          </cell>
          <cell r="AB168">
            <v>365</v>
          </cell>
          <cell r="AC168">
            <v>365</v>
          </cell>
          <cell r="AD168">
            <v>365</v>
          </cell>
          <cell r="AE168">
            <v>365</v>
          </cell>
          <cell r="AF168">
            <v>365</v>
          </cell>
          <cell r="AG168">
            <v>365</v>
          </cell>
          <cell r="AH168">
            <v>365</v>
          </cell>
          <cell r="AI168">
            <v>365</v>
          </cell>
          <cell r="AJ168">
            <v>365</v>
          </cell>
          <cell r="AK168">
            <v>365</v>
          </cell>
          <cell r="AL168">
            <v>365</v>
          </cell>
          <cell r="AM168">
            <v>365</v>
          </cell>
          <cell r="AN168">
            <v>365</v>
          </cell>
          <cell r="AO168">
            <v>0</v>
          </cell>
          <cell r="AP168"/>
          <cell r="AQ168"/>
          <cell r="AR168"/>
          <cell r="AS168"/>
          <cell r="AT168"/>
          <cell r="AU168"/>
          <cell r="AV168" t="str">
            <v>[enter country-specific value</v>
          </cell>
        </row>
        <row r="169">
          <cell r="A169" t="str">
            <v>Housed period_Other animals (fur animals)</v>
          </cell>
          <cell r="B169" t="str">
            <v>-</v>
          </cell>
          <cell r="C169" t="str">
            <v>Housed period</v>
          </cell>
          <cell r="D169" t="str">
            <v>-</v>
          </cell>
          <cell r="E169" t="str">
            <v>Other animals (fur animals)</v>
          </cell>
          <cell r="F169" t="str">
            <v>Days</v>
          </cell>
          <cell r="G169" t="str">
            <v>D</v>
          </cell>
          <cell r="H169" t="str">
            <v>-</v>
          </cell>
          <cell r="I169" t="str">
            <v>Table 3.9, 3B, EMEP/EEA Guidebook 2019</v>
          </cell>
          <cell r="J169"/>
          <cell r="K169">
            <v>365</v>
          </cell>
          <cell r="L169">
            <v>365</v>
          </cell>
          <cell r="M169">
            <v>365</v>
          </cell>
          <cell r="N169">
            <v>365</v>
          </cell>
          <cell r="O169">
            <v>365</v>
          </cell>
          <cell r="P169">
            <v>365</v>
          </cell>
          <cell r="Q169">
            <v>365</v>
          </cell>
          <cell r="R169">
            <v>365</v>
          </cell>
          <cell r="S169">
            <v>365</v>
          </cell>
          <cell r="T169">
            <v>365</v>
          </cell>
          <cell r="U169">
            <v>365</v>
          </cell>
          <cell r="V169">
            <v>365</v>
          </cell>
          <cell r="W169">
            <v>365</v>
          </cell>
          <cell r="X169">
            <v>365</v>
          </cell>
          <cell r="Y169">
            <v>365</v>
          </cell>
          <cell r="Z169">
            <v>365</v>
          </cell>
          <cell r="AA169">
            <v>365</v>
          </cell>
          <cell r="AB169">
            <v>365</v>
          </cell>
          <cell r="AC169">
            <v>365</v>
          </cell>
          <cell r="AD169">
            <v>365</v>
          </cell>
          <cell r="AE169">
            <v>365</v>
          </cell>
          <cell r="AF169">
            <v>365</v>
          </cell>
          <cell r="AG169">
            <v>365</v>
          </cell>
          <cell r="AH169">
            <v>365</v>
          </cell>
          <cell r="AI169">
            <v>365</v>
          </cell>
          <cell r="AJ169">
            <v>365</v>
          </cell>
          <cell r="AK169">
            <v>365</v>
          </cell>
          <cell r="AL169">
            <v>365</v>
          </cell>
          <cell r="AM169">
            <v>365</v>
          </cell>
          <cell r="AN169">
            <v>365</v>
          </cell>
          <cell r="AO169">
            <v>365</v>
          </cell>
          <cell r="AP169"/>
          <cell r="AQ169"/>
          <cell r="AR169"/>
          <cell r="AS169"/>
          <cell r="AT169"/>
          <cell r="AU169"/>
          <cell r="AV169" t="e">
            <v>#N/A</v>
          </cell>
        </row>
        <row r="170">
          <cell r="A170" t="str">
            <v>Proportion of N excreted as TAN</v>
          </cell>
          <cell r="B170"/>
          <cell r="C170"/>
          <cell r="D170"/>
          <cell r="E170"/>
          <cell r="F170"/>
          <cell r="G170"/>
          <cell r="H170"/>
          <cell r="I170"/>
          <cell r="J170"/>
          <cell r="K170"/>
          <cell r="L170"/>
          <cell r="M170"/>
          <cell r="N170"/>
          <cell r="O170"/>
          <cell r="P170"/>
          <cell r="Q170"/>
          <cell r="R170"/>
          <cell r="S170"/>
          <cell r="T170"/>
          <cell r="U170"/>
          <cell r="V170"/>
          <cell r="W170"/>
          <cell r="X170"/>
          <cell r="Y170"/>
          <cell r="Z170"/>
          <cell r="AA170"/>
          <cell r="AB170"/>
          <cell r="AC170"/>
          <cell r="AD170"/>
          <cell r="AE170"/>
          <cell r="AF170"/>
          <cell r="AG170"/>
          <cell r="AH170"/>
          <cell r="AI170"/>
          <cell r="AJ170"/>
          <cell r="AK170"/>
          <cell r="AL170"/>
          <cell r="AM170"/>
          <cell r="AN170"/>
          <cell r="AO170"/>
          <cell r="AP170"/>
          <cell r="AQ170"/>
          <cell r="AR170"/>
          <cell r="AS170"/>
          <cell r="AT170"/>
          <cell r="AU170"/>
          <cell r="AV170"/>
        </row>
        <row r="171">
          <cell r="A171" t="str">
            <v>Proportion of N excreted as TAN_Dairy cattle</v>
          </cell>
          <cell r="B171" t="str">
            <v>-</v>
          </cell>
          <cell r="C171" t="str">
            <v>Proportion of N excreted as TAN</v>
          </cell>
          <cell r="D171" t="str">
            <v>-</v>
          </cell>
          <cell r="E171" t="str">
            <v>Dairy cattle</v>
          </cell>
          <cell r="F171" t="str">
            <v>Fraction</v>
          </cell>
          <cell r="G171" t="str">
            <v>D</v>
          </cell>
          <cell r="H171" t="str">
            <v>-</v>
          </cell>
          <cell r="I171" t="str">
            <v>Table 3.9, 3B, EMEP/EEA Guidebook 2019</v>
          </cell>
          <cell r="J171"/>
          <cell r="K171">
            <v>0.6</v>
          </cell>
          <cell r="L171">
            <v>0.6</v>
          </cell>
          <cell r="M171">
            <v>0.6</v>
          </cell>
          <cell r="N171">
            <v>0.6</v>
          </cell>
          <cell r="O171">
            <v>0.6</v>
          </cell>
          <cell r="P171">
            <v>0.6</v>
          </cell>
          <cell r="Q171">
            <v>0.6</v>
          </cell>
          <cell r="R171">
            <v>0.6</v>
          </cell>
          <cell r="S171">
            <v>0.6</v>
          </cell>
          <cell r="T171">
            <v>0.6</v>
          </cell>
          <cell r="U171">
            <v>0.6</v>
          </cell>
          <cell r="V171">
            <v>0.6</v>
          </cell>
          <cell r="W171">
            <v>0.6</v>
          </cell>
          <cell r="X171">
            <v>0.6</v>
          </cell>
          <cell r="Y171">
            <v>0.6</v>
          </cell>
          <cell r="Z171">
            <v>0.6</v>
          </cell>
          <cell r="AA171">
            <v>0.6</v>
          </cell>
          <cell r="AB171">
            <v>0.6</v>
          </cell>
          <cell r="AC171">
            <v>0.6</v>
          </cell>
          <cell r="AD171">
            <v>0.6</v>
          </cell>
          <cell r="AE171">
            <v>0.6</v>
          </cell>
          <cell r="AF171">
            <v>0.6</v>
          </cell>
          <cell r="AG171">
            <v>0.6</v>
          </cell>
          <cell r="AH171">
            <v>0.6</v>
          </cell>
          <cell r="AI171">
            <v>0.6</v>
          </cell>
          <cell r="AJ171">
            <v>0.6</v>
          </cell>
          <cell r="AK171">
            <v>0.6</v>
          </cell>
          <cell r="AL171">
            <v>0.6</v>
          </cell>
          <cell r="AM171">
            <v>0.6</v>
          </cell>
          <cell r="AN171">
            <v>0.6</v>
          </cell>
          <cell r="AO171">
            <v>0.6</v>
          </cell>
          <cell r="AP171"/>
          <cell r="AQ171"/>
          <cell r="AR171"/>
          <cell r="AS171"/>
          <cell r="AT171"/>
          <cell r="AU171"/>
          <cell r="AV171" t="e">
            <v>#N/A</v>
          </cell>
        </row>
        <row r="172">
          <cell r="A172" t="str">
            <v>Proportion of N excreted as TAN_Non-dairy cattle</v>
          </cell>
          <cell r="B172" t="str">
            <v>-</v>
          </cell>
          <cell r="C172" t="str">
            <v>Proportion of N excreted as TAN</v>
          </cell>
          <cell r="D172" t="str">
            <v>-</v>
          </cell>
          <cell r="E172" t="str">
            <v>Non-dairy cattle</v>
          </cell>
          <cell r="F172" t="str">
            <v>Fraction</v>
          </cell>
          <cell r="G172" t="str">
            <v>D</v>
          </cell>
          <cell r="H172" t="str">
            <v>-</v>
          </cell>
          <cell r="I172" t="str">
            <v>Table 3.9, 3B, EMEP/EEA Guidebook 2019</v>
          </cell>
          <cell r="J172"/>
          <cell r="K172">
            <v>0.6</v>
          </cell>
          <cell r="L172">
            <v>0.6</v>
          </cell>
          <cell r="M172">
            <v>0.6</v>
          </cell>
          <cell r="N172">
            <v>0.6</v>
          </cell>
          <cell r="O172">
            <v>0.6</v>
          </cell>
          <cell r="P172">
            <v>0.6</v>
          </cell>
          <cell r="Q172">
            <v>0.6</v>
          </cell>
          <cell r="R172">
            <v>0.6</v>
          </cell>
          <cell r="S172">
            <v>0.6</v>
          </cell>
          <cell r="T172">
            <v>0.6</v>
          </cell>
          <cell r="U172">
            <v>0.6</v>
          </cell>
          <cell r="V172">
            <v>0.6</v>
          </cell>
          <cell r="W172">
            <v>0.6</v>
          </cell>
          <cell r="X172">
            <v>0.6</v>
          </cell>
          <cell r="Y172">
            <v>0.6</v>
          </cell>
          <cell r="Z172">
            <v>0.6</v>
          </cell>
          <cell r="AA172">
            <v>0.6</v>
          </cell>
          <cell r="AB172">
            <v>0.6</v>
          </cell>
          <cell r="AC172">
            <v>0.6</v>
          </cell>
          <cell r="AD172">
            <v>0.6</v>
          </cell>
          <cell r="AE172">
            <v>0.6</v>
          </cell>
          <cell r="AF172">
            <v>0.6</v>
          </cell>
          <cell r="AG172">
            <v>0.6</v>
          </cell>
          <cell r="AH172">
            <v>0.6</v>
          </cell>
          <cell r="AI172">
            <v>0.6</v>
          </cell>
          <cell r="AJ172">
            <v>0.6</v>
          </cell>
          <cell r="AK172">
            <v>0.6</v>
          </cell>
          <cell r="AL172">
            <v>0.6</v>
          </cell>
          <cell r="AM172">
            <v>0.6</v>
          </cell>
          <cell r="AN172">
            <v>0.6</v>
          </cell>
          <cell r="AO172">
            <v>0.6</v>
          </cell>
          <cell r="AP172"/>
          <cell r="AQ172"/>
          <cell r="AR172"/>
          <cell r="AS172"/>
          <cell r="AT172"/>
          <cell r="AU172"/>
          <cell r="AV172" t="e">
            <v>#N/A</v>
          </cell>
        </row>
        <row r="173">
          <cell r="A173" t="str">
            <v>Proportion of N excreted as TAN_Non-dairy cattle (calves)</v>
          </cell>
          <cell r="B173" t="str">
            <v>-</v>
          </cell>
          <cell r="C173" t="str">
            <v>Proportion of N excreted as TAN</v>
          </cell>
          <cell r="D173" t="str">
            <v>-</v>
          </cell>
          <cell r="E173" t="str">
            <v>Non-dairy cattle (calves)</v>
          </cell>
          <cell r="F173" t="str">
            <v>Fraction</v>
          </cell>
          <cell r="G173" t="str">
            <v>D</v>
          </cell>
          <cell r="H173" t="str">
            <v>-</v>
          </cell>
          <cell r="I173" t="str">
            <v>Table 3.9, 3B, EMEP/EEA Guidebook 2019</v>
          </cell>
          <cell r="J173"/>
          <cell r="K173">
            <v>0.6</v>
          </cell>
          <cell r="L173">
            <v>0.6</v>
          </cell>
          <cell r="M173">
            <v>0.6</v>
          </cell>
          <cell r="N173">
            <v>0.6</v>
          </cell>
          <cell r="O173">
            <v>0.6</v>
          </cell>
          <cell r="P173">
            <v>0.6</v>
          </cell>
          <cell r="Q173">
            <v>0.6</v>
          </cell>
          <cell r="R173">
            <v>0.6</v>
          </cell>
          <cell r="S173">
            <v>0.6</v>
          </cell>
          <cell r="T173">
            <v>0.6</v>
          </cell>
          <cell r="U173">
            <v>0.6</v>
          </cell>
          <cell r="V173">
            <v>0.6</v>
          </cell>
          <cell r="W173">
            <v>0.6</v>
          </cell>
          <cell r="X173">
            <v>0.6</v>
          </cell>
          <cell r="Y173">
            <v>0.6</v>
          </cell>
          <cell r="Z173">
            <v>0.6</v>
          </cell>
          <cell r="AA173">
            <v>0.6</v>
          </cell>
          <cell r="AB173">
            <v>0.6</v>
          </cell>
          <cell r="AC173">
            <v>0.6</v>
          </cell>
          <cell r="AD173">
            <v>0.6</v>
          </cell>
          <cell r="AE173">
            <v>0.6</v>
          </cell>
          <cell r="AF173">
            <v>0.6</v>
          </cell>
          <cell r="AG173">
            <v>0.6</v>
          </cell>
          <cell r="AH173">
            <v>0.6</v>
          </cell>
          <cell r="AI173">
            <v>0.6</v>
          </cell>
          <cell r="AJ173">
            <v>0.6</v>
          </cell>
          <cell r="AK173">
            <v>0.6</v>
          </cell>
          <cell r="AL173">
            <v>0.6</v>
          </cell>
          <cell r="AM173">
            <v>0.6</v>
          </cell>
          <cell r="AN173">
            <v>0.6</v>
          </cell>
          <cell r="AO173">
            <v>0.6</v>
          </cell>
          <cell r="AP173"/>
          <cell r="AQ173"/>
          <cell r="AR173"/>
          <cell r="AS173"/>
          <cell r="AT173"/>
          <cell r="AU173"/>
          <cell r="AV173" t="e">
            <v>#N/A</v>
          </cell>
        </row>
        <row r="174">
          <cell r="A174" t="str">
            <v>Proportion of N excreted as TAN_Sheep</v>
          </cell>
          <cell r="B174" t="str">
            <v>-</v>
          </cell>
          <cell r="C174" t="str">
            <v>Proportion of N excreted as TAN</v>
          </cell>
          <cell r="D174" t="str">
            <v>-</v>
          </cell>
          <cell r="E174" t="str">
            <v>Sheep</v>
          </cell>
          <cell r="F174" t="str">
            <v>Fraction</v>
          </cell>
          <cell r="G174" t="str">
            <v>D</v>
          </cell>
          <cell r="H174" t="str">
            <v>-</v>
          </cell>
          <cell r="I174" t="str">
            <v>Table 3.9, 3B, EMEP/EEA Guidebook 2019</v>
          </cell>
          <cell r="J174"/>
          <cell r="K174">
            <v>0.5</v>
          </cell>
          <cell r="L174">
            <v>0.5</v>
          </cell>
          <cell r="M174">
            <v>0.5</v>
          </cell>
          <cell r="N174">
            <v>0.5</v>
          </cell>
          <cell r="O174">
            <v>0.5</v>
          </cell>
          <cell r="P174">
            <v>0.5</v>
          </cell>
          <cell r="Q174">
            <v>0.5</v>
          </cell>
          <cell r="R174">
            <v>0.5</v>
          </cell>
          <cell r="S174">
            <v>0.5</v>
          </cell>
          <cell r="T174">
            <v>0.5</v>
          </cell>
          <cell r="U174">
            <v>0.5</v>
          </cell>
          <cell r="V174">
            <v>0.5</v>
          </cell>
          <cell r="W174">
            <v>0.5</v>
          </cell>
          <cell r="X174">
            <v>0.5</v>
          </cell>
          <cell r="Y174">
            <v>0.5</v>
          </cell>
          <cell r="Z174">
            <v>0.5</v>
          </cell>
          <cell r="AA174">
            <v>0.5</v>
          </cell>
          <cell r="AB174">
            <v>0.5</v>
          </cell>
          <cell r="AC174">
            <v>0.5</v>
          </cell>
          <cell r="AD174">
            <v>0.5</v>
          </cell>
          <cell r="AE174">
            <v>0.5</v>
          </cell>
          <cell r="AF174">
            <v>0.5</v>
          </cell>
          <cell r="AG174">
            <v>0.5</v>
          </cell>
          <cell r="AH174">
            <v>0.5</v>
          </cell>
          <cell r="AI174">
            <v>0.5</v>
          </cell>
          <cell r="AJ174">
            <v>0.5</v>
          </cell>
          <cell r="AK174">
            <v>0.5</v>
          </cell>
          <cell r="AL174">
            <v>0.5</v>
          </cell>
          <cell r="AM174">
            <v>0.5</v>
          </cell>
          <cell r="AN174">
            <v>0.5</v>
          </cell>
          <cell r="AO174">
            <v>0.5</v>
          </cell>
          <cell r="AP174"/>
          <cell r="AQ174"/>
          <cell r="AR174"/>
          <cell r="AS174"/>
          <cell r="AT174"/>
          <cell r="AU174"/>
          <cell r="AV174" t="e">
            <v>#N/A</v>
          </cell>
        </row>
        <row r="175">
          <cell r="A175" t="str">
            <v>Proportion of N excreted as TAN_Swine (finishing pigs)</v>
          </cell>
          <cell r="B175" t="str">
            <v>-</v>
          </cell>
          <cell r="C175" t="str">
            <v>Proportion of N excreted as TAN</v>
          </cell>
          <cell r="D175" t="str">
            <v>-</v>
          </cell>
          <cell r="E175" t="str">
            <v>Swine (finishing pigs)</v>
          </cell>
          <cell r="F175" t="str">
            <v>Fraction</v>
          </cell>
          <cell r="G175" t="str">
            <v>D</v>
          </cell>
          <cell r="H175" t="str">
            <v>-</v>
          </cell>
          <cell r="I175" t="str">
            <v>Table 3.9, 3B, EMEP/EEA Guidebook 2019</v>
          </cell>
          <cell r="J175"/>
          <cell r="K175">
            <v>0.7</v>
          </cell>
          <cell r="L175">
            <v>0.7</v>
          </cell>
          <cell r="M175">
            <v>0.7</v>
          </cell>
          <cell r="N175">
            <v>0.7</v>
          </cell>
          <cell r="O175">
            <v>0.7</v>
          </cell>
          <cell r="P175">
            <v>0.7</v>
          </cell>
          <cell r="Q175">
            <v>0.7</v>
          </cell>
          <cell r="R175">
            <v>0.7</v>
          </cell>
          <cell r="S175">
            <v>0.7</v>
          </cell>
          <cell r="T175">
            <v>0.7</v>
          </cell>
          <cell r="U175">
            <v>0.7</v>
          </cell>
          <cell r="V175">
            <v>0.7</v>
          </cell>
          <cell r="W175">
            <v>0.7</v>
          </cell>
          <cell r="X175">
            <v>0.7</v>
          </cell>
          <cell r="Y175">
            <v>0.7</v>
          </cell>
          <cell r="Z175">
            <v>0.7</v>
          </cell>
          <cell r="AA175">
            <v>0.7</v>
          </cell>
          <cell r="AB175">
            <v>0.7</v>
          </cell>
          <cell r="AC175">
            <v>0.7</v>
          </cell>
          <cell r="AD175">
            <v>0.7</v>
          </cell>
          <cell r="AE175">
            <v>0.7</v>
          </cell>
          <cell r="AF175">
            <v>0.7</v>
          </cell>
          <cell r="AG175">
            <v>0.7</v>
          </cell>
          <cell r="AH175">
            <v>0.7</v>
          </cell>
          <cell r="AI175">
            <v>0.7</v>
          </cell>
          <cell r="AJ175">
            <v>0.7</v>
          </cell>
          <cell r="AK175">
            <v>0.7</v>
          </cell>
          <cell r="AL175">
            <v>0.7</v>
          </cell>
          <cell r="AM175">
            <v>0.7</v>
          </cell>
          <cell r="AN175">
            <v>0.7</v>
          </cell>
          <cell r="AO175">
            <v>0.7</v>
          </cell>
          <cell r="AP175"/>
          <cell r="AQ175"/>
          <cell r="AR175"/>
          <cell r="AS175"/>
          <cell r="AT175"/>
          <cell r="AU175"/>
          <cell r="AV175" t="e">
            <v>#N/A</v>
          </cell>
        </row>
        <row r="176">
          <cell r="A176" t="str">
            <v>Proportion of N excreted as TAN_Swine (sows)</v>
          </cell>
          <cell r="B176" t="str">
            <v>-</v>
          </cell>
          <cell r="C176" t="str">
            <v>Proportion of N excreted as TAN</v>
          </cell>
          <cell r="D176" t="str">
            <v>-</v>
          </cell>
          <cell r="E176" t="str">
            <v>Swine (sows)</v>
          </cell>
          <cell r="F176" t="str">
            <v>Fraction</v>
          </cell>
          <cell r="G176" t="str">
            <v>D</v>
          </cell>
          <cell r="H176" t="str">
            <v>-</v>
          </cell>
          <cell r="I176" t="str">
            <v>Table 3.9, 3B, EMEP/EEA Guidebook 2019</v>
          </cell>
          <cell r="J176"/>
          <cell r="K176">
            <v>0.7</v>
          </cell>
          <cell r="L176">
            <v>0.7</v>
          </cell>
          <cell r="M176">
            <v>0.7</v>
          </cell>
          <cell r="N176">
            <v>0.7</v>
          </cell>
          <cell r="O176">
            <v>0.7</v>
          </cell>
          <cell r="P176">
            <v>0.7</v>
          </cell>
          <cell r="Q176">
            <v>0.7</v>
          </cell>
          <cell r="R176">
            <v>0.7</v>
          </cell>
          <cell r="S176">
            <v>0.7</v>
          </cell>
          <cell r="T176">
            <v>0.7</v>
          </cell>
          <cell r="U176">
            <v>0.7</v>
          </cell>
          <cell r="V176">
            <v>0.7</v>
          </cell>
          <cell r="W176">
            <v>0.7</v>
          </cell>
          <cell r="X176">
            <v>0.7</v>
          </cell>
          <cell r="Y176">
            <v>0.7</v>
          </cell>
          <cell r="Z176">
            <v>0.7</v>
          </cell>
          <cell r="AA176">
            <v>0.7</v>
          </cell>
          <cell r="AB176">
            <v>0.7</v>
          </cell>
          <cell r="AC176">
            <v>0.7</v>
          </cell>
          <cell r="AD176">
            <v>0.7</v>
          </cell>
          <cell r="AE176">
            <v>0.7</v>
          </cell>
          <cell r="AF176">
            <v>0.7</v>
          </cell>
          <cell r="AG176">
            <v>0.7</v>
          </cell>
          <cell r="AH176">
            <v>0.7</v>
          </cell>
          <cell r="AI176">
            <v>0.7</v>
          </cell>
          <cell r="AJ176">
            <v>0.7</v>
          </cell>
          <cell r="AK176">
            <v>0.7</v>
          </cell>
          <cell r="AL176">
            <v>0.7</v>
          </cell>
          <cell r="AM176">
            <v>0.7</v>
          </cell>
          <cell r="AN176">
            <v>0.7</v>
          </cell>
          <cell r="AO176">
            <v>0.7</v>
          </cell>
          <cell r="AP176"/>
          <cell r="AQ176"/>
          <cell r="AR176"/>
          <cell r="AS176"/>
          <cell r="AT176"/>
          <cell r="AU176"/>
          <cell r="AV176" t="e">
            <v>#N/A</v>
          </cell>
        </row>
        <row r="177">
          <cell r="A177" t="str">
            <v>Proportion of N excreted as TAN_Buffalo</v>
          </cell>
          <cell r="B177" t="str">
            <v>-</v>
          </cell>
          <cell r="C177" t="str">
            <v>Proportion of N excreted as TAN</v>
          </cell>
          <cell r="D177" t="str">
            <v>-</v>
          </cell>
          <cell r="E177" t="str">
            <v>Buffalo</v>
          </cell>
          <cell r="F177" t="str">
            <v>Fraction</v>
          </cell>
          <cell r="G177" t="str">
            <v>D</v>
          </cell>
          <cell r="H177" t="str">
            <v>-</v>
          </cell>
          <cell r="I177" t="str">
            <v>Table 3.9, 3B, EMEP/EEA Guidebook 2019</v>
          </cell>
          <cell r="J177"/>
          <cell r="K177">
            <v>0.5</v>
          </cell>
          <cell r="L177">
            <v>0.5</v>
          </cell>
          <cell r="M177">
            <v>0.5</v>
          </cell>
          <cell r="N177">
            <v>0.5</v>
          </cell>
          <cell r="O177">
            <v>0.5</v>
          </cell>
          <cell r="P177">
            <v>0.5</v>
          </cell>
          <cell r="Q177">
            <v>0.5</v>
          </cell>
          <cell r="R177">
            <v>0.5</v>
          </cell>
          <cell r="S177">
            <v>0.5</v>
          </cell>
          <cell r="T177">
            <v>0.5</v>
          </cell>
          <cell r="U177">
            <v>0.5</v>
          </cell>
          <cell r="V177">
            <v>0.5</v>
          </cell>
          <cell r="W177">
            <v>0.5</v>
          </cell>
          <cell r="X177">
            <v>0.5</v>
          </cell>
          <cell r="Y177">
            <v>0.5</v>
          </cell>
          <cell r="Z177">
            <v>0.5</v>
          </cell>
          <cell r="AA177">
            <v>0.5</v>
          </cell>
          <cell r="AB177">
            <v>0.5</v>
          </cell>
          <cell r="AC177">
            <v>0.5</v>
          </cell>
          <cell r="AD177">
            <v>0.5</v>
          </cell>
          <cell r="AE177">
            <v>0.5</v>
          </cell>
          <cell r="AF177">
            <v>0.5</v>
          </cell>
          <cell r="AG177">
            <v>0.5</v>
          </cell>
          <cell r="AH177">
            <v>0.5</v>
          </cell>
          <cell r="AI177">
            <v>0.5</v>
          </cell>
          <cell r="AJ177">
            <v>0.5</v>
          </cell>
          <cell r="AK177">
            <v>0.5</v>
          </cell>
          <cell r="AL177">
            <v>0.5</v>
          </cell>
          <cell r="AM177">
            <v>0.5</v>
          </cell>
          <cell r="AN177">
            <v>0.5</v>
          </cell>
          <cell r="AO177">
            <v>0.5</v>
          </cell>
          <cell r="AP177"/>
          <cell r="AQ177"/>
          <cell r="AR177"/>
          <cell r="AS177"/>
          <cell r="AT177"/>
          <cell r="AU177"/>
          <cell r="AV177" t="e">
            <v>#N/A</v>
          </cell>
        </row>
        <row r="178">
          <cell r="A178" t="str">
            <v>Proportion of N excreted as TAN_Goats</v>
          </cell>
          <cell r="B178" t="str">
            <v>-</v>
          </cell>
          <cell r="C178" t="str">
            <v>Proportion of N excreted as TAN</v>
          </cell>
          <cell r="D178" t="str">
            <v>-</v>
          </cell>
          <cell r="E178" t="str">
            <v>Goats</v>
          </cell>
          <cell r="F178" t="str">
            <v>Fraction</v>
          </cell>
          <cell r="G178" t="str">
            <v>D</v>
          </cell>
          <cell r="H178" t="str">
            <v>-</v>
          </cell>
          <cell r="I178" t="str">
            <v>Table 3.9, 3B, EMEP/EEA Guidebook 2019</v>
          </cell>
          <cell r="J178"/>
          <cell r="K178">
            <v>0.5</v>
          </cell>
          <cell r="L178">
            <v>0.5</v>
          </cell>
          <cell r="M178">
            <v>0.5</v>
          </cell>
          <cell r="N178">
            <v>0.5</v>
          </cell>
          <cell r="O178">
            <v>0.5</v>
          </cell>
          <cell r="P178">
            <v>0.5</v>
          </cell>
          <cell r="Q178">
            <v>0.5</v>
          </cell>
          <cell r="R178">
            <v>0.5</v>
          </cell>
          <cell r="S178">
            <v>0.5</v>
          </cell>
          <cell r="T178">
            <v>0.5</v>
          </cell>
          <cell r="U178">
            <v>0.5</v>
          </cell>
          <cell r="V178">
            <v>0.5</v>
          </cell>
          <cell r="W178">
            <v>0.5</v>
          </cell>
          <cell r="X178">
            <v>0.5</v>
          </cell>
          <cell r="Y178">
            <v>0.5</v>
          </cell>
          <cell r="Z178">
            <v>0.5</v>
          </cell>
          <cell r="AA178">
            <v>0.5</v>
          </cell>
          <cell r="AB178">
            <v>0.5</v>
          </cell>
          <cell r="AC178">
            <v>0.5</v>
          </cell>
          <cell r="AD178">
            <v>0.5</v>
          </cell>
          <cell r="AE178">
            <v>0.5</v>
          </cell>
          <cell r="AF178">
            <v>0.5</v>
          </cell>
          <cell r="AG178">
            <v>0.5</v>
          </cell>
          <cell r="AH178">
            <v>0.5</v>
          </cell>
          <cell r="AI178">
            <v>0.5</v>
          </cell>
          <cell r="AJ178">
            <v>0.5</v>
          </cell>
          <cell r="AK178">
            <v>0.5</v>
          </cell>
          <cell r="AL178">
            <v>0.5</v>
          </cell>
          <cell r="AM178">
            <v>0.5</v>
          </cell>
          <cell r="AN178">
            <v>0.5</v>
          </cell>
          <cell r="AO178">
            <v>0.5</v>
          </cell>
          <cell r="AP178"/>
          <cell r="AQ178"/>
          <cell r="AR178"/>
          <cell r="AS178"/>
          <cell r="AT178"/>
          <cell r="AU178"/>
          <cell r="AV178" t="e">
            <v>#N/A</v>
          </cell>
        </row>
        <row r="179">
          <cell r="A179" t="str">
            <v>Proportion of N excreted as TAN_Horses</v>
          </cell>
          <cell r="B179" t="str">
            <v>-</v>
          </cell>
          <cell r="C179" t="str">
            <v>Proportion of N excreted as TAN</v>
          </cell>
          <cell r="D179" t="str">
            <v>-</v>
          </cell>
          <cell r="E179" t="str">
            <v>Horses</v>
          </cell>
          <cell r="F179" t="str">
            <v>Fraction</v>
          </cell>
          <cell r="G179" t="str">
            <v>D</v>
          </cell>
          <cell r="H179" t="str">
            <v>-</v>
          </cell>
          <cell r="I179" t="str">
            <v>Table 3.9, 3B, EMEP/EEA Guidebook 2019</v>
          </cell>
          <cell r="J179"/>
          <cell r="K179">
            <v>0.6</v>
          </cell>
          <cell r="L179">
            <v>0.6</v>
          </cell>
          <cell r="M179">
            <v>0.6</v>
          </cell>
          <cell r="N179">
            <v>0.6</v>
          </cell>
          <cell r="O179">
            <v>0.6</v>
          </cell>
          <cell r="P179">
            <v>0.6</v>
          </cell>
          <cell r="Q179">
            <v>0.6</v>
          </cell>
          <cell r="R179">
            <v>0.6</v>
          </cell>
          <cell r="S179">
            <v>0.6</v>
          </cell>
          <cell r="T179">
            <v>0.6</v>
          </cell>
          <cell r="U179">
            <v>0.6</v>
          </cell>
          <cell r="V179">
            <v>0.6</v>
          </cell>
          <cell r="W179">
            <v>0.6</v>
          </cell>
          <cell r="X179">
            <v>0.6</v>
          </cell>
          <cell r="Y179">
            <v>0.6</v>
          </cell>
          <cell r="Z179">
            <v>0.6</v>
          </cell>
          <cell r="AA179">
            <v>0.6</v>
          </cell>
          <cell r="AB179">
            <v>0.6</v>
          </cell>
          <cell r="AC179">
            <v>0.6</v>
          </cell>
          <cell r="AD179">
            <v>0.6</v>
          </cell>
          <cell r="AE179">
            <v>0.6</v>
          </cell>
          <cell r="AF179">
            <v>0.6</v>
          </cell>
          <cell r="AG179">
            <v>0.6</v>
          </cell>
          <cell r="AH179">
            <v>0.6</v>
          </cell>
          <cell r="AI179">
            <v>0.6</v>
          </cell>
          <cell r="AJ179">
            <v>0.6</v>
          </cell>
          <cell r="AK179">
            <v>0.6</v>
          </cell>
          <cell r="AL179">
            <v>0.6</v>
          </cell>
          <cell r="AM179">
            <v>0.6</v>
          </cell>
          <cell r="AN179">
            <v>0.6</v>
          </cell>
          <cell r="AO179">
            <v>0.6</v>
          </cell>
          <cell r="AP179"/>
          <cell r="AQ179"/>
          <cell r="AR179"/>
          <cell r="AS179"/>
          <cell r="AT179"/>
          <cell r="AU179"/>
          <cell r="AV179" t="e">
            <v>#N/A</v>
          </cell>
        </row>
        <row r="180">
          <cell r="A180" t="str">
            <v>Proportion of N excreted as TAN_Mules and asses</v>
          </cell>
          <cell r="B180" t="str">
            <v>-</v>
          </cell>
          <cell r="C180" t="str">
            <v>Proportion of N excreted as TAN</v>
          </cell>
          <cell r="D180" t="str">
            <v>-</v>
          </cell>
          <cell r="E180" t="str">
            <v>Mules and asses</v>
          </cell>
          <cell r="F180" t="str">
            <v>Fraction</v>
          </cell>
          <cell r="G180" t="str">
            <v>D</v>
          </cell>
          <cell r="H180" t="str">
            <v>-</v>
          </cell>
          <cell r="I180" t="str">
            <v>Table 3.9, 3B, EMEP/EEA Guidebook 2019</v>
          </cell>
          <cell r="J180"/>
          <cell r="K180">
            <v>0.6</v>
          </cell>
          <cell r="L180">
            <v>0.6</v>
          </cell>
          <cell r="M180">
            <v>0.6</v>
          </cell>
          <cell r="N180">
            <v>0.6</v>
          </cell>
          <cell r="O180">
            <v>0.6</v>
          </cell>
          <cell r="P180">
            <v>0.6</v>
          </cell>
          <cell r="Q180">
            <v>0.6</v>
          </cell>
          <cell r="R180">
            <v>0.6</v>
          </cell>
          <cell r="S180">
            <v>0.6</v>
          </cell>
          <cell r="T180">
            <v>0.6</v>
          </cell>
          <cell r="U180">
            <v>0.6</v>
          </cell>
          <cell r="V180">
            <v>0.6</v>
          </cell>
          <cell r="W180">
            <v>0.6</v>
          </cell>
          <cell r="X180">
            <v>0.6</v>
          </cell>
          <cell r="Y180">
            <v>0.6</v>
          </cell>
          <cell r="Z180">
            <v>0.6</v>
          </cell>
          <cell r="AA180">
            <v>0.6</v>
          </cell>
          <cell r="AB180">
            <v>0.6</v>
          </cell>
          <cell r="AC180">
            <v>0.6</v>
          </cell>
          <cell r="AD180">
            <v>0.6</v>
          </cell>
          <cell r="AE180">
            <v>0.6</v>
          </cell>
          <cell r="AF180">
            <v>0.6</v>
          </cell>
          <cell r="AG180">
            <v>0.6</v>
          </cell>
          <cell r="AH180">
            <v>0.6</v>
          </cell>
          <cell r="AI180">
            <v>0.6</v>
          </cell>
          <cell r="AJ180">
            <v>0.6</v>
          </cell>
          <cell r="AK180">
            <v>0.6</v>
          </cell>
          <cell r="AL180">
            <v>0.6</v>
          </cell>
          <cell r="AM180">
            <v>0.6</v>
          </cell>
          <cell r="AN180">
            <v>0.6</v>
          </cell>
          <cell r="AO180">
            <v>0.6</v>
          </cell>
          <cell r="AP180"/>
          <cell r="AQ180"/>
          <cell r="AR180"/>
          <cell r="AS180"/>
          <cell r="AT180"/>
          <cell r="AU180"/>
          <cell r="AV180" t="e">
            <v>#N/A</v>
          </cell>
        </row>
        <row r="181">
          <cell r="A181" t="str">
            <v>Proportion of N excreted as TAN_Laying hens</v>
          </cell>
          <cell r="B181" t="str">
            <v>-</v>
          </cell>
          <cell r="C181" t="str">
            <v>Proportion of N excreted as TAN</v>
          </cell>
          <cell r="D181" t="str">
            <v>-</v>
          </cell>
          <cell r="E181" t="str">
            <v>Laying hens</v>
          </cell>
          <cell r="F181" t="str">
            <v>Fraction</v>
          </cell>
          <cell r="G181" t="str">
            <v>D</v>
          </cell>
          <cell r="H181" t="str">
            <v>-</v>
          </cell>
          <cell r="I181" t="str">
            <v>Table 3.9, 3B, EMEP/EEA Guidebook 2019</v>
          </cell>
          <cell r="J181"/>
          <cell r="K181">
            <v>0.7</v>
          </cell>
          <cell r="L181">
            <v>0.7</v>
          </cell>
          <cell r="M181">
            <v>0.7</v>
          </cell>
          <cell r="N181">
            <v>0.7</v>
          </cell>
          <cell r="O181">
            <v>0.7</v>
          </cell>
          <cell r="P181">
            <v>0.7</v>
          </cell>
          <cell r="Q181">
            <v>0.7</v>
          </cell>
          <cell r="R181">
            <v>0.7</v>
          </cell>
          <cell r="S181">
            <v>0.7</v>
          </cell>
          <cell r="T181">
            <v>0.7</v>
          </cell>
          <cell r="U181">
            <v>0.7</v>
          </cell>
          <cell r="V181">
            <v>0.7</v>
          </cell>
          <cell r="W181">
            <v>0.7</v>
          </cell>
          <cell r="X181">
            <v>0.7</v>
          </cell>
          <cell r="Y181">
            <v>0.7</v>
          </cell>
          <cell r="Z181">
            <v>0.7</v>
          </cell>
          <cell r="AA181">
            <v>0.7</v>
          </cell>
          <cell r="AB181">
            <v>0.7</v>
          </cell>
          <cell r="AC181">
            <v>0.7</v>
          </cell>
          <cell r="AD181">
            <v>0.7</v>
          </cell>
          <cell r="AE181">
            <v>0.7</v>
          </cell>
          <cell r="AF181">
            <v>0.7</v>
          </cell>
          <cell r="AG181">
            <v>0.7</v>
          </cell>
          <cell r="AH181">
            <v>0.7</v>
          </cell>
          <cell r="AI181">
            <v>0.7</v>
          </cell>
          <cell r="AJ181">
            <v>0.7</v>
          </cell>
          <cell r="AK181">
            <v>0.7</v>
          </cell>
          <cell r="AL181">
            <v>0.7</v>
          </cell>
          <cell r="AM181">
            <v>0.7</v>
          </cell>
          <cell r="AN181">
            <v>0.7</v>
          </cell>
          <cell r="AO181">
            <v>0.7</v>
          </cell>
          <cell r="AP181"/>
          <cell r="AQ181"/>
          <cell r="AR181"/>
          <cell r="AS181"/>
          <cell r="AT181"/>
          <cell r="AU181"/>
          <cell r="AV181" t="e">
            <v>#N/A</v>
          </cell>
        </row>
        <row r="182">
          <cell r="A182" t="str">
            <v>Proportion of N excreted as TAN_Broilers</v>
          </cell>
          <cell r="B182" t="str">
            <v>-</v>
          </cell>
          <cell r="C182" t="str">
            <v>Proportion of N excreted as TAN</v>
          </cell>
          <cell r="D182" t="str">
            <v>-</v>
          </cell>
          <cell r="E182" t="str">
            <v>Broilers</v>
          </cell>
          <cell r="F182" t="str">
            <v>Fraction</v>
          </cell>
          <cell r="G182" t="str">
            <v>D</v>
          </cell>
          <cell r="H182" t="str">
            <v>-</v>
          </cell>
          <cell r="I182" t="str">
            <v>Table 3.9, 3B, EMEP/EEA Guidebook 2019</v>
          </cell>
          <cell r="J182"/>
          <cell r="K182">
            <v>0.7</v>
          </cell>
          <cell r="L182">
            <v>0.7</v>
          </cell>
          <cell r="M182">
            <v>0.7</v>
          </cell>
          <cell r="N182">
            <v>0.7</v>
          </cell>
          <cell r="O182">
            <v>0.7</v>
          </cell>
          <cell r="P182">
            <v>0.7</v>
          </cell>
          <cell r="Q182">
            <v>0.7</v>
          </cell>
          <cell r="R182">
            <v>0.7</v>
          </cell>
          <cell r="S182">
            <v>0.7</v>
          </cell>
          <cell r="T182">
            <v>0.7</v>
          </cell>
          <cell r="U182">
            <v>0.7</v>
          </cell>
          <cell r="V182">
            <v>0.7</v>
          </cell>
          <cell r="W182">
            <v>0.7</v>
          </cell>
          <cell r="X182">
            <v>0.7</v>
          </cell>
          <cell r="Y182">
            <v>0.7</v>
          </cell>
          <cell r="Z182">
            <v>0.7</v>
          </cell>
          <cell r="AA182">
            <v>0.7</v>
          </cell>
          <cell r="AB182">
            <v>0.7</v>
          </cell>
          <cell r="AC182">
            <v>0.7</v>
          </cell>
          <cell r="AD182">
            <v>0.7</v>
          </cell>
          <cell r="AE182">
            <v>0.7</v>
          </cell>
          <cell r="AF182">
            <v>0.7</v>
          </cell>
          <cell r="AG182">
            <v>0.7</v>
          </cell>
          <cell r="AH182">
            <v>0.7</v>
          </cell>
          <cell r="AI182">
            <v>0.7</v>
          </cell>
          <cell r="AJ182">
            <v>0.7</v>
          </cell>
          <cell r="AK182">
            <v>0.7</v>
          </cell>
          <cell r="AL182">
            <v>0.7</v>
          </cell>
          <cell r="AM182">
            <v>0.7</v>
          </cell>
          <cell r="AN182">
            <v>0.7</v>
          </cell>
          <cell r="AO182">
            <v>0.7</v>
          </cell>
          <cell r="AP182"/>
          <cell r="AQ182"/>
          <cell r="AR182"/>
          <cell r="AS182"/>
          <cell r="AT182"/>
          <cell r="AU182"/>
          <cell r="AV182" t="e">
            <v>#N/A</v>
          </cell>
        </row>
        <row r="183">
          <cell r="A183" t="str">
            <v>Proportion of N excreted as TAN_Turkeys</v>
          </cell>
          <cell r="B183" t="str">
            <v>-</v>
          </cell>
          <cell r="C183" t="str">
            <v>Proportion of N excreted as TAN</v>
          </cell>
          <cell r="D183" t="str">
            <v>-</v>
          </cell>
          <cell r="E183" t="str">
            <v>Turkeys</v>
          </cell>
          <cell r="F183" t="str">
            <v>Fraction</v>
          </cell>
          <cell r="G183" t="str">
            <v>D</v>
          </cell>
          <cell r="H183" t="str">
            <v>-</v>
          </cell>
          <cell r="I183" t="str">
            <v>Table 3.9, 3B, EMEP/EEA Guidebook 2019</v>
          </cell>
          <cell r="J183"/>
          <cell r="K183">
            <v>0.7</v>
          </cell>
          <cell r="L183">
            <v>0.7</v>
          </cell>
          <cell r="M183">
            <v>0.7</v>
          </cell>
          <cell r="N183">
            <v>0.7</v>
          </cell>
          <cell r="O183">
            <v>0.7</v>
          </cell>
          <cell r="P183">
            <v>0.7</v>
          </cell>
          <cell r="Q183">
            <v>0.7</v>
          </cell>
          <cell r="R183">
            <v>0.7</v>
          </cell>
          <cell r="S183">
            <v>0.7</v>
          </cell>
          <cell r="T183">
            <v>0.7</v>
          </cell>
          <cell r="U183">
            <v>0.7</v>
          </cell>
          <cell r="V183">
            <v>0.7</v>
          </cell>
          <cell r="W183">
            <v>0.7</v>
          </cell>
          <cell r="X183">
            <v>0.7</v>
          </cell>
          <cell r="Y183">
            <v>0.7</v>
          </cell>
          <cell r="Z183">
            <v>0.7</v>
          </cell>
          <cell r="AA183">
            <v>0.7</v>
          </cell>
          <cell r="AB183">
            <v>0.7</v>
          </cell>
          <cell r="AC183">
            <v>0.7</v>
          </cell>
          <cell r="AD183">
            <v>0.7</v>
          </cell>
          <cell r="AE183">
            <v>0.7</v>
          </cell>
          <cell r="AF183">
            <v>0.7</v>
          </cell>
          <cell r="AG183">
            <v>0.7</v>
          </cell>
          <cell r="AH183">
            <v>0.7</v>
          </cell>
          <cell r="AI183">
            <v>0.7</v>
          </cell>
          <cell r="AJ183">
            <v>0.7</v>
          </cell>
          <cell r="AK183">
            <v>0.7</v>
          </cell>
          <cell r="AL183">
            <v>0.7</v>
          </cell>
          <cell r="AM183">
            <v>0.7</v>
          </cell>
          <cell r="AN183">
            <v>0.7</v>
          </cell>
          <cell r="AO183">
            <v>0.7</v>
          </cell>
          <cell r="AP183"/>
          <cell r="AQ183"/>
          <cell r="AR183"/>
          <cell r="AS183"/>
          <cell r="AT183"/>
          <cell r="AU183"/>
          <cell r="AV183" t="e">
            <v>#N/A</v>
          </cell>
        </row>
        <row r="184">
          <cell r="A184" t="str">
            <v>Proportion of N excreted as TAN_Other poultry (ducks)</v>
          </cell>
          <cell r="B184" t="str">
            <v>-</v>
          </cell>
          <cell r="C184" t="str">
            <v>Proportion of N excreted as TAN</v>
          </cell>
          <cell r="D184" t="str">
            <v>-</v>
          </cell>
          <cell r="E184" t="str">
            <v>Other poultry (ducks)</v>
          </cell>
          <cell r="F184" t="str">
            <v>Fraction</v>
          </cell>
          <cell r="G184" t="str">
            <v>D</v>
          </cell>
          <cell r="H184" t="str">
            <v>-</v>
          </cell>
          <cell r="I184" t="str">
            <v>Table 3.9, 3B, EMEP/EEA Guidebook 2019</v>
          </cell>
          <cell r="J184"/>
          <cell r="K184">
            <v>0.7</v>
          </cell>
          <cell r="L184">
            <v>0.7</v>
          </cell>
          <cell r="M184">
            <v>0.7</v>
          </cell>
          <cell r="N184">
            <v>0.7</v>
          </cell>
          <cell r="O184">
            <v>0.7</v>
          </cell>
          <cell r="P184">
            <v>0.7</v>
          </cell>
          <cell r="Q184">
            <v>0.7</v>
          </cell>
          <cell r="R184">
            <v>0.7</v>
          </cell>
          <cell r="S184">
            <v>0.7</v>
          </cell>
          <cell r="T184">
            <v>0.7</v>
          </cell>
          <cell r="U184">
            <v>0.7</v>
          </cell>
          <cell r="V184">
            <v>0.7</v>
          </cell>
          <cell r="W184">
            <v>0.7</v>
          </cell>
          <cell r="X184">
            <v>0.7</v>
          </cell>
          <cell r="Y184">
            <v>0.7</v>
          </cell>
          <cell r="Z184">
            <v>0.7</v>
          </cell>
          <cell r="AA184">
            <v>0.7</v>
          </cell>
          <cell r="AB184">
            <v>0.7</v>
          </cell>
          <cell r="AC184">
            <v>0.7</v>
          </cell>
          <cell r="AD184">
            <v>0.7</v>
          </cell>
          <cell r="AE184">
            <v>0.7</v>
          </cell>
          <cell r="AF184">
            <v>0.7</v>
          </cell>
          <cell r="AG184">
            <v>0.7</v>
          </cell>
          <cell r="AH184">
            <v>0.7</v>
          </cell>
          <cell r="AI184">
            <v>0.7</v>
          </cell>
          <cell r="AJ184">
            <v>0.7</v>
          </cell>
          <cell r="AK184">
            <v>0.7</v>
          </cell>
          <cell r="AL184">
            <v>0.7</v>
          </cell>
          <cell r="AM184">
            <v>0.7</v>
          </cell>
          <cell r="AN184">
            <v>0.7</v>
          </cell>
          <cell r="AO184">
            <v>0.7</v>
          </cell>
          <cell r="AP184"/>
          <cell r="AQ184"/>
          <cell r="AR184"/>
          <cell r="AS184"/>
          <cell r="AT184"/>
          <cell r="AU184"/>
          <cell r="AV184" t="e">
            <v>#N/A</v>
          </cell>
        </row>
        <row r="185">
          <cell r="A185" t="str">
            <v>Proportion of N excreted as TAN_Other poultry (geese)</v>
          </cell>
          <cell r="B185" t="str">
            <v>-</v>
          </cell>
          <cell r="C185" t="str">
            <v>Proportion of N excreted as TAN</v>
          </cell>
          <cell r="D185" t="str">
            <v>-</v>
          </cell>
          <cell r="E185" t="str">
            <v>Other poultry (geese)</v>
          </cell>
          <cell r="F185" t="str">
            <v>Fraction</v>
          </cell>
          <cell r="G185" t="str">
            <v>D</v>
          </cell>
          <cell r="H185" t="str">
            <v>-</v>
          </cell>
          <cell r="I185" t="str">
            <v>Table 3.9, 3B, EMEP/EEA Guidebook 2019</v>
          </cell>
          <cell r="J185"/>
          <cell r="K185">
            <v>0.7</v>
          </cell>
          <cell r="L185">
            <v>0.7</v>
          </cell>
          <cell r="M185">
            <v>0.7</v>
          </cell>
          <cell r="N185">
            <v>0.7</v>
          </cell>
          <cell r="O185">
            <v>0.7</v>
          </cell>
          <cell r="P185">
            <v>0.7</v>
          </cell>
          <cell r="Q185">
            <v>0.7</v>
          </cell>
          <cell r="R185">
            <v>0.7</v>
          </cell>
          <cell r="S185">
            <v>0.7</v>
          </cell>
          <cell r="T185">
            <v>0.7</v>
          </cell>
          <cell r="U185">
            <v>0.7</v>
          </cell>
          <cell r="V185">
            <v>0.7</v>
          </cell>
          <cell r="W185">
            <v>0.7</v>
          </cell>
          <cell r="X185">
            <v>0.7</v>
          </cell>
          <cell r="Y185">
            <v>0.7</v>
          </cell>
          <cell r="Z185">
            <v>0.7</v>
          </cell>
          <cell r="AA185">
            <v>0.7</v>
          </cell>
          <cell r="AB185">
            <v>0.7</v>
          </cell>
          <cell r="AC185">
            <v>0.7</v>
          </cell>
          <cell r="AD185">
            <v>0.7</v>
          </cell>
          <cell r="AE185">
            <v>0.7</v>
          </cell>
          <cell r="AF185">
            <v>0.7</v>
          </cell>
          <cell r="AG185">
            <v>0.7</v>
          </cell>
          <cell r="AH185">
            <v>0.7</v>
          </cell>
          <cell r="AI185">
            <v>0.7</v>
          </cell>
          <cell r="AJ185">
            <v>0.7</v>
          </cell>
          <cell r="AK185">
            <v>0.7</v>
          </cell>
          <cell r="AL185">
            <v>0.7</v>
          </cell>
          <cell r="AM185">
            <v>0.7</v>
          </cell>
          <cell r="AN185">
            <v>0.7</v>
          </cell>
          <cell r="AO185">
            <v>0.7</v>
          </cell>
          <cell r="AP185"/>
          <cell r="AQ185"/>
          <cell r="AR185"/>
          <cell r="AS185"/>
          <cell r="AT185"/>
          <cell r="AU185"/>
          <cell r="AV185" t="e">
            <v>#N/A</v>
          </cell>
        </row>
        <row r="186">
          <cell r="A186" t="str">
            <v>Proportion of N excreted as TAN_Other animals (fur animals)</v>
          </cell>
          <cell r="B186" t="str">
            <v>-</v>
          </cell>
          <cell r="C186" t="str">
            <v>Proportion of N excreted as TAN</v>
          </cell>
          <cell r="D186" t="str">
            <v>-</v>
          </cell>
          <cell r="E186" t="str">
            <v>Other animals (fur animals)</v>
          </cell>
          <cell r="F186" t="str">
            <v>Fraction</v>
          </cell>
          <cell r="G186" t="str">
            <v>D</v>
          </cell>
          <cell r="H186" t="str">
            <v>-</v>
          </cell>
          <cell r="I186" t="str">
            <v>Table 3.9, 3B, EMEP/EEA Guidebook 2019</v>
          </cell>
          <cell r="J186"/>
          <cell r="K186">
            <v>0.6</v>
          </cell>
          <cell r="L186">
            <v>0.6</v>
          </cell>
          <cell r="M186">
            <v>0.6</v>
          </cell>
          <cell r="N186">
            <v>0.6</v>
          </cell>
          <cell r="O186">
            <v>0.6</v>
          </cell>
          <cell r="P186">
            <v>0.6</v>
          </cell>
          <cell r="Q186">
            <v>0.6</v>
          </cell>
          <cell r="R186">
            <v>0.6</v>
          </cell>
          <cell r="S186">
            <v>0.6</v>
          </cell>
          <cell r="T186">
            <v>0.6</v>
          </cell>
          <cell r="U186">
            <v>0.6</v>
          </cell>
          <cell r="V186">
            <v>0.6</v>
          </cell>
          <cell r="W186">
            <v>0.6</v>
          </cell>
          <cell r="X186">
            <v>0.6</v>
          </cell>
          <cell r="Y186">
            <v>0.6</v>
          </cell>
          <cell r="Z186">
            <v>0.6</v>
          </cell>
          <cell r="AA186">
            <v>0.6</v>
          </cell>
          <cell r="AB186">
            <v>0.6</v>
          </cell>
          <cell r="AC186">
            <v>0.6</v>
          </cell>
          <cell r="AD186">
            <v>0.6</v>
          </cell>
          <cell r="AE186">
            <v>0.6</v>
          </cell>
          <cell r="AF186">
            <v>0.6</v>
          </cell>
          <cell r="AG186">
            <v>0.6</v>
          </cell>
          <cell r="AH186">
            <v>0.6</v>
          </cell>
          <cell r="AI186">
            <v>0.6</v>
          </cell>
          <cell r="AJ186">
            <v>0.6</v>
          </cell>
          <cell r="AK186">
            <v>0.6</v>
          </cell>
          <cell r="AL186">
            <v>0.6</v>
          </cell>
          <cell r="AM186">
            <v>0.6</v>
          </cell>
          <cell r="AN186">
            <v>0.6</v>
          </cell>
          <cell r="AO186">
            <v>0.6</v>
          </cell>
          <cell r="AP186"/>
          <cell r="AQ186"/>
          <cell r="AR186"/>
          <cell r="AS186"/>
          <cell r="AT186"/>
          <cell r="AU186"/>
          <cell r="AV186" t="e">
            <v>#N/A</v>
          </cell>
        </row>
        <row r="187">
          <cell r="A187" t="str">
            <v>Annual straw use in litter-based manure management systems</v>
          </cell>
          <cell r="B187"/>
          <cell r="C187"/>
          <cell r="D187"/>
          <cell r="E187"/>
          <cell r="F187"/>
          <cell r="G187"/>
          <cell r="H187"/>
          <cell r="I187"/>
          <cell r="J187"/>
          <cell r="K187"/>
          <cell r="L187"/>
          <cell r="M187"/>
          <cell r="N187"/>
          <cell r="O187"/>
          <cell r="P187"/>
          <cell r="Q187"/>
          <cell r="R187"/>
          <cell r="S187"/>
          <cell r="T187"/>
          <cell r="U187"/>
          <cell r="V187"/>
          <cell r="W187"/>
          <cell r="X187"/>
          <cell r="Y187"/>
          <cell r="Z187"/>
          <cell r="AA187"/>
          <cell r="AB187"/>
          <cell r="AC187"/>
          <cell r="AD187"/>
          <cell r="AE187"/>
          <cell r="AF187"/>
          <cell r="AG187"/>
          <cell r="AH187"/>
          <cell r="AI187"/>
          <cell r="AJ187"/>
          <cell r="AK187"/>
          <cell r="AL187"/>
          <cell r="AM187"/>
          <cell r="AN187"/>
          <cell r="AO187"/>
          <cell r="AP187"/>
          <cell r="AQ187"/>
          <cell r="AR187"/>
          <cell r="AS187"/>
          <cell r="AT187"/>
          <cell r="AU187"/>
          <cell r="AV187"/>
        </row>
        <row r="188">
          <cell r="A188" t="str">
            <v>Straw_Dairy cattle</v>
          </cell>
          <cell r="B188" t="str">
            <v>-</v>
          </cell>
          <cell r="C188" t="str">
            <v>Straw</v>
          </cell>
          <cell r="D188" t="str">
            <v>-</v>
          </cell>
          <cell r="E188" t="str">
            <v>Dairy cattle</v>
          </cell>
          <cell r="F188" t="str">
            <v>kg/yr</v>
          </cell>
          <cell r="G188" t="str">
            <v>cs</v>
          </cell>
          <cell r="H188" t="str">
            <v>-</v>
          </cell>
          <cell r="I188" t="str">
            <v>[enter country-specific source]</v>
          </cell>
          <cell r="J188" t="str">
            <v>The default value will be scaled based on the entered housing period/ default housing period</v>
          </cell>
          <cell r="K188">
            <v>2125.7600000000002</v>
          </cell>
          <cell r="L188">
            <v>2125.7600000000002</v>
          </cell>
          <cell r="M188">
            <v>2125.7600000000002</v>
          </cell>
          <cell r="N188">
            <v>2125.7600000000002</v>
          </cell>
          <cell r="O188">
            <v>2125.7600000000002</v>
          </cell>
          <cell r="P188">
            <v>2049.8400000000006</v>
          </cell>
          <cell r="Q188">
            <v>2049.8400000000006</v>
          </cell>
          <cell r="R188">
            <v>2049.8400000000006</v>
          </cell>
          <cell r="S188">
            <v>2049.8400000000006</v>
          </cell>
          <cell r="T188">
            <v>2201.6799999999998</v>
          </cell>
          <cell r="U188">
            <v>2201.6799999999998</v>
          </cell>
          <cell r="V188">
            <v>2201.6799999999998</v>
          </cell>
          <cell r="W188">
            <v>2201.6799999999998</v>
          </cell>
          <cell r="X188">
            <v>2201.6799999999998</v>
          </cell>
          <cell r="Y188">
            <v>2201.6799999999998</v>
          </cell>
          <cell r="Z188">
            <v>2186.4959999999996</v>
          </cell>
          <cell r="AA188">
            <v>2186.4959999999996</v>
          </cell>
          <cell r="AB188">
            <v>2186.4959999999996</v>
          </cell>
          <cell r="AC188">
            <v>2186.4960000000001</v>
          </cell>
          <cell r="AD188">
            <v>2186.4960000000001</v>
          </cell>
          <cell r="AE188">
            <v>2343.0080000000003</v>
          </cell>
          <cell r="AF188">
            <v>2343.0080000000003</v>
          </cell>
          <cell r="AG188">
            <v>2343.0080000000003</v>
          </cell>
          <cell r="AH188">
            <v>2343.0080000000003</v>
          </cell>
          <cell r="AI188">
            <v>2343.0080000000003</v>
          </cell>
          <cell r="AJ188">
            <v>2343.0080000000003</v>
          </cell>
          <cell r="AK188">
            <v>2715.6</v>
          </cell>
          <cell r="AL188">
            <v>2715.6</v>
          </cell>
          <cell r="AM188">
            <v>2847.0000000000005</v>
          </cell>
          <cell r="AN188">
            <v>2847.0000000000005</v>
          </cell>
          <cell r="AO188">
            <v>0</v>
          </cell>
          <cell r="AP188"/>
          <cell r="AQ188"/>
          <cell r="AR188"/>
          <cell r="AS188"/>
          <cell r="AT188"/>
          <cell r="AU188"/>
          <cell r="AV188" t="str">
            <v>[enter country-specific value</v>
          </cell>
        </row>
        <row r="189">
          <cell r="A189" t="str">
            <v>Straw_Non-dairy cattle</v>
          </cell>
          <cell r="B189" t="str">
            <v>-</v>
          </cell>
          <cell r="C189" t="str">
            <v>Straw</v>
          </cell>
          <cell r="D189" t="str">
            <v>-</v>
          </cell>
          <cell r="E189" t="str">
            <v>Non-dairy cattle</v>
          </cell>
          <cell r="F189" t="str">
            <v>kg/yr</v>
          </cell>
          <cell r="G189" t="str">
            <v>cs</v>
          </cell>
          <cell r="H189" t="str">
            <v>-</v>
          </cell>
          <cell r="I189" t="str">
            <v>[enter country-specific source]</v>
          </cell>
          <cell r="J189" t="str">
            <v>The default value will be scaled based on the entered housing period/ default housing period</v>
          </cell>
          <cell r="K189">
            <v>1401.2998048861368</v>
          </cell>
          <cell r="L189">
            <v>1391.6417716919948</v>
          </cell>
          <cell r="M189">
            <v>1392.2341889454935</v>
          </cell>
          <cell r="N189">
            <v>1391.3582668793197</v>
          </cell>
          <cell r="O189">
            <v>1390.007496896179</v>
          </cell>
          <cell r="P189">
            <v>1352.4147237947957</v>
          </cell>
          <cell r="Q189">
            <v>1359.9792566162434</v>
          </cell>
          <cell r="R189">
            <v>1377.6021083186361</v>
          </cell>
          <cell r="S189">
            <v>1399.725732142587</v>
          </cell>
          <cell r="T189">
            <v>1436.2598310217509</v>
          </cell>
          <cell r="U189">
            <v>1447.5304439764896</v>
          </cell>
          <cell r="V189">
            <v>1493.4031686875401</v>
          </cell>
          <cell r="W189">
            <v>1507.3078137313953</v>
          </cell>
          <cell r="X189">
            <v>1518.4621953567191</v>
          </cell>
          <cell r="Y189">
            <v>1518.0243892318672</v>
          </cell>
          <cell r="Z189">
            <v>1562.5721795379538</v>
          </cell>
          <cell r="AA189">
            <v>1557.2052414484638</v>
          </cell>
          <cell r="AB189">
            <v>1518.8543957139664</v>
          </cell>
          <cell r="AC189">
            <v>1486.9385765395843</v>
          </cell>
          <cell r="AD189">
            <v>1458.7705101026086</v>
          </cell>
          <cell r="AE189">
            <v>1401.2438088378481</v>
          </cell>
          <cell r="AF189">
            <v>1392.4554233535262</v>
          </cell>
          <cell r="AG189">
            <v>1389.9842961828297</v>
          </cell>
          <cell r="AH189">
            <v>1394.2868702214507</v>
          </cell>
          <cell r="AI189">
            <v>1390.3470344475882</v>
          </cell>
          <cell r="AJ189">
            <v>1389.7964081217888</v>
          </cell>
          <cell r="AK189">
            <v>1376.0226904153812</v>
          </cell>
          <cell r="AL189">
            <v>1351.4008397602447</v>
          </cell>
          <cell r="AM189">
            <v>1435.9112544828738</v>
          </cell>
          <cell r="AN189">
            <v>1410.099590457022</v>
          </cell>
          <cell r="AO189">
            <v>0</v>
          </cell>
          <cell r="AP189"/>
          <cell r="AQ189"/>
          <cell r="AR189"/>
          <cell r="AS189"/>
          <cell r="AT189"/>
          <cell r="AU189"/>
          <cell r="AV189" t="str">
            <v>[enter country-specific value</v>
          </cell>
        </row>
        <row r="190">
          <cell r="A190" t="str">
            <v>Straw_Non-dairy cattle (calves)</v>
          </cell>
          <cell r="B190" t="str">
            <v>-</v>
          </cell>
          <cell r="C190" t="str">
            <v>Straw</v>
          </cell>
          <cell r="D190" t="str">
            <v>-</v>
          </cell>
          <cell r="E190" t="str">
            <v>Non-dairy cattle (calves)</v>
          </cell>
          <cell r="F190" t="str">
            <v>kg/yr</v>
          </cell>
          <cell r="G190" t="str">
            <v>D</v>
          </cell>
          <cell r="H190" t="str">
            <v>-</v>
          </cell>
          <cell r="I190" t="str">
            <v>Table 3.7, 3B, EMEP/EEA Guidebook 2019 - no default, assuming the same as non-dairy cattle</v>
          </cell>
          <cell r="J190" t="str">
            <v>The default value will be scaled based on the entered housing period/ default housing period</v>
          </cell>
          <cell r="K190">
            <v>500</v>
          </cell>
          <cell r="L190">
            <v>500</v>
          </cell>
          <cell r="M190">
            <v>500</v>
          </cell>
          <cell r="N190">
            <v>500</v>
          </cell>
          <cell r="O190">
            <v>500</v>
          </cell>
          <cell r="P190">
            <v>500</v>
          </cell>
          <cell r="Q190">
            <v>500</v>
          </cell>
          <cell r="R190">
            <v>500</v>
          </cell>
          <cell r="S190">
            <v>500</v>
          </cell>
          <cell r="T190">
            <v>500</v>
          </cell>
          <cell r="U190">
            <v>500</v>
          </cell>
          <cell r="V190">
            <v>500</v>
          </cell>
          <cell r="W190">
            <v>500</v>
          </cell>
          <cell r="X190">
            <v>500</v>
          </cell>
          <cell r="Y190">
            <v>500</v>
          </cell>
          <cell r="Z190">
            <v>500</v>
          </cell>
          <cell r="AA190">
            <v>500</v>
          </cell>
          <cell r="AB190">
            <v>500</v>
          </cell>
          <cell r="AC190">
            <v>500</v>
          </cell>
          <cell r="AD190">
            <v>500</v>
          </cell>
          <cell r="AE190">
            <v>500</v>
          </cell>
          <cell r="AF190">
            <v>500</v>
          </cell>
          <cell r="AG190">
            <v>500</v>
          </cell>
          <cell r="AH190">
            <v>500</v>
          </cell>
          <cell r="AI190">
            <v>500</v>
          </cell>
          <cell r="AJ190">
            <v>500</v>
          </cell>
          <cell r="AK190">
            <v>500</v>
          </cell>
          <cell r="AL190">
            <v>500</v>
          </cell>
          <cell r="AM190">
            <v>500</v>
          </cell>
          <cell r="AN190">
            <v>500</v>
          </cell>
          <cell r="AO190">
            <v>500</v>
          </cell>
          <cell r="AP190"/>
          <cell r="AQ190"/>
          <cell r="AR190"/>
          <cell r="AS190"/>
          <cell r="AT190"/>
          <cell r="AU190"/>
          <cell r="AV190" t="e">
            <v>#N/A</v>
          </cell>
        </row>
        <row r="191">
          <cell r="A191" t="str">
            <v>Straw_Sheep</v>
          </cell>
          <cell r="B191" t="str">
            <v>-</v>
          </cell>
          <cell r="C191" t="str">
            <v>Straw</v>
          </cell>
          <cell r="D191" t="str">
            <v>-</v>
          </cell>
          <cell r="E191" t="str">
            <v>Sheep</v>
          </cell>
          <cell r="F191" t="str">
            <v>kg/yr</v>
          </cell>
          <cell r="G191" t="str">
            <v>cs</v>
          </cell>
          <cell r="H191" t="str">
            <v>-</v>
          </cell>
          <cell r="I191" t="str">
            <v>[enter country-specific source]</v>
          </cell>
          <cell r="J191" t="str">
            <v>The default value will be scaled based on the entered housing period/ default housing period</v>
          </cell>
          <cell r="K191">
            <v>26.097500000000029</v>
          </cell>
          <cell r="L191">
            <v>26.097499999999979</v>
          </cell>
          <cell r="M191">
            <v>26.097500000000004</v>
          </cell>
          <cell r="N191">
            <v>26.097500000000004</v>
          </cell>
          <cell r="O191">
            <v>26.097500000000029</v>
          </cell>
          <cell r="P191">
            <v>26.097499999999979</v>
          </cell>
          <cell r="Q191">
            <v>26.097499999999979</v>
          </cell>
          <cell r="R191">
            <v>26.097500000000004</v>
          </cell>
          <cell r="S191">
            <v>26.097500000000004</v>
          </cell>
          <cell r="T191">
            <v>26.097499999999979</v>
          </cell>
          <cell r="U191">
            <v>29.229199999999974</v>
          </cell>
          <cell r="V191">
            <v>28.185300000000002</v>
          </cell>
          <cell r="W191">
            <v>28.185300000000002</v>
          </cell>
          <cell r="X191">
            <v>28.185299999999977</v>
          </cell>
          <cell r="Y191">
            <v>28.185300000000002</v>
          </cell>
          <cell r="Z191">
            <v>26.984815000000001</v>
          </cell>
          <cell r="AA191">
            <v>28.289690000000029</v>
          </cell>
          <cell r="AB191">
            <v>27.089205000000025</v>
          </cell>
          <cell r="AC191">
            <v>27.141399999999976</v>
          </cell>
          <cell r="AD191">
            <v>26.619449999999976</v>
          </cell>
          <cell r="AE191">
            <v>27.924325000000003</v>
          </cell>
          <cell r="AF191">
            <v>27.611155</v>
          </cell>
          <cell r="AG191">
            <v>27.976520000000001</v>
          </cell>
          <cell r="AH191">
            <v>26.097500000000004</v>
          </cell>
          <cell r="AI191">
            <v>98.367500000000007</v>
          </cell>
          <cell r="AJ191">
            <v>98.367500000000007</v>
          </cell>
          <cell r="AK191">
            <v>98.367500000000007</v>
          </cell>
          <cell r="AL191">
            <v>98.367500000000007</v>
          </cell>
          <cell r="AM191">
            <v>100.37500000000001</v>
          </cell>
          <cell r="AN191">
            <v>100.37500000000001</v>
          </cell>
          <cell r="AO191">
            <v>0</v>
          </cell>
          <cell r="AP191"/>
          <cell r="AQ191"/>
          <cell r="AR191"/>
          <cell r="AS191"/>
          <cell r="AT191"/>
          <cell r="AU191"/>
          <cell r="AV191" t="str">
            <v>[enter country-specific value</v>
          </cell>
        </row>
        <row r="192">
          <cell r="A192" t="str">
            <v>Straw_Swine (finishing pigs)</v>
          </cell>
          <cell r="B192" t="str">
            <v>-</v>
          </cell>
          <cell r="C192" t="str">
            <v>Straw</v>
          </cell>
          <cell r="D192" t="str">
            <v>-</v>
          </cell>
          <cell r="E192" t="str">
            <v>Swine (finishing pigs)</v>
          </cell>
          <cell r="F192" t="str">
            <v>kg/yr</v>
          </cell>
          <cell r="G192" t="str">
            <v>cs</v>
          </cell>
          <cell r="H192" t="str">
            <v>-</v>
          </cell>
          <cell r="I192" t="str">
            <v>[enter country-specific source]</v>
          </cell>
          <cell r="J192" t="str">
            <v>The default value will be scaled based on the entered housing period/ default housing period</v>
          </cell>
          <cell r="K192">
            <v>133.37100000000001</v>
          </cell>
          <cell r="L192">
            <v>133.37100000000001</v>
          </cell>
          <cell r="M192">
            <v>133.37100000000001</v>
          </cell>
          <cell r="N192">
            <v>133.37100000000001</v>
          </cell>
          <cell r="O192">
            <v>133.37100000000001</v>
          </cell>
          <cell r="P192">
            <v>133.37100000000001</v>
          </cell>
          <cell r="Q192">
            <v>133.37100000000001</v>
          </cell>
          <cell r="R192">
            <v>133.37100000000001</v>
          </cell>
          <cell r="S192">
            <v>133.37100000000001</v>
          </cell>
          <cell r="T192">
            <v>133.37100000000001</v>
          </cell>
          <cell r="U192">
            <v>133.37100000000001</v>
          </cell>
          <cell r="V192">
            <v>133.37100000000001</v>
          </cell>
          <cell r="W192">
            <v>133.37100000000001</v>
          </cell>
          <cell r="X192">
            <v>133.37100000000001</v>
          </cell>
          <cell r="Y192">
            <v>133.37100000000001</v>
          </cell>
          <cell r="Z192">
            <v>133.37100000000001</v>
          </cell>
          <cell r="AA192">
            <v>133.37100000000001</v>
          </cell>
          <cell r="AB192">
            <v>133.37100000000001</v>
          </cell>
          <cell r="AC192">
            <v>133.37100000000001</v>
          </cell>
          <cell r="AD192">
            <v>133.37100000000001</v>
          </cell>
          <cell r="AE192">
            <v>133.37100000000001</v>
          </cell>
          <cell r="AF192">
            <v>133.37100000000001</v>
          </cell>
          <cell r="AG192">
            <v>133.37100000000001</v>
          </cell>
          <cell r="AH192">
            <v>133.37100000000001</v>
          </cell>
          <cell r="AI192">
            <v>133.37100000000001</v>
          </cell>
          <cell r="AJ192">
            <v>133.37100000000001</v>
          </cell>
          <cell r="AK192">
            <v>133.37100000000001</v>
          </cell>
          <cell r="AL192">
            <v>133.37100000000001</v>
          </cell>
          <cell r="AM192">
            <v>133.37100000000001</v>
          </cell>
          <cell r="AN192">
            <v>133.37100000000001</v>
          </cell>
          <cell r="AO192">
            <v>0</v>
          </cell>
          <cell r="AP192"/>
          <cell r="AQ192"/>
          <cell r="AR192"/>
          <cell r="AS192"/>
          <cell r="AT192"/>
          <cell r="AU192"/>
          <cell r="AV192" t="str">
            <v>[enter country-specific value</v>
          </cell>
        </row>
        <row r="193">
          <cell r="A193" t="str">
            <v>Straw_Swine (sows)</v>
          </cell>
          <cell r="B193" t="str">
            <v>-</v>
          </cell>
          <cell r="C193" t="str">
            <v>Straw</v>
          </cell>
          <cell r="D193" t="str">
            <v>-</v>
          </cell>
          <cell r="E193" t="str">
            <v>Swine (sows)</v>
          </cell>
          <cell r="F193" t="str">
            <v>kg/yr</v>
          </cell>
          <cell r="G193" t="str">
            <v>cs</v>
          </cell>
          <cell r="H193" t="str">
            <v>-</v>
          </cell>
          <cell r="I193" t="str">
            <v>[enter country-specific source]</v>
          </cell>
          <cell r="J193" t="str">
            <v>The default value will be scaled based on the entered housing period/ default housing period</v>
          </cell>
          <cell r="K193">
            <v>376.4317999999999</v>
          </cell>
          <cell r="L193">
            <v>376.4317999999999</v>
          </cell>
          <cell r="M193">
            <v>376.4317999999999</v>
          </cell>
          <cell r="N193">
            <v>376.4317999999999</v>
          </cell>
          <cell r="O193">
            <v>376.4317999999999</v>
          </cell>
          <cell r="P193">
            <v>376.4317999999999</v>
          </cell>
          <cell r="Q193">
            <v>376.4317999999999</v>
          </cell>
          <cell r="R193">
            <v>376.4317999999999</v>
          </cell>
          <cell r="S193">
            <v>376.4317999999999</v>
          </cell>
          <cell r="T193">
            <v>376.4317999999999</v>
          </cell>
          <cell r="U193">
            <v>376.4317999999999</v>
          </cell>
          <cell r="V193">
            <v>376.4317999999999</v>
          </cell>
          <cell r="W193">
            <v>376.4317999999999</v>
          </cell>
          <cell r="X193">
            <v>376.4317999999999</v>
          </cell>
          <cell r="Y193">
            <v>376.4317999999999</v>
          </cell>
          <cell r="Z193">
            <v>376.4317999999999</v>
          </cell>
          <cell r="AA193">
            <v>376.4317999999999</v>
          </cell>
          <cell r="AB193">
            <v>376.4317999999999</v>
          </cell>
          <cell r="AC193">
            <v>376.4317999999999</v>
          </cell>
          <cell r="AD193">
            <v>376.4317999999999</v>
          </cell>
          <cell r="AE193">
            <v>376.4317999999999</v>
          </cell>
          <cell r="AF193">
            <v>376.4317999999999</v>
          </cell>
          <cell r="AG193">
            <v>376.4317999999999</v>
          </cell>
          <cell r="AH193">
            <v>376.4317999999999</v>
          </cell>
          <cell r="AI193">
            <v>376.4317999999999</v>
          </cell>
          <cell r="AJ193">
            <v>376.4317999999999</v>
          </cell>
          <cell r="AK193">
            <v>376.4317999999999</v>
          </cell>
          <cell r="AL193">
            <v>376.4317999999999</v>
          </cell>
          <cell r="AM193">
            <v>376.4317999999999</v>
          </cell>
          <cell r="AN193">
            <v>376.4317999999999</v>
          </cell>
          <cell r="AO193">
            <v>0</v>
          </cell>
          <cell r="AP193"/>
          <cell r="AQ193"/>
          <cell r="AR193"/>
          <cell r="AS193"/>
          <cell r="AT193"/>
          <cell r="AU193"/>
          <cell r="AV193" t="str">
            <v>[enter country-specific value</v>
          </cell>
        </row>
        <row r="194">
          <cell r="A194" t="str">
            <v>Straw_Buffalo</v>
          </cell>
          <cell r="B194" t="str">
            <v>-</v>
          </cell>
          <cell r="C194" t="str">
            <v>Straw</v>
          </cell>
          <cell r="D194" t="str">
            <v>-</v>
          </cell>
          <cell r="E194" t="str">
            <v>Buffalo</v>
          </cell>
          <cell r="F194" t="str">
            <v>kg/yr</v>
          </cell>
          <cell r="G194" t="str">
            <v>D</v>
          </cell>
          <cell r="H194" t="str">
            <v>-</v>
          </cell>
          <cell r="I194" t="str">
            <v>Table 3.7, 3B, EMEP/EEA Guidebook 2019</v>
          </cell>
          <cell r="J194" t="str">
            <v>The default value will be scaled based on the entered housing period/ default housing period</v>
          </cell>
          <cell r="K194">
            <v>1500</v>
          </cell>
          <cell r="L194">
            <v>1500</v>
          </cell>
          <cell r="M194">
            <v>1500</v>
          </cell>
          <cell r="N194">
            <v>1500</v>
          </cell>
          <cell r="O194">
            <v>1500</v>
          </cell>
          <cell r="P194">
            <v>1500</v>
          </cell>
          <cell r="Q194">
            <v>1500</v>
          </cell>
          <cell r="R194">
            <v>1500</v>
          </cell>
          <cell r="S194">
            <v>1500</v>
          </cell>
          <cell r="T194">
            <v>1500</v>
          </cell>
          <cell r="U194">
            <v>1500</v>
          </cell>
          <cell r="V194">
            <v>1500</v>
          </cell>
          <cell r="W194">
            <v>1500</v>
          </cell>
          <cell r="X194">
            <v>1500</v>
          </cell>
          <cell r="Y194">
            <v>1500</v>
          </cell>
          <cell r="Z194">
            <v>1500</v>
          </cell>
          <cell r="AA194">
            <v>1500</v>
          </cell>
          <cell r="AB194">
            <v>1500</v>
          </cell>
          <cell r="AC194">
            <v>1500</v>
          </cell>
          <cell r="AD194">
            <v>1500</v>
          </cell>
          <cell r="AE194">
            <v>1500</v>
          </cell>
          <cell r="AF194">
            <v>1500</v>
          </cell>
          <cell r="AG194">
            <v>1500</v>
          </cell>
          <cell r="AH194">
            <v>1500</v>
          </cell>
          <cell r="AI194">
            <v>1500</v>
          </cell>
          <cell r="AJ194">
            <v>1500</v>
          </cell>
          <cell r="AK194">
            <v>1500</v>
          </cell>
          <cell r="AL194">
            <v>1500</v>
          </cell>
          <cell r="AM194">
            <v>1500</v>
          </cell>
          <cell r="AN194">
            <v>1500</v>
          </cell>
          <cell r="AO194">
            <v>1500</v>
          </cell>
          <cell r="AP194"/>
          <cell r="AQ194"/>
          <cell r="AR194"/>
          <cell r="AS194"/>
          <cell r="AT194"/>
          <cell r="AU194"/>
          <cell r="AV194" t="e">
            <v>#N/A</v>
          </cell>
        </row>
        <row r="195">
          <cell r="A195" t="str">
            <v>Straw_Goats</v>
          </cell>
          <cell r="B195" t="str">
            <v>-</v>
          </cell>
          <cell r="C195" t="str">
            <v>Straw</v>
          </cell>
          <cell r="D195" t="str">
            <v>-</v>
          </cell>
          <cell r="E195" t="str">
            <v>Goats</v>
          </cell>
          <cell r="F195" t="str">
            <v>kg/yr</v>
          </cell>
          <cell r="G195" t="str">
            <v>cs</v>
          </cell>
          <cell r="H195" t="str">
            <v>-</v>
          </cell>
          <cell r="I195" t="str">
            <v>[enter country-specific source]</v>
          </cell>
          <cell r="J195" t="str">
            <v>The default value will be scaled based on the entered housing period/ default housing period</v>
          </cell>
          <cell r="K195">
            <v>8.0300000000000065</v>
          </cell>
          <cell r="L195">
            <v>8.0300000000000065</v>
          </cell>
          <cell r="M195">
            <v>8.0299999999999851</v>
          </cell>
          <cell r="N195">
            <v>8.0300000000000065</v>
          </cell>
          <cell r="O195">
            <v>8.0300000000000065</v>
          </cell>
          <cell r="P195">
            <v>8.0300000000000065</v>
          </cell>
          <cell r="Q195">
            <v>8.0300000000000065</v>
          </cell>
          <cell r="R195">
            <v>8.0299999999999851</v>
          </cell>
          <cell r="S195">
            <v>8.0300000000000065</v>
          </cell>
          <cell r="T195">
            <v>8.0299999999999851</v>
          </cell>
          <cell r="U195">
            <v>8.0299999999999851</v>
          </cell>
          <cell r="V195">
            <v>8.0299999999999851</v>
          </cell>
          <cell r="W195">
            <v>8.0299999999999851</v>
          </cell>
          <cell r="X195">
            <v>8.0300000000000065</v>
          </cell>
          <cell r="Y195">
            <v>8.0300000000000065</v>
          </cell>
          <cell r="Z195">
            <v>8.0300000000000065</v>
          </cell>
          <cell r="AA195">
            <v>8.0299999999999851</v>
          </cell>
          <cell r="AB195">
            <v>8.0300000000000065</v>
          </cell>
          <cell r="AC195">
            <v>8.0299999999999851</v>
          </cell>
          <cell r="AD195">
            <v>8.0300000000000065</v>
          </cell>
          <cell r="AE195">
            <v>8.0300000000000065</v>
          </cell>
          <cell r="AF195">
            <v>8.0299999999999851</v>
          </cell>
          <cell r="AG195">
            <v>8.0300000000000065</v>
          </cell>
          <cell r="AH195">
            <v>8.0300000000000065</v>
          </cell>
          <cell r="AI195">
            <v>80.300000000000011</v>
          </cell>
          <cell r="AJ195">
            <v>80.300000000000011</v>
          </cell>
          <cell r="AK195">
            <v>80.300000000000011</v>
          </cell>
          <cell r="AL195">
            <v>80.300000000000011</v>
          </cell>
          <cell r="AM195">
            <v>80.300000000000011</v>
          </cell>
          <cell r="AN195">
            <v>80.300000000000011</v>
          </cell>
          <cell r="AO195">
            <v>0</v>
          </cell>
          <cell r="AP195"/>
          <cell r="AQ195"/>
          <cell r="AR195"/>
          <cell r="AS195"/>
          <cell r="AT195"/>
          <cell r="AU195"/>
          <cell r="AV195" t="str">
            <v>[enter country-specific value</v>
          </cell>
        </row>
        <row r="196">
          <cell r="A196" t="str">
            <v>Straw_Horses</v>
          </cell>
          <cell r="B196" t="str">
            <v>-</v>
          </cell>
          <cell r="C196" t="str">
            <v>Straw</v>
          </cell>
          <cell r="D196" t="str">
            <v>-</v>
          </cell>
          <cell r="E196" t="str">
            <v>Horses</v>
          </cell>
          <cell r="F196" t="str">
            <v>kg/yr</v>
          </cell>
          <cell r="G196" t="str">
            <v>cs</v>
          </cell>
          <cell r="H196" t="str">
            <v>-</v>
          </cell>
          <cell r="I196" t="str">
            <v>[enter country-specific source]</v>
          </cell>
          <cell r="J196" t="str">
            <v>The default value will be scaled based on the entered housing period/ default housing period</v>
          </cell>
          <cell r="K196">
            <v>45.552000000000042</v>
          </cell>
          <cell r="L196">
            <v>45.552000000000042</v>
          </cell>
          <cell r="M196">
            <v>45.552000000000042</v>
          </cell>
          <cell r="N196">
            <v>45.551999999999914</v>
          </cell>
          <cell r="O196">
            <v>45.552000000000042</v>
          </cell>
          <cell r="P196">
            <v>45.552000000000042</v>
          </cell>
          <cell r="Q196">
            <v>45.551999999999914</v>
          </cell>
          <cell r="R196">
            <v>45.551999999999914</v>
          </cell>
          <cell r="S196">
            <v>45.552000000000042</v>
          </cell>
          <cell r="T196">
            <v>45.551999999999914</v>
          </cell>
          <cell r="U196">
            <v>48.486600000000038</v>
          </cell>
          <cell r="V196">
            <v>45.989999999999917</v>
          </cell>
          <cell r="W196">
            <v>45.990000000000045</v>
          </cell>
          <cell r="X196">
            <v>45.990000000000045</v>
          </cell>
          <cell r="Y196">
            <v>45.990000000000045</v>
          </cell>
          <cell r="Z196">
            <v>43.405800000000035</v>
          </cell>
          <cell r="AA196">
            <v>44.676000000000037</v>
          </cell>
          <cell r="AB196">
            <v>46.007520000000042</v>
          </cell>
          <cell r="AC196">
            <v>44.395679999999921</v>
          </cell>
          <cell r="AD196">
            <v>43.36200000000003</v>
          </cell>
          <cell r="AE196">
            <v>42.862679999999919</v>
          </cell>
          <cell r="AF196">
            <v>45.911160000000038</v>
          </cell>
          <cell r="AG196">
            <v>43.887599999999921</v>
          </cell>
          <cell r="AH196">
            <v>44.956319999999927</v>
          </cell>
          <cell r="AI196">
            <v>544.87200000000007</v>
          </cell>
          <cell r="AJ196">
            <v>544.87200000000007</v>
          </cell>
          <cell r="AK196">
            <v>544.87200000000007</v>
          </cell>
          <cell r="AL196">
            <v>544.87200000000007</v>
          </cell>
          <cell r="AM196">
            <v>674.52</v>
          </cell>
          <cell r="AN196">
            <v>674.52</v>
          </cell>
          <cell r="AO196">
            <v>0</v>
          </cell>
          <cell r="AP196"/>
          <cell r="AQ196"/>
          <cell r="AR196"/>
          <cell r="AS196"/>
          <cell r="AT196"/>
          <cell r="AU196"/>
          <cell r="AV196" t="str">
            <v>[enter country-specific value</v>
          </cell>
        </row>
        <row r="197">
          <cell r="A197" t="str">
            <v>Straw_Mules and asses</v>
          </cell>
          <cell r="B197" t="str">
            <v>-</v>
          </cell>
          <cell r="C197" t="str">
            <v>Straw</v>
          </cell>
          <cell r="D197" t="str">
            <v>-</v>
          </cell>
          <cell r="E197" t="str">
            <v>Mules and asses</v>
          </cell>
          <cell r="F197" t="str">
            <v>kg/yr</v>
          </cell>
          <cell r="G197" t="str">
            <v>D</v>
          </cell>
          <cell r="H197" t="str">
            <v>-</v>
          </cell>
          <cell r="I197" t="str">
            <v>Table 3.7, 3B, EMEP/EEA Guidebook 2019</v>
          </cell>
          <cell r="J197" t="str">
            <v>The default value will be scaled based on the entered housing period/ default housing period</v>
          </cell>
          <cell r="K197">
            <v>500</v>
          </cell>
          <cell r="L197">
            <v>500</v>
          </cell>
          <cell r="M197">
            <v>500</v>
          </cell>
          <cell r="N197">
            <v>500</v>
          </cell>
          <cell r="O197">
            <v>500</v>
          </cell>
          <cell r="P197">
            <v>500</v>
          </cell>
          <cell r="Q197">
            <v>500</v>
          </cell>
          <cell r="R197">
            <v>500</v>
          </cell>
          <cell r="S197">
            <v>500</v>
          </cell>
          <cell r="T197">
            <v>500</v>
          </cell>
          <cell r="U197">
            <v>500</v>
          </cell>
          <cell r="V197">
            <v>500</v>
          </cell>
          <cell r="W197">
            <v>500</v>
          </cell>
          <cell r="X197">
            <v>500</v>
          </cell>
          <cell r="Y197">
            <v>500</v>
          </cell>
          <cell r="Z197">
            <v>500</v>
          </cell>
          <cell r="AA197">
            <v>500</v>
          </cell>
          <cell r="AB197">
            <v>500</v>
          </cell>
          <cell r="AC197">
            <v>500</v>
          </cell>
          <cell r="AD197">
            <v>500</v>
          </cell>
          <cell r="AE197">
            <v>500</v>
          </cell>
          <cell r="AF197">
            <v>500</v>
          </cell>
          <cell r="AG197">
            <v>500</v>
          </cell>
          <cell r="AH197">
            <v>500</v>
          </cell>
          <cell r="AI197">
            <v>500</v>
          </cell>
          <cell r="AJ197">
            <v>500</v>
          </cell>
          <cell r="AK197">
            <v>500</v>
          </cell>
          <cell r="AL197">
            <v>500</v>
          </cell>
          <cell r="AM197">
            <v>500</v>
          </cell>
          <cell r="AN197">
            <v>500</v>
          </cell>
          <cell r="AO197">
            <v>500</v>
          </cell>
          <cell r="AP197"/>
          <cell r="AQ197"/>
          <cell r="AR197"/>
          <cell r="AS197"/>
          <cell r="AT197"/>
          <cell r="AU197"/>
          <cell r="AV197" t="e">
            <v>#N/A</v>
          </cell>
        </row>
        <row r="198">
          <cell r="A198" t="str">
            <v>Straw_Laying hens</v>
          </cell>
          <cell r="B198" t="str">
            <v>-</v>
          </cell>
          <cell r="C198" t="str">
            <v>Straw</v>
          </cell>
          <cell r="D198" t="str">
            <v>-</v>
          </cell>
          <cell r="E198" t="str">
            <v>Laying hens</v>
          </cell>
          <cell r="F198" t="str">
            <v>kg/yr</v>
          </cell>
          <cell r="G198" t="str">
            <v>cs</v>
          </cell>
          <cell r="H198" t="str">
            <v>-</v>
          </cell>
          <cell r="I198" t="str">
            <v>[enter country-specific source]</v>
          </cell>
          <cell r="J198" t="str">
            <v>The default value will be scaled based on the entered housing period/ default housing period</v>
          </cell>
          <cell r="K198">
            <v>0.97294400000000003</v>
          </cell>
          <cell r="L198">
            <v>0.97294400000000003</v>
          </cell>
          <cell r="M198">
            <v>0.97294400000000003</v>
          </cell>
          <cell r="N198">
            <v>0.97294400000000003</v>
          </cell>
          <cell r="O198">
            <v>0.97294400000000003</v>
          </cell>
          <cell r="P198">
            <v>0.97294400000000003</v>
          </cell>
          <cell r="Q198">
            <v>0.97294400000000003</v>
          </cell>
          <cell r="R198">
            <v>0.97294400000000003</v>
          </cell>
          <cell r="S198">
            <v>0.97294400000000003</v>
          </cell>
          <cell r="T198">
            <v>0.97294400000000003</v>
          </cell>
          <cell r="U198">
            <v>0.97294400000000003</v>
          </cell>
          <cell r="V198">
            <v>0.97294400000000003</v>
          </cell>
          <cell r="W198">
            <v>0.97294400000000003</v>
          </cell>
          <cell r="X198">
            <v>0.97294400000000003</v>
          </cell>
          <cell r="Y198">
            <v>0.97294400000000003</v>
          </cell>
          <cell r="Z198">
            <v>0.97294400000000003</v>
          </cell>
          <cell r="AA198">
            <v>0.97294400000000003</v>
          </cell>
          <cell r="AB198">
            <v>0.97294400000000003</v>
          </cell>
          <cell r="AC198">
            <v>0.97294400000000003</v>
          </cell>
          <cell r="AD198">
            <v>0.97294400000000003</v>
          </cell>
          <cell r="AE198">
            <v>0.97294400000000003</v>
          </cell>
          <cell r="AF198">
            <v>0.97294400000000003</v>
          </cell>
          <cell r="AG198">
            <v>0.97294400000000003</v>
          </cell>
          <cell r="AH198">
            <v>0.97294400000000003</v>
          </cell>
          <cell r="AI198">
            <v>0.97294400000000003</v>
          </cell>
          <cell r="AJ198">
            <v>0.97294400000000003</v>
          </cell>
          <cell r="AK198">
            <v>0.99280000000000013</v>
          </cell>
          <cell r="AL198">
            <v>0.99280000000000013</v>
          </cell>
          <cell r="AM198">
            <v>0.99280000000000013</v>
          </cell>
          <cell r="AN198">
            <v>0.99280000000000013</v>
          </cell>
          <cell r="AO198">
            <v>0</v>
          </cell>
          <cell r="AP198"/>
          <cell r="AQ198"/>
          <cell r="AR198"/>
          <cell r="AS198"/>
          <cell r="AT198"/>
          <cell r="AU198"/>
          <cell r="AV198" t="str">
            <v>[enter country-specific value</v>
          </cell>
        </row>
        <row r="199">
          <cell r="A199" t="str">
            <v>Straw_Broilers</v>
          </cell>
          <cell r="B199" t="str">
            <v>-</v>
          </cell>
          <cell r="C199" t="str">
            <v>Straw</v>
          </cell>
          <cell r="D199" t="str">
            <v>-</v>
          </cell>
          <cell r="E199" t="str">
            <v>Broilers</v>
          </cell>
          <cell r="F199" t="str">
            <v>kg/yr</v>
          </cell>
          <cell r="G199" t="str">
            <v>cs</v>
          </cell>
          <cell r="H199" t="str">
            <v>-</v>
          </cell>
          <cell r="I199" t="str">
            <v>[enter country-specific source]</v>
          </cell>
          <cell r="J199" t="str">
            <v>The default value will be scaled based on the entered housing period/ default housing period</v>
          </cell>
          <cell r="K199">
            <v>1.5023400000000002</v>
          </cell>
          <cell r="L199">
            <v>1.5023400000000002</v>
          </cell>
          <cell r="M199">
            <v>1.5023400000000002</v>
          </cell>
          <cell r="N199">
            <v>1.5023400000000002</v>
          </cell>
          <cell r="O199">
            <v>1.5023400000000002</v>
          </cell>
          <cell r="P199">
            <v>1.5023400000000002</v>
          </cell>
          <cell r="Q199">
            <v>1.5023400000000002</v>
          </cell>
          <cell r="R199">
            <v>1.5023400000000002</v>
          </cell>
          <cell r="S199">
            <v>1.5023400000000002</v>
          </cell>
          <cell r="T199">
            <v>1.5023400000000002</v>
          </cell>
          <cell r="U199">
            <v>1.5023400000000002</v>
          </cell>
          <cell r="V199">
            <v>1.5021999195228746</v>
          </cell>
          <cell r="W199">
            <v>1.5023400000000002</v>
          </cell>
          <cell r="X199">
            <v>1.5023400000000002</v>
          </cell>
          <cell r="Y199">
            <v>1.5023400000000002</v>
          </cell>
          <cell r="Z199">
            <v>1.5023400000000002</v>
          </cell>
          <cell r="AA199">
            <v>1.5023400000000002</v>
          </cell>
          <cell r="AB199">
            <v>1.5023400000000002</v>
          </cell>
          <cell r="AC199">
            <v>1.5023400000000002</v>
          </cell>
          <cell r="AD199">
            <v>1.5023400000000002</v>
          </cell>
          <cell r="AE199">
            <v>1.5025095360810208</v>
          </cell>
          <cell r="AF199">
            <v>1.5027150320083149</v>
          </cell>
          <cell r="AG199">
            <v>1.5028613691473343</v>
          </cell>
          <cell r="AH199">
            <v>1.5030159113216832</v>
          </cell>
          <cell r="AI199">
            <v>1.5038201379310345</v>
          </cell>
          <cell r="AJ199">
            <v>1.5032717800289437</v>
          </cell>
          <cell r="AK199">
            <v>1.5330000000000001</v>
          </cell>
          <cell r="AL199">
            <v>1.5330000000000001</v>
          </cell>
          <cell r="AM199">
            <v>1.5330000000000001</v>
          </cell>
          <cell r="AN199">
            <v>1.5330000000000001</v>
          </cell>
          <cell r="AO199">
            <v>0</v>
          </cell>
          <cell r="AP199"/>
          <cell r="AQ199"/>
          <cell r="AR199"/>
          <cell r="AS199"/>
          <cell r="AT199"/>
          <cell r="AU199"/>
          <cell r="AV199" t="str">
            <v>[enter country-specific value</v>
          </cell>
        </row>
        <row r="200">
          <cell r="A200" t="str">
            <v>Straw_Turkeys</v>
          </cell>
          <cell r="B200" t="str">
            <v>-</v>
          </cell>
          <cell r="C200" t="str">
            <v>Straw</v>
          </cell>
          <cell r="D200" t="str">
            <v>-</v>
          </cell>
          <cell r="E200" t="str">
            <v>Turkeys</v>
          </cell>
          <cell r="F200" t="str">
            <v>kg/yr</v>
          </cell>
          <cell r="G200" t="str">
            <v>cs</v>
          </cell>
          <cell r="H200" t="str">
            <v>-</v>
          </cell>
          <cell r="I200" t="str">
            <v>[enter country-specific source]</v>
          </cell>
          <cell r="J200" t="str">
            <v>The default value will be scaled based on the entered housing period/ default housing period</v>
          </cell>
          <cell r="K200">
            <v>3.7558500000000001</v>
          </cell>
          <cell r="L200">
            <v>3.7558500000000001</v>
          </cell>
          <cell r="M200">
            <v>3.7558500000000001</v>
          </cell>
          <cell r="N200">
            <v>3.7558500000000001</v>
          </cell>
          <cell r="O200">
            <v>3.7558500000000001</v>
          </cell>
          <cell r="P200">
            <v>3.7558500000000001</v>
          </cell>
          <cell r="Q200">
            <v>3.7558500000000001</v>
          </cell>
          <cell r="R200">
            <v>3.7558500000000001</v>
          </cell>
          <cell r="S200">
            <v>3.7558500000000001</v>
          </cell>
          <cell r="T200">
            <v>3.7558500000000001</v>
          </cell>
          <cell r="U200">
            <v>3.7558500000000001</v>
          </cell>
          <cell r="V200">
            <v>3.7558500000000001</v>
          </cell>
          <cell r="W200">
            <v>3.7558500000000001</v>
          </cell>
          <cell r="X200">
            <v>3.7558500000000001</v>
          </cell>
          <cell r="Y200">
            <v>3.7558500000000001</v>
          </cell>
          <cell r="Z200">
            <v>3.7558500000000001</v>
          </cell>
          <cell r="AA200">
            <v>3.7558500000000001</v>
          </cell>
          <cell r="AB200">
            <v>3.7558500000000001</v>
          </cell>
          <cell r="AC200">
            <v>3.7558500000000001</v>
          </cell>
          <cell r="AD200">
            <v>3.7558500000000001</v>
          </cell>
          <cell r="AE200">
            <v>3.7558500000000001</v>
          </cell>
          <cell r="AF200">
            <v>3.7558500000000001</v>
          </cell>
          <cell r="AG200">
            <v>3.7558500000000001</v>
          </cell>
          <cell r="AH200">
            <v>3.7558500000000001</v>
          </cell>
          <cell r="AI200">
            <v>3.7558500000000001</v>
          </cell>
          <cell r="AJ200">
            <v>3.7558500000000001</v>
          </cell>
          <cell r="AK200">
            <v>3.8325</v>
          </cell>
          <cell r="AL200">
            <v>3.8325</v>
          </cell>
          <cell r="AM200">
            <v>3.8325</v>
          </cell>
          <cell r="AN200">
            <v>11.4975</v>
          </cell>
          <cell r="AO200">
            <v>0</v>
          </cell>
          <cell r="AP200"/>
          <cell r="AQ200"/>
          <cell r="AR200"/>
          <cell r="AS200"/>
          <cell r="AT200"/>
          <cell r="AU200"/>
          <cell r="AV200" t="str">
            <v>[enter country-specific value</v>
          </cell>
        </row>
        <row r="201">
          <cell r="A201" t="str">
            <v>Straw_Other poultry (ducks)</v>
          </cell>
          <cell r="B201" t="str">
            <v>-</v>
          </cell>
          <cell r="C201" t="str">
            <v>Straw</v>
          </cell>
          <cell r="D201" t="str">
            <v>-</v>
          </cell>
          <cell r="E201" t="str">
            <v>Other poultry (ducks)</v>
          </cell>
          <cell r="F201" t="str">
            <v>kg/yr</v>
          </cell>
          <cell r="G201" t="str">
            <v>cs</v>
          </cell>
          <cell r="H201" t="str">
            <v>-</v>
          </cell>
          <cell r="I201" t="str">
            <v>[enter country-specific source]</v>
          </cell>
          <cell r="J201" t="str">
            <v>The default value will be scaled based on the entered housing period/ default housing period</v>
          </cell>
          <cell r="K201">
            <v>3.0046800000000005</v>
          </cell>
          <cell r="L201">
            <v>3.0046800000000005</v>
          </cell>
          <cell r="M201">
            <v>3.0046800000000005</v>
          </cell>
          <cell r="N201">
            <v>3.0046800000000005</v>
          </cell>
          <cell r="O201">
            <v>3.0046800000000005</v>
          </cell>
          <cell r="P201">
            <v>3.0046800000000005</v>
          </cell>
          <cell r="Q201">
            <v>3.0046800000000005</v>
          </cell>
          <cell r="R201">
            <v>3.0046800000000005</v>
          </cell>
          <cell r="S201">
            <v>3.0046800000000005</v>
          </cell>
          <cell r="T201">
            <v>3.0046800000000005</v>
          </cell>
          <cell r="U201">
            <v>3.0046800000000005</v>
          </cell>
          <cell r="V201">
            <v>3.0046800000000005</v>
          </cell>
          <cell r="W201">
            <v>3.0046800000000005</v>
          </cell>
          <cell r="X201">
            <v>3.0046800000000005</v>
          </cell>
          <cell r="Y201">
            <v>3.0046800000000005</v>
          </cell>
          <cell r="Z201">
            <v>3.0046800000000005</v>
          </cell>
          <cell r="AA201">
            <v>3.0046800000000005</v>
          </cell>
          <cell r="AB201">
            <v>3.0046800000000005</v>
          </cell>
          <cell r="AC201">
            <v>3.0046800000000005</v>
          </cell>
          <cell r="AD201">
            <v>3.0046800000000005</v>
          </cell>
          <cell r="AE201">
            <v>3.0046800000000005</v>
          </cell>
          <cell r="AF201">
            <v>3.0046800000000005</v>
          </cell>
          <cell r="AG201">
            <v>3.0046800000000005</v>
          </cell>
          <cell r="AH201">
            <v>3.0046800000000005</v>
          </cell>
          <cell r="AI201">
            <v>3.0046800000000005</v>
          </cell>
          <cell r="AJ201">
            <v>3.0046800000000005</v>
          </cell>
          <cell r="AK201">
            <v>3.0660000000000003</v>
          </cell>
          <cell r="AL201">
            <v>3.0660000000000003</v>
          </cell>
          <cell r="AM201">
            <v>3.0660000000000003</v>
          </cell>
          <cell r="AN201">
            <v>3.0660000000000003</v>
          </cell>
          <cell r="AO201">
            <v>0</v>
          </cell>
          <cell r="AP201"/>
          <cell r="AQ201"/>
          <cell r="AR201"/>
          <cell r="AS201"/>
          <cell r="AT201"/>
          <cell r="AU201"/>
          <cell r="AV201" t="str">
            <v>[enter country-specific value</v>
          </cell>
        </row>
        <row r="202">
          <cell r="A202" t="str">
            <v>Straw_Other poultry (geese)</v>
          </cell>
          <cell r="B202" t="str">
            <v>-</v>
          </cell>
          <cell r="C202" t="str">
            <v>Straw</v>
          </cell>
          <cell r="D202" t="str">
            <v>-</v>
          </cell>
          <cell r="E202" t="str">
            <v>Other poultry (geese)</v>
          </cell>
          <cell r="F202" t="str">
            <v>kg/yr</v>
          </cell>
          <cell r="G202" t="str">
            <v>cs</v>
          </cell>
          <cell r="H202" t="str">
            <v>-</v>
          </cell>
          <cell r="I202" t="str">
            <v>[enter country-specific source]</v>
          </cell>
          <cell r="J202" t="str">
            <v>The default value will be scaled based on the entered housing period/ default housing period</v>
          </cell>
          <cell r="K202">
            <v>11.4975</v>
          </cell>
          <cell r="L202">
            <v>11.4975</v>
          </cell>
          <cell r="M202">
            <v>11.4975</v>
          </cell>
          <cell r="N202">
            <v>11.4975</v>
          </cell>
          <cell r="O202">
            <v>11.4975</v>
          </cell>
          <cell r="P202">
            <v>11.4975</v>
          </cell>
          <cell r="Q202">
            <v>11.4975</v>
          </cell>
          <cell r="R202">
            <v>11.4975</v>
          </cell>
          <cell r="S202">
            <v>11.4975</v>
          </cell>
          <cell r="T202">
            <v>11.4975</v>
          </cell>
          <cell r="U202">
            <v>11.4975</v>
          </cell>
          <cell r="V202">
            <v>11.4975</v>
          </cell>
          <cell r="W202">
            <v>11.4975</v>
          </cell>
          <cell r="X202">
            <v>11.4975</v>
          </cell>
          <cell r="Y202">
            <v>11.4975</v>
          </cell>
          <cell r="Z202">
            <v>11.4975</v>
          </cell>
          <cell r="AA202">
            <v>11.4975</v>
          </cell>
          <cell r="AB202">
            <v>11.4975</v>
          </cell>
          <cell r="AC202">
            <v>11.4975</v>
          </cell>
          <cell r="AD202">
            <v>11.4975</v>
          </cell>
          <cell r="AE202">
            <v>11.4975</v>
          </cell>
          <cell r="AF202">
            <v>11.4975</v>
          </cell>
          <cell r="AG202">
            <v>11.4975</v>
          </cell>
          <cell r="AH202">
            <v>11.4975</v>
          </cell>
          <cell r="AI202">
            <v>11.4975</v>
          </cell>
          <cell r="AJ202">
            <v>11.4975</v>
          </cell>
          <cell r="AK202">
            <v>11.4975</v>
          </cell>
          <cell r="AL202">
            <v>11.4975</v>
          </cell>
          <cell r="AM202">
            <v>11.4975</v>
          </cell>
          <cell r="AN202">
            <v>3.8325</v>
          </cell>
          <cell r="AO202">
            <v>0</v>
          </cell>
          <cell r="AP202"/>
          <cell r="AQ202"/>
          <cell r="AR202"/>
          <cell r="AS202"/>
          <cell r="AT202"/>
          <cell r="AU202"/>
          <cell r="AV202" t="str">
            <v>[enter country-specific value</v>
          </cell>
        </row>
        <row r="203">
          <cell r="A203" t="str">
            <v>Straw_Other animals (fur animals)</v>
          </cell>
          <cell r="B203" t="str">
            <v>-</v>
          </cell>
          <cell r="C203" t="str">
            <v>Straw</v>
          </cell>
          <cell r="D203" t="str">
            <v>-</v>
          </cell>
          <cell r="E203" t="str">
            <v>Other animals (fur animals)</v>
          </cell>
          <cell r="F203" t="str">
            <v>kg/yr</v>
          </cell>
          <cell r="G203" t="str">
            <v>D</v>
          </cell>
          <cell r="H203" t="str">
            <v>-</v>
          </cell>
          <cell r="I203" t="str">
            <v>No default, assumed to be 0</v>
          </cell>
          <cell r="J203" t="str">
            <v>The default value will be scaled based on the entered housing period/ default housing period</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cell r="AQ203"/>
          <cell r="AR203"/>
          <cell r="AS203"/>
          <cell r="AT203"/>
          <cell r="AU203"/>
          <cell r="AV203" t="e">
            <v>#N/A</v>
          </cell>
        </row>
        <row r="204">
          <cell r="A204" t="str">
            <v>Annual straw use in litter-based manure management systems</v>
          </cell>
          <cell r="B204"/>
          <cell r="C204"/>
          <cell r="D204"/>
          <cell r="E204"/>
          <cell r="F204"/>
          <cell r="G204"/>
          <cell r="H204"/>
          <cell r="I204"/>
          <cell r="J204"/>
          <cell r="K204"/>
          <cell r="L204"/>
          <cell r="M204"/>
          <cell r="N204"/>
          <cell r="O204"/>
          <cell r="P204"/>
          <cell r="Q204"/>
          <cell r="R204"/>
          <cell r="S204"/>
          <cell r="T204"/>
          <cell r="U204"/>
          <cell r="V204"/>
          <cell r="W204"/>
          <cell r="X204"/>
          <cell r="Y204"/>
          <cell r="Z204"/>
          <cell r="AA204"/>
          <cell r="AB204"/>
          <cell r="AC204"/>
          <cell r="AD204"/>
          <cell r="AE204"/>
          <cell r="AF204"/>
          <cell r="AG204"/>
          <cell r="AH204"/>
          <cell r="AI204"/>
          <cell r="AJ204"/>
          <cell r="AK204"/>
          <cell r="AL204"/>
          <cell r="AM204"/>
          <cell r="AN204"/>
          <cell r="AO204"/>
          <cell r="AP204"/>
          <cell r="AQ204"/>
          <cell r="AR204"/>
          <cell r="AS204"/>
          <cell r="AT204"/>
          <cell r="AU204"/>
          <cell r="AV204"/>
        </row>
        <row r="205">
          <cell r="A205" t="str">
            <v>N_added_in_straw_Dairy cattle</v>
          </cell>
          <cell r="B205" t="str">
            <v>-</v>
          </cell>
          <cell r="C205" t="str">
            <v>N_added_in_straw</v>
          </cell>
          <cell r="D205" t="str">
            <v>-</v>
          </cell>
          <cell r="E205" t="str">
            <v>Dairy cattle</v>
          </cell>
          <cell r="F205" t="str">
            <v>kg/animal/yr</v>
          </cell>
          <cell r="G205" t="str">
            <v>CS</v>
          </cell>
          <cell r="H205" t="str">
            <v>-</v>
          </cell>
          <cell r="I205" t="str">
            <v>[enter country-specific source]</v>
          </cell>
          <cell r="J205"/>
          <cell r="K205">
            <v>10.6288</v>
          </cell>
          <cell r="L205">
            <v>10.6288</v>
          </cell>
          <cell r="M205">
            <v>10.6288</v>
          </cell>
          <cell r="N205">
            <v>10.6288</v>
          </cell>
          <cell r="O205">
            <v>10.6288</v>
          </cell>
          <cell r="P205">
            <v>10.249200000000002</v>
          </cell>
          <cell r="Q205">
            <v>10.249200000000002</v>
          </cell>
          <cell r="R205">
            <v>10.249200000000002</v>
          </cell>
          <cell r="S205">
            <v>10.249200000000002</v>
          </cell>
          <cell r="T205">
            <v>11.008399999999998</v>
          </cell>
          <cell r="U205">
            <v>11.008399999999998</v>
          </cell>
          <cell r="V205">
            <v>11.008399999999998</v>
          </cell>
          <cell r="W205">
            <v>11.008399999999998</v>
          </cell>
          <cell r="X205">
            <v>11.008399999999998</v>
          </cell>
          <cell r="Y205">
            <v>11.008399999999998</v>
          </cell>
          <cell r="Z205">
            <v>10.932479999999998</v>
          </cell>
          <cell r="AA205">
            <v>10.932479999999998</v>
          </cell>
          <cell r="AB205">
            <v>10.932479999999998</v>
          </cell>
          <cell r="AC205">
            <v>10.93248</v>
          </cell>
          <cell r="AD205">
            <v>10.93248</v>
          </cell>
          <cell r="AE205">
            <v>11.715040000000002</v>
          </cell>
          <cell r="AF205">
            <v>11.715040000000002</v>
          </cell>
          <cell r="AG205">
            <v>11.715040000000002</v>
          </cell>
          <cell r="AH205">
            <v>11.715040000000002</v>
          </cell>
          <cell r="AI205">
            <v>11.715040000000002</v>
          </cell>
          <cell r="AJ205">
            <v>11.715040000000002</v>
          </cell>
          <cell r="AK205">
            <v>13.577999999999999</v>
          </cell>
          <cell r="AL205">
            <v>13.577999999999999</v>
          </cell>
          <cell r="AM205">
            <v>14.235000000000003</v>
          </cell>
          <cell r="AN205">
            <v>14.235000000000003</v>
          </cell>
          <cell r="AO205">
            <v>0</v>
          </cell>
          <cell r="AP205"/>
          <cell r="AQ205"/>
          <cell r="AR205"/>
          <cell r="AS205"/>
          <cell r="AT205"/>
          <cell r="AU205"/>
          <cell r="AV205" t="str">
            <v>[enter country-specific value</v>
          </cell>
        </row>
        <row r="206">
          <cell r="A206" t="str">
            <v>N_added_in_straw_Non-dairy cattle</v>
          </cell>
          <cell r="B206" t="str">
            <v>-</v>
          </cell>
          <cell r="C206" t="str">
            <v>N_added_in_straw</v>
          </cell>
          <cell r="D206" t="str">
            <v>-</v>
          </cell>
          <cell r="E206" t="str">
            <v>Non-dairy cattle</v>
          </cell>
          <cell r="F206" t="str">
            <v>kg/animal/yr</v>
          </cell>
          <cell r="G206" t="str">
            <v>cs</v>
          </cell>
          <cell r="H206" t="str">
            <v>-</v>
          </cell>
          <cell r="I206" t="str">
            <v>[enter country-specific source]</v>
          </cell>
          <cell r="J206"/>
          <cell r="K206">
            <v>7.0064990244306848</v>
          </cell>
          <cell r="L206">
            <v>6.9582088584599742</v>
          </cell>
          <cell r="M206">
            <v>6.961170944727467</v>
          </cell>
          <cell r="N206">
            <v>6.9567913343965984</v>
          </cell>
          <cell r="O206">
            <v>6.9500374844808945</v>
          </cell>
          <cell r="P206">
            <v>6.7620736189739787</v>
          </cell>
          <cell r="Q206">
            <v>6.7998962830812175</v>
          </cell>
          <cell r="R206">
            <v>6.8880105415931805</v>
          </cell>
          <cell r="S206">
            <v>6.9986286607129351</v>
          </cell>
          <cell r="T206">
            <v>7.1812991551087544</v>
          </cell>
          <cell r="U206">
            <v>7.237652219882448</v>
          </cell>
          <cell r="V206">
            <v>7.4670158434377001</v>
          </cell>
          <cell r="W206">
            <v>7.5365390686569764</v>
          </cell>
          <cell r="X206">
            <v>7.5923109767835957</v>
          </cell>
          <cell r="Y206">
            <v>7.5901219461593357</v>
          </cell>
          <cell r="Z206">
            <v>7.8128608976897693</v>
          </cell>
          <cell r="AA206">
            <v>7.786026207242319</v>
          </cell>
          <cell r="AB206">
            <v>7.5942719785698323</v>
          </cell>
          <cell r="AC206">
            <v>7.4346928826979219</v>
          </cell>
          <cell r="AD206">
            <v>7.2938525505130425</v>
          </cell>
          <cell r="AE206">
            <v>7.0062190441892405</v>
          </cell>
          <cell r="AF206">
            <v>6.9622771167676314</v>
          </cell>
          <cell r="AG206">
            <v>6.9499214809141483</v>
          </cell>
          <cell r="AH206">
            <v>6.9714343511072538</v>
          </cell>
          <cell r="AI206">
            <v>6.9517351722379406</v>
          </cell>
          <cell r="AJ206">
            <v>6.9489820406089446</v>
          </cell>
          <cell r="AK206">
            <v>6.8801134520769054</v>
          </cell>
          <cell r="AL206">
            <v>6.7570041988012228</v>
          </cell>
          <cell r="AM206">
            <v>7.1795562724143691</v>
          </cell>
          <cell r="AN206">
            <v>7.0504979522851094</v>
          </cell>
          <cell r="AO206">
            <v>0</v>
          </cell>
          <cell r="AP206"/>
          <cell r="AQ206"/>
          <cell r="AR206"/>
          <cell r="AS206"/>
          <cell r="AT206"/>
          <cell r="AU206"/>
          <cell r="AV206" t="str">
            <v>[enter country-specific value</v>
          </cell>
        </row>
        <row r="207">
          <cell r="A207" t="str">
            <v>N_added_in_straw_Non-dairy cattle (calves)</v>
          </cell>
          <cell r="B207" t="str">
            <v>-</v>
          </cell>
          <cell r="C207" t="str">
            <v>N_added_in_straw</v>
          </cell>
          <cell r="D207" t="str">
            <v>-</v>
          </cell>
          <cell r="E207" t="str">
            <v>Non-dairy cattle (calves)</v>
          </cell>
          <cell r="F207" t="str">
            <v>kg/animal/yr</v>
          </cell>
          <cell r="G207" t="str">
            <v>D</v>
          </cell>
          <cell r="H207" t="str">
            <v>-</v>
          </cell>
          <cell r="I207" t="str">
            <v>Table 3.7, 3B, EMEP/EEA Guidebook 2019 - no default, assuming the same as non-dairy cattle</v>
          </cell>
          <cell r="J207"/>
          <cell r="K207">
            <v>2</v>
          </cell>
          <cell r="L207">
            <v>2</v>
          </cell>
          <cell r="M207">
            <v>2</v>
          </cell>
          <cell r="N207">
            <v>2</v>
          </cell>
          <cell r="O207">
            <v>2</v>
          </cell>
          <cell r="P207">
            <v>2</v>
          </cell>
          <cell r="Q207">
            <v>2</v>
          </cell>
          <cell r="R207">
            <v>2</v>
          </cell>
          <cell r="S207">
            <v>2</v>
          </cell>
          <cell r="T207">
            <v>2</v>
          </cell>
          <cell r="U207">
            <v>2</v>
          </cell>
          <cell r="V207">
            <v>2</v>
          </cell>
          <cell r="W207">
            <v>2</v>
          </cell>
          <cell r="X207">
            <v>2</v>
          </cell>
          <cell r="Y207">
            <v>2</v>
          </cell>
          <cell r="Z207">
            <v>2</v>
          </cell>
          <cell r="AA207">
            <v>2</v>
          </cell>
          <cell r="AB207">
            <v>2</v>
          </cell>
          <cell r="AC207">
            <v>2</v>
          </cell>
          <cell r="AD207">
            <v>2</v>
          </cell>
          <cell r="AE207">
            <v>2</v>
          </cell>
          <cell r="AF207">
            <v>2</v>
          </cell>
          <cell r="AG207">
            <v>2</v>
          </cell>
          <cell r="AH207">
            <v>2</v>
          </cell>
          <cell r="AI207">
            <v>2</v>
          </cell>
          <cell r="AJ207">
            <v>2</v>
          </cell>
          <cell r="AK207">
            <v>2</v>
          </cell>
          <cell r="AL207">
            <v>2</v>
          </cell>
          <cell r="AM207">
            <v>2</v>
          </cell>
          <cell r="AN207">
            <v>2</v>
          </cell>
          <cell r="AO207">
            <v>2</v>
          </cell>
          <cell r="AP207"/>
          <cell r="AQ207"/>
          <cell r="AR207"/>
          <cell r="AS207"/>
          <cell r="AT207"/>
          <cell r="AU207"/>
          <cell r="AV207" t="e">
            <v>#N/A</v>
          </cell>
        </row>
        <row r="208">
          <cell r="A208" t="str">
            <v>N_added_in_straw_Sheep</v>
          </cell>
          <cell r="B208" t="str">
            <v>-</v>
          </cell>
          <cell r="C208" t="str">
            <v>N_added_in_straw</v>
          </cell>
          <cell r="D208" t="str">
            <v>-</v>
          </cell>
          <cell r="E208" t="str">
            <v>Sheep</v>
          </cell>
          <cell r="F208" t="str">
            <v>kg/animal/yr</v>
          </cell>
          <cell r="G208" t="str">
            <v>CS</v>
          </cell>
          <cell r="H208" t="str">
            <v>-</v>
          </cell>
          <cell r="I208" t="str">
            <v>[enter country-specific source]</v>
          </cell>
          <cell r="J208"/>
          <cell r="K208">
            <v>0.13048750000000015</v>
          </cell>
          <cell r="L208">
            <v>0.1304874999999999</v>
          </cell>
          <cell r="M208">
            <v>0.13048750000000001</v>
          </cell>
          <cell r="N208">
            <v>0.13048750000000001</v>
          </cell>
          <cell r="O208">
            <v>0.13048750000000015</v>
          </cell>
          <cell r="P208">
            <v>0.1304874999999999</v>
          </cell>
          <cell r="Q208">
            <v>0.1304874999999999</v>
          </cell>
          <cell r="R208">
            <v>0.13048750000000001</v>
          </cell>
          <cell r="S208">
            <v>0.13048750000000001</v>
          </cell>
          <cell r="T208">
            <v>0.1304874999999999</v>
          </cell>
          <cell r="U208">
            <v>0.14614599999999986</v>
          </cell>
          <cell r="V208">
            <v>0.14092650000000001</v>
          </cell>
          <cell r="W208">
            <v>0.14092650000000001</v>
          </cell>
          <cell r="X208">
            <v>0.14092649999999987</v>
          </cell>
          <cell r="Y208">
            <v>0.14092650000000001</v>
          </cell>
          <cell r="Z208">
            <v>0.134924075</v>
          </cell>
          <cell r="AA208">
            <v>0.14144845000000014</v>
          </cell>
          <cell r="AB208">
            <v>0.13544602500000014</v>
          </cell>
          <cell r="AC208">
            <v>0.13570699999999988</v>
          </cell>
          <cell r="AD208">
            <v>0.13309724999999989</v>
          </cell>
          <cell r="AE208">
            <v>0.13962162500000003</v>
          </cell>
          <cell r="AF208">
            <v>0.13805577500000002</v>
          </cell>
          <cell r="AG208">
            <v>0.1398826</v>
          </cell>
          <cell r="AH208">
            <v>0.13048750000000001</v>
          </cell>
          <cell r="AI208">
            <v>0.49183750000000004</v>
          </cell>
          <cell r="AJ208">
            <v>0.49183750000000004</v>
          </cell>
          <cell r="AK208">
            <v>0.49183750000000004</v>
          </cell>
          <cell r="AL208">
            <v>0.49183750000000004</v>
          </cell>
          <cell r="AM208">
            <v>0.50187500000000007</v>
          </cell>
          <cell r="AN208">
            <v>0.50187500000000007</v>
          </cell>
          <cell r="AO208">
            <v>0</v>
          </cell>
          <cell r="AP208"/>
          <cell r="AQ208"/>
          <cell r="AR208"/>
          <cell r="AS208"/>
          <cell r="AT208"/>
          <cell r="AU208"/>
          <cell r="AV208" t="str">
            <v>[enter country-specific value</v>
          </cell>
        </row>
        <row r="209">
          <cell r="A209" t="str">
            <v>N_added_in_straw_Swine (finishing pigs)</v>
          </cell>
          <cell r="B209" t="str">
            <v>-</v>
          </cell>
          <cell r="C209" t="str">
            <v>N_added_in_straw</v>
          </cell>
          <cell r="D209" t="str">
            <v>-</v>
          </cell>
          <cell r="E209" t="str">
            <v>Swine (finishing pigs)</v>
          </cell>
          <cell r="F209" t="str">
            <v>kg/animal/yr</v>
          </cell>
          <cell r="G209" t="str">
            <v>CS</v>
          </cell>
          <cell r="H209" t="str">
            <v>-</v>
          </cell>
          <cell r="I209" t="str">
            <v>[enter country-specific source]</v>
          </cell>
          <cell r="J209"/>
          <cell r="K209">
            <v>0.66685500000000009</v>
          </cell>
          <cell r="L209">
            <v>0.66685500000000009</v>
          </cell>
          <cell r="M209">
            <v>0.66685500000000009</v>
          </cell>
          <cell r="N209">
            <v>0.66685500000000009</v>
          </cell>
          <cell r="O209">
            <v>0.66685500000000009</v>
          </cell>
          <cell r="P209">
            <v>0.66685500000000009</v>
          </cell>
          <cell r="Q209">
            <v>0.66685500000000009</v>
          </cell>
          <cell r="R209">
            <v>0.66685500000000009</v>
          </cell>
          <cell r="S209">
            <v>0.66685500000000009</v>
          </cell>
          <cell r="T209">
            <v>0.66685500000000009</v>
          </cell>
          <cell r="U209">
            <v>0.66685500000000009</v>
          </cell>
          <cell r="V209">
            <v>0.66685500000000009</v>
          </cell>
          <cell r="W209">
            <v>0.66685500000000009</v>
          </cell>
          <cell r="X209">
            <v>0.66685500000000009</v>
          </cell>
          <cell r="Y209">
            <v>0.66685500000000009</v>
          </cell>
          <cell r="Z209">
            <v>0.66685500000000009</v>
          </cell>
          <cell r="AA209">
            <v>0.66685500000000009</v>
          </cell>
          <cell r="AB209">
            <v>0.66685500000000009</v>
          </cell>
          <cell r="AC209">
            <v>0.66685500000000009</v>
          </cell>
          <cell r="AD209">
            <v>0.66685500000000009</v>
          </cell>
          <cell r="AE209">
            <v>0.66685500000000009</v>
          </cell>
          <cell r="AF209">
            <v>0.66685500000000009</v>
          </cell>
          <cell r="AG209">
            <v>0.66685500000000009</v>
          </cell>
          <cell r="AH209">
            <v>0.66685500000000009</v>
          </cell>
          <cell r="AI209">
            <v>0.66685500000000009</v>
          </cell>
          <cell r="AJ209">
            <v>0.66685500000000009</v>
          </cell>
          <cell r="AK209">
            <v>0.66685500000000009</v>
          </cell>
          <cell r="AL209">
            <v>0.66685500000000009</v>
          </cell>
          <cell r="AM209">
            <v>0.66685500000000009</v>
          </cell>
          <cell r="AN209">
            <v>0.66685500000000009</v>
          </cell>
          <cell r="AO209">
            <v>0</v>
          </cell>
          <cell r="AP209"/>
          <cell r="AQ209"/>
          <cell r="AR209"/>
          <cell r="AS209"/>
          <cell r="AT209"/>
          <cell r="AU209"/>
          <cell r="AV209" t="str">
            <v>[enter country-specific value</v>
          </cell>
        </row>
        <row r="210">
          <cell r="A210" t="str">
            <v>N_added_in_straw_Swine (sows)</v>
          </cell>
          <cell r="B210" t="str">
            <v>-</v>
          </cell>
          <cell r="C210" t="str">
            <v>N_added_in_straw</v>
          </cell>
          <cell r="D210" t="str">
            <v>-</v>
          </cell>
          <cell r="E210" t="str">
            <v>Swine (sows)</v>
          </cell>
          <cell r="F210" t="str">
            <v>kg/animal/yr</v>
          </cell>
          <cell r="G210" t="str">
            <v>cs</v>
          </cell>
          <cell r="H210" t="str">
            <v>-</v>
          </cell>
          <cell r="I210" t="str">
            <v>[enter country-specific source]</v>
          </cell>
          <cell r="J210"/>
          <cell r="K210">
            <v>1.8821589999999992</v>
          </cell>
          <cell r="L210">
            <v>1.8821589999999992</v>
          </cell>
          <cell r="M210">
            <v>1.8821589999999992</v>
          </cell>
          <cell r="N210">
            <v>1.8821589999999992</v>
          </cell>
          <cell r="O210">
            <v>1.8821589999999992</v>
          </cell>
          <cell r="P210">
            <v>1.8821589999999992</v>
          </cell>
          <cell r="Q210">
            <v>1.8821589999999992</v>
          </cell>
          <cell r="R210">
            <v>1.8821589999999992</v>
          </cell>
          <cell r="S210">
            <v>1.8821589999999992</v>
          </cell>
          <cell r="T210">
            <v>1.8821589999999992</v>
          </cell>
          <cell r="U210">
            <v>1.8821589999999992</v>
          </cell>
          <cell r="V210">
            <v>1.8821589999999992</v>
          </cell>
          <cell r="W210">
            <v>1.8821589999999992</v>
          </cell>
          <cell r="X210">
            <v>1.8821589999999992</v>
          </cell>
          <cell r="Y210">
            <v>1.8821589999999992</v>
          </cell>
          <cell r="Z210">
            <v>1.8821589999999992</v>
          </cell>
          <cell r="AA210">
            <v>1.8821589999999992</v>
          </cell>
          <cell r="AB210">
            <v>1.8821589999999992</v>
          </cell>
          <cell r="AC210">
            <v>1.8821589999999992</v>
          </cell>
          <cell r="AD210">
            <v>1.8821589999999992</v>
          </cell>
          <cell r="AE210">
            <v>1.8821589999999992</v>
          </cell>
          <cell r="AF210">
            <v>1.8821589999999992</v>
          </cell>
          <cell r="AG210">
            <v>1.8821589999999992</v>
          </cell>
          <cell r="AH210">
            <v>1.8821589999999992</v>
          </cell>
          <cell r="AI210">
            <v>1.8821589999999992</v>
          </cell>
          <cell r="AJ210">
            <v>1.8821589999999992</v>
          </cell>
          <cell r="AK210">
            <v>1.8821589999999992</v>
          </cell>
          <cell r="AL210">
            <v>1.8821589999999992</v>
          </cell>
          <cell r="AM210">
            <v>1.8821589999999992</v>
          </cell>
          <cell r="AN210">
            <v>1.8821589999999992</v>
          </cell>
          <cell r="AO210">
            <v>0</v>
          </cell>
          <cell r="AP210"/>
          <cell r="AQ210"/>
          <cell r="AR210"/>
          <cell r="AS210"/>
          <cell r="AT210"/>
          <cell r="AU210"/>
          <cell r="AV210" t="str">
            <v>[enter country-specific value</v>
          </cell>
        </row>
        <row r="211">
          <cell r="A211" t="str">
            <v>N_added_in_straw_Buffalo</v>
          </cell>
          <cell r="B211" t="str">
            <v>-</v>
          </cell>
          <cell r="C211" t="str">
            <v>N_added_in_straw</v>
          </cell>
          <cell r="D211" t="str">
            <v>-</v>
          </cell>
          <cell r="E211" t="str">
            <v>Buffalo</v>
          </cell>
          <cell r="F211" t="str">
            <v>kg/animal/yr</v>
          </cell>
          <cell r="G211" t="str">
            <v>D</v>
          </cell>
          <cell r="H211" t="str">
            <v>-</v>
          </cell>
          <cell r="I211" t="str">
            <v>Table 3.7, 3B, EMEP/EEA Guidebook 2019</v>
          </cell>
          <cell r="J211"/>
          <cell r="K211">
            <v>6</v>
          </cell>
          <cell r="L211">
            <v>6</v>
          </cell>
          <cell r="M211">
            <v>6</v>
          </cell>
          <cell r="N211">
            <v>6</v>
          </cell>
          <cell r="O211">
            <v>6</v>
          </cell>
          <cell r="P211">
            <v>6</v>
          </cell>
          <cell r="Q211">
            <v>6</v>
          </cell>
          <cell r="R211">
            <v>6</v>
          </cell>
          <cell r="S211">
            <v>6</v>
          </cell>
          <cell r="T211">
            <v>6</v>
          </cell>
          <cell r="U211">
            <v>6</v>
          </cell>
          <cell r="V211">
            <v>6</v>
          </cell>
          <cell r="W211">
            <v>6</v>
          </cell>
          <cell r="X211">
            <v>6</v>
          </cell>
          <cell r="Y211">
            <v>6</v>
          </cell>
          <cell r="Z211">
            <v>6</v>
          </cell>
          <cell r="AA211">
            <v>6</v>
          </cell>
          <cell r="AB211">
            <v>6</v>
          </cell>
          <cell r="AC211">
            <v>6</v>
          </cell>
          <cell r="AD211">
            <v>6</v>
          </cell>
          <cell r="AE211">
            <v>6</v>
          </cell>
          <cell r="AF211">
            <v>6</v>
          </cell>
          <cell r="AG211">
            <v>6</v>
          </cell>
          <cell r="AH211">
            <v>6</v>
          </cell>
          <cell r="AI211">
            <v>6</v>
          </cell>
          <cell r="AJ211">
            <v>6</v>
          </cell>
          <cell r="AK211">
            <v>6</v>
          </cell>
          <cell r="AL211">
            <v>6</v>
          </cell>
          <cell r="AM211">
            <v>6</v>
          </cell>
          <cell r="AN211">
            <v>6</v>
          </cell>
          <cell r="AO211">
            <v>6</v>
          </cell>
          <cell r="AP211"/>
          <cell r="AQ211"/>
          <cell r="AR211"/>
          <cell r="AS211"/>
          <cell r="AT211"/>
          <cell r="AU211"/>
          <cell r="AV211" t="e">
            <v>#N/A</v>
          </cell>
        </row>
        <row r="212">
          <cell r="A212" t="str">
            <v>N_added_in_straw_Goats</v>
          </cell>
          <cell r="B212" t="str">
            <v>-</v>
          </cell>
          <cell r="C212" t="str">
            <v>N_added_in_straw</v>
          </cell>
          <cell r="D212" t="str">
            <v>-</v>
          </cell>
          <cell r="E212" t="str">
            <v>Goats</v>
          </cell>
          <cell r="F212" t="str">
            <v>kg/animal/yr</v>
          </cell>
          <cell r="G212" t="str">
            <v>cs</v>
          </cell>
          <cell r="H212" t="str">
            <v>-</v>
          </cell>
          <cell r="I212" t="str">
            <v>[enter country-specific source]</v>
          </cell>
          <cell r="J212"/>
          <cell r="K212">
            <v>4.0150000000000033E-2</v>
          </cell>
          <cell r="L212">
            <v>4.0150000000000033E-2</v>
          </cell>
          <cell r="M212">
            <v>4.0149999999999922E-2</v>
          </cell>
          <cell r="N212">
            <v>4.0150000000000033E-2</v>
          </cell>
          <cell r="O212">
            <v>4.0150000000000033E-2</v>
          </cell>
          <cell r="P212">
            <v>4.0150000000000033E-2</v>
          </cell>
          <cell r="Q212">
            <v>4.0150000000000033E-2</v>
          </cell>
          <cell r="R212">
            <v>4.0149999999999922E-2</v>
          </cell>
          <cell r="S212">
            <v>4.0150000000000033E-2</v>
          </cell>
          <cell r="T212">
            <v>4.0149999999999922E-2</v>
          </cell>
          <cell r="U212">
            <v>4.0149999999999922E-2</v>
          </cell>
          <cell r="V212">
            <v>4.0149999999999922E-2</v>
          </cell>
          <cell r="W212">
            <v>4.0149999999999922E-2</v>
          </cell>
          <cell r="X212">
            <v>4.0150000000000033E-2</v>
          </cell>
          <cell r="Y212">
            <v>4.0150000000000033E-2</v>
          </cell>
          <cell r="Z212">
            <v>4.0150000000000033E-2</v>
          </cell>
          <cell r="AA212">
            <v>4.0149999999999922E-2</v>
          </cell>
          <cell r="AB212">
            <v>4.0150000000000033E-2</v>
          </cell>
          <cell r="AC212">
            <v>4.0149999999999922E-2</v>
          </cell>
          <cell r="AD212">
            <v>4.0150000000000033E-2</v>
          </cell>
          <cell r="AE212">
            <v>4.0150000000000033E-2</v>
          </cell>
          <cell r="AF212">
            <v>4.0149999999999922E-2</v>
          </cell>
          <cell r="AG212">
            <v>4.0150000000000033E-2</v>
          </cell>
          <cell r="AH212">
            <v>4.0150000000000033E-2</v>
          </cell>
          <cell r="AI212">
            <v>0.40150000000000008</v>
          </cell>
          <cell r="AJ212">
            <v>0.40150000000000008</v>
          </cell>
          <cell r="AK212">
            <v>0.40150000000000008</v>
          </cell>
          <cell r="AL212">
            <v>0.40150000000000008</v>
          </cell>
          <cell r="AM212">
            <v>0.40150000000000008</v>
          </cell>
          <cell r="AN212">
            <v>0.40150000000000008</v>
          </cell>
          <cell r="AO212">
            <v>0</v>
          </cell>
          <cell r="AP212"/>
          <cell r="AQ212"/>
          <cell r="AR212"/>
          <cell r="AS212"/>
          <cell r="AT212"/>
          <cell r="AU212"/>
          <cell r="AV212" t="str">
            <v>[enter country-specific value</v>
          </cell>
        </row>
        <row r="213">
          <cell r="A213" t="str">
            <v>N_added_in_straw_Horses</v>
          </cell>
          <cell r="B213" t="str">
            <v>-</v>
          </cell>
          <cell r="C213" t="str">
            <v>N_added_in_straw</v>
          </cell>
          <cell r="D213" t="str">
            <v>-</v>
          </cell>
          <cell r="E213" t="str">
            <v>Horses</v>
          </cell>
          <cell r="F213" t="str">
            <v>kg/animal/yr</v>
          </cell>
          <cell r="G213" t="str">
            <v>cs</v>
          </cell>
          <cell r="H213" t="str">
            <v>-</v>
          </cell>
          <cell r="I213" t="str">
            <v>[enter country-specific source]</v>
          </cell>
          <cell r="J213"/>
          <cell r="K213">
            <v>0.22776000000000021</v>
          </cell>
          <cell r="L213">
            <v>0.22776000000000021</v>
          </cell>
          <cell r="M213">
            <v>0.22776000000000021</v>
          </cell>
          <cell r="N213">
            <v>0.22775999999999957</v>
          </cell>
          <cell r="O213">
            <v>0.22776000000000021</v>
          </cell>
          <cell r="P213">
            <v>0.22776000000000021</v>
          </cell>
          <cell r="Q213">
            <v>0.22775999999999957</v>
          </cell>
          <cell r="R213">
            <v>0.22775999999999957</v>
          </cell>
          <cell r="S213">
            <v>0.22776000000000021</v>
          </cell>
          <cell r="T213">
            <v>0.22775999999999957</v>
          </cell>
          <cell r="U213">
            <v>0.2424330000000002</v>
          </cell>
          <cell r="V213">
            <v>0.2299499999999996</v>
          </cell>
          <cell r="W213">
            <v>0.22995000000000021</v>
          </cell>
          <cell r="X213">
            <v>0.22995000000000021</v>
          </cell>
          <cell r="Y213">
            <v>0.22995000000000021</v>
          </cell>
          <cell r="Z213">
            <v>0.21702900000000019</v>
          </cell>
          <cell r="AA213">
            <v>0.22338000000000019</v>
          </cell>
          <cell r="AB213">
            <v>0.23003760000000023</v>
          </cell>
          <cell r="AC213">
            <v>0.22197839999999963</v>
          </cell>
          <cell r="AD213">
            <v>0.21681000000000017</v>
          </cell>
          <cell r="AE213">
            <v>0.2143133999999996</v>
          </cell>
          <cell r="AF213">
            <v>0.2295558000000002</v>
          </cell>
          <cell r="AG213">
            <v>0.21943799999999961</v>
          </cell>
          <cell r="AH213">
            <v>0.22478159999999964</v>
          </cell>
          <cell r="AI213">
            <v>2.7243599999999999</v>
          </cell>
          <cell r="AJ213">
            <v>2.7243599999999999</v>
          </cell>
          <cell r="AK213">
            <v>2.7243599999999999</v>
          </cell>
          <cell r="AL213">
            <v>2.7243599999999999</v>
          </cell>
          <cell r="AM213">
            <v>3.3726000000000003</v>
          </cell>
          <cell r="AN213">
            <v>3.3726000000000003</v>
          </cell>
          <cell r="AO213">
            <v>0</v>
          </cell>
          <cell r="AP213"/>
          <cell r="AQ213"/>
          <cell r="AR213"/>
          <cell r="AS213"/>
          <cell r="AT213"/>
          <cell r="AU213"/>
          <cell r="AV213" t="str">
            <v>[enter country-specific value</v>
          </cell>
        </row>
        <row r="214">
          <cell r="A214" t="str">
            <v>N_added_in_straw_Mules and asses</v>
          </cell>
          <cell r="B214" t="str">
            <v>-</v>
          </cell>
          <cell r="C214" t="str">
            <v>N_added_in_straw</v>
          </cell>
          <cell r="D214" t="str">
            <v>-</v>
          </cell>
          <cell r="E214" t="str">
            <v>Mules and asses</v>
          </cell>
          <cell r="F214" t="str">
            <v>kg/animal/yr</v>
          </cell>
          <cell r="G214" t="str">
            <v>D</v>
          </cell>
          <cell r="H214" t="str">
            <v>-</v>
          </cell>
          <cell r="I214" t="str">
            <v>Table 3.7, 3B, EMEP/EEA Guidebook 2019</v>
          </cell>
          <cell r="J214"/>
          <cell r="K214">
            <v>2</v>
          </cell>
          <cell r="L214">
            <v>2</v>
          </cell>
          <cell r="M214">
            <v>2</v>
          </cell>
          <cell r="N214">
            <v>2</v>
          </cell>
          <cell r="O214">
            <v>2</v>
          </cell>
          <cell r="P214">
            <v>2</v>
          </cell>
          <cell r="Q214">
            <v>2</v>
          </cell>
          <cell r="R214">
            <v>2</v>
          </cell>
          <cell r="S214">
            <v>2</v>
          </cell>
          <cell r="T214">
            <v>2</v>
          </cell>
          <cell r="U214">
            <v>2</v>
          </cell>
          <cell r="V214">
            <v>2</v>
          </cell>
          <cell r="W214">
            <v>2</v>
          </cell>
          <cell r="X214">
            <v>2</v>
          </cell>
          <cell r="Y214">
            <v>2</v>
          </cell>
          <cell r="Z214">
            <v>2</v>
          </cell>
          <cell r="AA214">
            <v>2</v>
          </cell>
          <cell r="AB214">
            <v>2</v>
          </cell>
          <cell r="AC214">
            <v>2</v>
          </cell>
          <cell r="AD214">
            <v>2</v>
          </cell>
          <cell r="AE214">
            <v>2</v>
          </cell>
          <cell r="AF214">
            <v>2</v>
          </cell>
          <cell r="AG214">
            <v>2</v>
          </cell>
          <cell r="AH214">
            <v>2</v>
          </cell>
          <cell r="AI214">
            <v>2</v>
          </cell>
          <cell r="AJ214">
            <v>2</v>
          </cell>
          <cell r="AK214">
            <v>2</v>
          </cell>
          <cell r="AL214">
            <v>2</v>
          </cell>
          <cell r="AM214">
            <v>2</v>
          </cell>
          <cell r="AN214">
            <v>2</v>
          </cell>
          <cell r="AO214">
            <v>2</v>
          </cell>
          <cell r="AP214"/>
          <cell r="AQ214"/>
          <cell r="AR214"/>
          <cell r="AS214"/>
          <cell r="AT214"/>
          <cell r="AU214"/>
          <cell r="AV214" t="e">
            <v>#N/A</v>
          </cell>
        </row>
        <row r="215">
          <cell r="A215" t="str">
            <v>N_added_in_straw_Laying hens</v>
          </cell>
          <cell r="B215" t="str">
            <v>-</v>
          </cell>
          <cell r="C215" t="str">
            <v>N_added_in_straw</v>
          </cell>
          <cell r="D215" t="str">
            <v>-</v>
          </cell>
          <cell r="E215" t="str">
            <v>Laying hens</v>
          </cell>
          <cell r="F215" t="str">
            <v>kg/animal/yr</v>
          </cell>
          <cell r="G215" t="str">
            <v>cs</v>
          </cell>
          <cell r="H215" t="str">
            <v>-</v>
          </cell>
          <cell r="I215" t="str">
            <v>[enter country-specific source]</v>
          </cell>
          <cell r="J215"/>
          <cell r="K215">
            <v>4.8647200000000003E-3</v>
          </cell>
          <cell r="L215">
            <v>4.8647200000000003E-3</v>
          </cell>
          <cell r="M215">
            <v>4.8647200000000003E-3</v>
          </cell>
          <cell r="N215">
            <v>4.8647200000000003E-3</v>
          </cell>
          <cell r="O215">
            <v>4.8647200000000003E-3</v>
          </cell>
          <cell r="P215">
            <v>4.8647200000000003E-3</v>
          </cell>
          <cell r="Q215">
            <v>4.8647200000000003E-3</v>
          </cell>
          <cell r="R215">
            <v>4.8647200000000003E-3</v>
          </cell>
          <cell r="S215">
            <v>4.8647200000000003E-3</v>
          </cell>
          <cell r="T215">
            <v>4.8647200000000003E-3</v>
          </cell>
          <cell r="U215">
            <v>4.8647200000000003E-3</v>
          </cell>
          <cell r="V215">
            <v>4.8647200000000003E-3</v>
          </cell>
          <cell r="W215">
            <v>4.8647200000000003E-3</v>
          </cell>
          <cell r="X215">
            <v>4.8647200000000003E-3</v>
          </cell>
          <cell r="Y215">
            <v>4.8647200000000003E-3</v>
          </cell>
          <cell r="Z215">
            <v>4.8647200000000003E-3</v>
          </cell>
          <cell r="AA215">
            <v>4.8647200000000003E-3</v>
          </cell>
          <cell r="AB215">
            <v>4.8647200000000003E-3</v>
          </cell>
          <cell r="AC215">
            <v>4.8647200000000003E-3</v>
          </cell>
          <cell r="AD215">
            <v>4.8647200000000003E-3</v>
          </cell>
          <cell r="AE215">
            <v>4.8647200000000003E-3</v>
          </cell>
          <cell r="AF215">
            <v>4.8647200000000003E-3</v>
          </cell>
          <cell r="AG215">
            <v>4.8647200000000003E-3</v>
          </cell>
          <cell r="AH215">
            <v>4.8647200000000003E-3</v>
          </cell>
          <cell r="AI215">
            <v>4.8647200000000003E-3</v>
          </cell>
          <cell r="AJ215">
            <v>4.8647200000000003E-3</v>
          </cell>
          <cell r="AK215">
            <v>4.9640000000000005E-3</v>
          </cell>
          <cell r="AL215">
            <v>4.9640000000000005E-3</v>
          </cell>
          <cell r="AM215">
            <v>4.9640000000000005E-3</v>
          </cell>
          <cell r="AN215">
            <v>4.9640000000000005E-3</v>
          </cell>
          <cell r="AO215">
            <v>0</v>
          </cell>
          <cell r="AP215"/>
          <cell r="AQ215"/>
          <cell r="AR215"/>
          <cell r="AS215"/>
          <cell r="AT215"/>
          <cell r="AU215"/>
          <cell r="AV215" t="str">
            <v>[enter country-specific value</v>
          </cell>
        </row>
        <row r="216">
          <cell r="A216" t="str">
            <v>N_added_in_straw_Broilers</v>
          </cell>
          <cell r="B216" t="str">
            <v>-</v>
          </cell>
          <cell r="C216" t="str">
            <v>N_added_in_straw</v>
          </cell>
          <cell r="D216" t="str">
            <v>-</v>
          </cell>
          <cell r="E216" t="str">
            <v>Broilers</v>
          </cell>
          <cell r="F216" t="str">
            <v>kg/animal/yr</v>
          </cell>
          <cell r="G216" t="str">
            <v>cs</v>
          </cell>
          <cell r="H216" t="str">
            <v>-</v>
          </cell>
          <cell r="I216" t="str">
            <v>[enter country-specific source]</v>
          </cell>
          <cell r="J216"/>
          <cell r="K216">
            <v>7.5117000000000014E-3</v>
          </cell>
          <cell r="L216">
            <v>7.5117000000000014E-3</v>
          </cell>
          <cell r="M216">
            <v>7.5117000000000014E-3</v>
          </cell>
          <cell r="N216">
            <v>7.5117000000000014E-3</v>
          </cell>
          <cell r="O216">
            <v>7.5117000000000014E-3</v>
          </cell>
          <cell r="P216">
            <v>7.5117000000000014E-3</v>
          </cell>
          <cell r="Q216">
            <v>7.5117000000000014E-3</v>
          </cell>
          <cell r="R216">
            <v>7.5117000000000014E-3</v>
          </cell>
          <cell r="S216">
            <v>7.5117000000000014E-3</v>
          </cell>
          <cell r="T216">
            <v>7.5117000000000014E-3</v>
          </cell>
          <cell r="U216">
            <v>7.5117000000000014E-3</v>
          </cell>
          <cell r="V216">
            <v>7.5109995976143729E-3</v>
          </cell>
          <cell r="W216">
            <v>7.5117000000000014E-3</v>
          </cell>
          <cell r="X216">
            <v>7.5117000000000014E-3</v>
          </cell>
          <cell r="Y216">
            <v>7.5117000000000014E-3</v>
          </cell>
          <cell r="Z216">
            <v>7.5117000000000014E-3</v>
          </cell>
          <cell r="AA216">
            <v>7.5117000000000014E-3</v>
          </cell>
          <cell r="AB216">
            <v>7.5117000000000014E-3</v>
          </cell>
          <cell r="AC216">
            <v>7.5117000000000014E-3</v>
          </cell>
          <cell r="AD216">
            <v>7.5117000000000014E-3</v>
          </cell>
          <cell r="AE216">
            <v>7.5125476804051034E-3</v>
          </cell>
          <cell r="AF216">
            <v>7.5135751600415752E-3</v>
          </cell>
          <cell r="AG216">
            <v>7.5143068457366718E-3</v>
          </cell>
          <cell r="AH216">
            <v>7.5150795566084156E-3</v>
          </cell>
          <cell r="AI216">
            <v>7.5191006896551723E-3</v>
          </cell>
          <cell r="AJ216">
            <v>7.5163589001447182E-3</v>
          </cell>
          <cell r="AK216">
            <v>7.6649999999999999E-3</v>
          </cell>
          <cell r="AL216">
            <v>7.6649999999999999E-3</v>
          </cell>
          <cell r="AM216">
            <v>7.6649999999999999E-3</v>
          </cell>
          <cell r="AN216">
            <v>7.6649999999999999E-3</v>
          </cell>
          <cell r="AO216">
            <v>0</v>
          </cell>
          <cell r="AP216"/>
          <cell r="AQ216"/>
          <cell r="AR216"/>
          <cell r="AS216"/>
          <cell r="AT216"/>
          <cell r="AU216"/>
          <cell r="AV216" t="str">
            <v>[enter country-specific value</v>
          </cell>
        </row>
        <row r="217">
          <cell r="A217" t="str">
            <v>N_added_in_straw_Turkeys</v>
          </cell>
          <cell r="B217" t="str">
            <v>-</v>
          </cell>
          <cell r="C217" t="str">
            <v>N_added_in_straw</v>
          </cell>
          <cell r="D217" t="str">
            <v>-</v>
          </cell>
          <cell r="E217" t="str">
            <v>Turkeys</v>
          </cell>
          <cell r="F217" t="str">
            <v>kg/animal/yr</v>
          </cell>
          <cell r="G217" t="str">
            <v>cs</v>
          </cell>
          <cell r="H217" t="str">
            <v>-</v>
          </cell>
          <cell r="I217" t="str">
            <v>[enter country-specific source]</v>
          </cell>
          <cell r="J217"/>
          <cell r="K217">
            <v>1.8779250000000001E-2</v>
          </cell>
          <cell r="L217">
            <v>1.8779250000000001E-2</v>
          </cell>
          <cell r="M217">
            <v>1.8779250000000001E-2</v>
          </cell>
          <cell r="N217">
            <v>1.8779250000000001E-2</v>
          </cell>
          <cell r="O217">
            <v>1.8779250000000001E-2</v>
          </cell>
          <cell r="P217">
            <v>1.8779250000000001E-2</v>
          </cell>
          <cell r="Q217">
            <v>1.8779250000000001E-2</v>
          </cell>
          <cell r="R217">
            <v>1.8779250000000001E-2</v>
          </cell>
          <cell r="S217">
            <v>1.8779250000000001E-2</v>
          </cell>
          <cell r="T217">
            <v>1.8779250000000001E-2</v>
          </cell>
          <cell r="U217">
            <v>1.8779250000000001E-2</v>
          </cell>
          <cell r="V217">
            <v>1.8779250000000001E-2</v>
          </cell>
          <cell r="W217">
            <v>1.8779250000000001E-2</v>
          </cell>
          <cell r="X217">
            <v>1.8779250000000001E-2</v>
          </cell>
          <cell r="Y217">
            <v>1.8779250000000001E-2</v>
          </cell>
          <cell r="Z217">
            <v>1.8779250000000001E-2</v>
          </cell>
          <cell r="AA217">
            <v>1.8779250000000001E-2</v>
          </cell>
          <cell r="AB217">
            <v>1.8779250000000001E-2</v>
          </cell>
          <cell r="AC217">
            <v>1.8779250000000001E-2</v>
          </cell>
          <cell r="AD217">
            <v>1.8779250000000001E-2</v>
          </cell>
          <cell r="AE217">
            <v>1.8779250000000001E-2</v>
          </cell>
          <cell r="AF217">
            <v>1.8779250000000001E-2</v>
          </cell>
          <cell r="AG217">
            <v>1.8779250000000001E-2</v>
          </cell>
          <cell r="AH217">
            <v>1.8779250000000001E-2</v>
          </cell>
          <cell r="AI217">
            <v>1.8779250000000001E-2</v>
          </cell>
          <cell r="AJ217">
            <v>1.8779250000000001E-2</v>
          </cell>
          <cell r="AK217">
            <v>1.9162499999999999E-2</v>
          </cell>
          <cell r="AL217">
            <v>1.9162499999999999E-2</v>
          </cell>
          <cell r="AM217">
            <v>1.9162499999999999E-2</v>
          </cell>
          <cell r="AN217">
            <v>1.9162499999999999E-2</v>
          </cell>
          <cell r="AO217">
            <v>0</v>
          </cell>
          <cell r="AP217"/>
          <cell r="AQ217"/>
          <cell r="AR217"/>
          <cell r="AS217"/>
          <cell r="AT217"/>
          <cell r="AU217"/>
          <cell r="AV217" t="str">
            <v>[enter country-specific value</v>
          </cell>
        </row>
        <row r="218">
          <cell r="A218" t="str">
            <v>N_added_in_straw_Other poultry (ducks)</v>
          </cell>
          <cell r="B218" t="str">
            <v>-</v>
          </cell>
          <cell r="C218" t="str">
            <v>N_added_in_straw</v>
          </cell>
          <cell r="D218" t="str">
            <v>-</v>
          </cell>
          <cell r="E218" t="str">
            <v>Other poultry (ducks)</v>
          </cell>
          <cell r="F218" t="str">
            <v>kg/animal/yr</v>
          </cell>
          <cell r="G218" t="str">
            <v>cs</v>
          </cell>
          <cell r="H218" t="str">
            <v>-</v>
          </cell>
          <cell r="I218" t="str">
            <v>[enter country-specific source]</v>
          </cell>
          <cell r="J218"/>
          <cell r="K218">
            <v>1.5023400000000003E-2</v>
          </cell>
          <cell r="L218">
            <v>1.5023400000000003E-2</v>
          </cell>
          <cell r="M218">
            <v>1.5023400000000003E-2</v>
          </cell>
          <cell r="N218">
            <v>1.5023400000000003E-2</v>
          </cell>
          <cell r="O218">
            <v>1.5023400000000003E-2</v>
          </cell>
          <cell r="P218">
            <v>1.5023400000000003E-2</v>
          </cell>
          <cell r="Q218">
            <v>1.5023400000000003E-2</v>
          </cell>
          <cell r="R218">
            <v>1.5023400000000003E-2</v>
          </cell>
          <cell r="S218">
            <v>1.5023400000000003E-2</v>
          </cell>
          <cell r="T218">
            <v>1.5023400000000003E-2</v>
          </cell>
          <cell r="U218">
            <v>1.5023400000000003E-2</v>
          </cell>
          <cell r="V218">
            <v>1.5023400000000003E-2</v>
          </cell>
          <cell r="W218">
            <v>1.5023400000000003E-2</v>
          </cell>
          <cell r="X218">
            <v>1.5023400000000003E-2</v>
          </cell>
          <cell r="Y218">
            <v>1.5023400000000003E-2</v>
          </cell>
          <cell r="Z218">
            <v>1.5023400000000003E-2</v>
          </cell>
          <cell r="AA218">
            <v>1.5023400000000003E-2</v>
          </cell>
          <cell r="AB218">
            <v>1.5023400000000003E-2</v>
          </cell>
          <cell r="AC218">
            <v>1.5023400000000003E-2</v>
          </cell>
          <cell r="AD218">
            <v>1.5023400000000003E-2</v>
          </cell>
          <cell r="AE218">
            <v>1.5023400000000003E-2</v>
          </cell>
          <cell r="AF218">
            <v>1.5023400000000003E-2</v>
          </cell>
          <cell r="AG218">
            <v>1.5023400000000003E-2</v>
          </cell>
          <cell r="AH218">
            <v>1.5023400000000003E-2</v>
          </cell>
          <cell r="AI218">
            <v>1.5023400000000003E-2</v>
          </cell>
          <cell r="AJ218">
            <v>1.5023400000000003E-2</v>
          </cell>
          <cell r="AK218">
            <v>1.533E-2</v>
          </cell>
          <cell r="AL218">
            <v>1.533E-2</v>
          </cell>
          <cell r="AM218">
            <v>1.533E-2</v>
          </cell>
          <cell r="AN218">
            <v>1.533E-2</v>
          </cell>
          <cell r="AO218">
            <v>0</v>
          </cell>
          <cell r="AP218"/>
          <cell r="AQ218"/>
          <cell r="AR218"/>
          <cell r="AS218"/>
          <cell r="AT218"/>
          <cell r="AU218"/>
          <cell r="AV218" t="str">
            <v>[enter country-specific value</v>
          </cell>
        </row>
        <row r="219">
          <cell r="A219" t="str">
            <v>N_added_in_straw_Other poultry (geese)</v>
          </cell>
          <cell r="B219" t="str">
            <v>-</v>
          </cell>
          <cell r="C219" t="str">
            <v>N_added_in_straw</v>
          </cell>
          <cell r="D219" t="str">
            <v>-</v>
          </cell>
          <cell r="E219" t="str">
            <v>Other poultry (geese)</v>
          </cell>
          <cell r="F219" t="str">
            <v>kg/animal/yr</v>
          </cell>
          <cell r="G219" t="str">
            <v>cs</v>
          </cell>
          <cell r="H219" t="str">
            <v>-</v>
          </cell>
          <cell r="I219" t="str">
            <v>[enter country-specific source]</v>
          </cell>
          <cell r="J219"/>
          <cell r="K219">
            <v>5.7487500000000004E-2</v>
          </cell>
          <cell r="L219">
            <v>5.7487500000000004E-2</v>
          </cell>
          <cell r="M219">
            <v>5.7487500000000004E-2</v>
          </cell>
          <cell r="N219">
            <v>5.7487500000000004E-2</v>
          </cell>
          <cell r="O219">
            <v>5.7487500000000004E-2</v>
          </cell>
          <cell r="P219">
            <v>5.7487500000000004E-2</v>
          </cell>
          <cell r="Q219">
            <v>5.7487500000000004E-2</v>
          </cell>
          <cell r="R219">
            <v>5.7487500000000004E-2</v>
          </cell>
          <cell r="S219">
            <v>5.7487500000000004E-2</v>
          </cell>
          <cell r="T219">
            <v>5.7487500000000004E-2</v>
          </cell>
          <cell r="U219">
            <v>5.7487500000000004E-2</v>
          </cell>
          <cell r="V219">
            <v>5.7487500000000004E-2</v>
          </cell>
          <cell r="W219">
            <v>5.7487500000000004E-2</v>
          </cell>
          <cell r="X219">
            <v>5.7487500000000004E-2</v>
          </cell>
          <cell r="Y219">
            <v>5.7487500000000004E-2</v>
          </cell>
          <cell r="Z219">
            <v>5.7487500000000004E-2</v>
          </cell>
          <cell r="AA219">
            <v>5.7487500000000004E-2</v>
          </cell>
          <cell r="AB219">
            <v>5.7487500000000004E-2</v>
          </cell>
          <cell r="AC219">
            <v>5.7487500000000004E-2</v>
          </cell>
          <cell r="AD219">
            <v>5.7487500000000004E-2</v>
          </cell>
          <cell r="AE219">
            <v>5.7487500000000004E-2</v>
          </cell>
          <cell r="AF219">
            <v>5.7487500000000004E-2</v>
          </cell>
          <cell r="AG219">
            <v>5.7487500000000004E-2</v>
          </cell>
          <cell r="AH219">
            <v>5.7487500000000004E-2</v>
          </cell>
          <cell r="AI219">
            <v>5.7487500000000004E-2</v>
          </cell>
          <cell r="AJ219">
            <v>5.7487500000000004E-2</v>
          </cell>
          <cell r="AK219">
            <v>5.7487500000000004E-2</v>
          </cell>
          <cell r="AL219">
            <v>5.7487500000000004E-2</v>
          </cell>
          <cell r="AM219">
            <v>5.7487500000000004E-2</v>
          </cell>
          <cell r="AN219">
            <v>5.7487500000000004E-2</v>
          </cell>
          <cell r="AO219">
            <v>0</v>
          </cell>
          <cell r="AP219"/>
          <cell r="AQ219"/>
          <cell r="AR219"/>
          <cell r="AS219"/>
          <cell r="AT219"/>
          <cell r="AU219"/>
          <cell r="AV219" t="str">
            <v>[enter country-specific value</v>
          </cell>
        </row>
        <row r="220">
          <cell r="A220" t="str">
            <v>N_added_in_straw_Other animals (fur animals)</v>
          </cell>
          <cell r="B220" t="str">
            <v>-</v>
          </cell>
          <cell r="C220" t="str">
            <v>N_added_in_straw</v>
          </cell>
          <cell r="D220" t="str">
            <v>-</v>
          </cell>
          <cell r="E220" t="str">
            <v>Other animals (fur animals)</v>
          </cell>
          <cell r="F220" t="str">
            <v>kg/animal/yr</v>
          </cell>
          <cell r="G220" t="str">
            <v>D</v>
          </cell>
          <cell r="H220" t="str">
            <v>-</v>
          </cell>
          <cell r="I220" t="str">
            <v>No default, assumed to be 0</v>
          </cell>
          <cell r="J220"/>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cell r="AQ220"/>
          <cell r="AR220"/>
          <cell r="AS220"/>
          <cell r="AT220"/>
          <cell r="AU220"/>
          <cell r="AV220" t="e">
            <v>#N/A</v>
          </cell>
        </row>
        <row r="221">
          <cell r="A221" t="str">
            <v>EF NH3 house, slurry</v>
          </cell>
          <cell r="B221"/>
          <cell r="C221"/>
          <cell r="D221"/>
          <cell r="E221"/>
          <cell r="F221"/>
          <cell r="G221"/>
          <cell r="H221"/>
          <cell r="I221"/>
          <cell r="J221"/>
          <cell r="K221"/>
          <cell r="L221"/>
          <cell r="M221"/>
          <cell r="N221"/>
          <cell r="O221"/>
          <cell r="P221"/>
          <cell r="Q221"/>
          <cell r="R221"/>
          <cell r="S221"/>
          <cell r="T221"/>
          <cell r="U221"/>
          <cell r="V221"/>
          <cell r="W221"/>
          <cell r="X221"/>
          <cell r="Y221"/>
          <cell r="Z221"/>
          <cell r="AA221"/>
          <cell r="AB221"/>
          <cell r="AC221"/>
          <cell r="AD221"/>
          <cell r="AE221"/>
          <cell r="AF221"/>
          <cell r="AG221"/>
          <cell r="AH221"/>
          <cell r="AI221"/>
          <cell r="AJ221"/>
          <cell r="AK221"/>
          <cell r="AL221"/>
          <cell r="AM221"/>
          <cell r="AN221"/>
          <cell r="AO221"/>
          <cell r="AP221"/>
          <cell r="AQ221"/>
          <cell r="AR221"/>
          <cell r="AS221"/>
          <cell r="AT221"/>
          <cell r="AU221"/>
          <cell r="AV221"/>
        </row>
        <row r="222">
          <cell r="A222" t="str">
            <v>EF_NH3_house_slurry_Dairy cattle</v>
          </cell>
          <cell r="B222" t="str">
            <v>-</v>
          </cell>
          <cell r="C222" t="str">
            <v>EF_NH3_house_slurry</v>
          </cell>
          <cell r="D222" t="str">
            <v>NH3-N</v>
          </cell>
          <cell r="E222" t="str">
            <v>Dairy cattle</v>
          </cell>
          <cell r="F222" t="str">
            <v>Fraction TAN</v>
          </cell>
          <cell r="G222" t="str">
            <v>D</v>
          </cell>
          <cell r="H222" t="str">
            <v>-</v>
          </cell>
          <cell r="I222" t="str">
            <v>Table 3.9, 3B, EMEP/EEA Guidebook 2019</v>
          </cell>
          <cell r="J222"/>
          <cell r="K222">
            <v>0.24</v>
          </cell>
          <cell r="L222">
            <v>0.24</v>
          </cell>
          <cell r="M222">
            <v>0.24</v>
          </cell>
          <cell r="N222">
            <v>0.24</v>
          </cell>
          <cell r="O222">
            <v>0.24</v>
          </cell>
          <cell r="P222">
            <v>0.24</v>
          </cell>
          <cell r="Q222">
            <v>0.24</v>
          </cell>
          <cell r="R222">
            <v>0.24</v>
          </cell>
          <cell r="S222">
            <v>0.24</v>
          </cell>
          <cell r="T222">
            <v>0.24</v>
          </cell>
          <cell r="U222">
            <v>0.24</v>
          </cell>
          <cell r="V222">
            <v>0.24</v>
          </cell>
          <cell r="W222">
            <v>0.24</v>
          </cell>
          <cell r="X222">
            <v>0.24</v>
          </cell>
          <cell r="Y222">
            <v>0.24</v>
          </cell>
          <cell r="Z222">
            <v>0.24</v>
          </cell>
          <cell r="AA222">
            <v>0.24</v>
          </cell>
          <cell r="AB222">
            <v>0.24</v>
          </cell>
          <cell r="AC222">
            <v>0.24</v>
          </cell>
          <cell r="AD222">
            <v>0.24</v>
          </cell>
          <cell r="AE222">
            <v>0.24</v>
          </cell>
          <cell r="AF222">
            <v>0.24</v>
          </cell>
          <cell r="AG222">
            <v>0.24</v>
          </cell>
          <cell r="AH222">
            <v>0.24</v>
          </cell>
          <cell r="AI222">
            <v>0.24</v>
          </cell>
          <cell r="AJ222">
            <v>0.24</v>
          </cell>
          <cell r="AK222">
            <v>0.24</v>
          </cell>
          <cell r="AL222">
            <v>0.24</v>
          </cell>
          <cell r="AM222">
            <v>0.24</v>
          </cell>
          <cell r="AN222">
            <v>0.24</v>
          </cell>
          <cell r="AO222">
            <v>0.24</v>
          </cell>
          <cell r="AP222"/>
          <cell r="AQ222"/>
          <cell r="AR222"/>
          <cell r="AS222"/>
          <cell r="AT222"/>
          <cell r="AU222"/>
          <cell r="AV222" t="e">
            <v>#N/A</v>
          </cell>
        </row>
        <row r="223">
          <cell r="A223" t="str">
            <v>EF_NH3_house_slurry_Dairy cattle_tied housing</v>
          </cell>
          <cell r="B223" t="str">
            <v>-</v>
          </cell>
          <cell r="C223" t="str">
            <v>EF_NH3_house_slurry</v>
          </cell>
          <cell r="D223" t="str">
            <v>NH3-N</v>
          </cell>
          <cell r="E223" t="str">
            <v>Dairy cattle_tied housing</v>
          </cell>
          <cell r="F223" t="str">
            <v>Fraction TAN</v>
          </cell>
          <cell r="G223" t="str">
            <v>D</v>
          </cell>
          <cell r="H223" t="str">
            <v>-</v>
          </cell>
          <cell r="I223" t="str">
            <v>Table 3.9, 3B, EMEP/EEA Guidebook 2019</v>
          </cell>
          <cell r="J223"/>
          <cell r="K223">
            <v>0.09</v>
          </cell>
          <cell r="L223">
            <v>0.09</v>
          </cell>
          <cell r="M223">
            <v>0.09</v>
          </cell>
          <cell r="N223">
            <v>0.09</v>
          </cell>
          <cell r="O223">
            <v>0.09</v>
          </cell>
          <cell r="P223">
            <v>0.09</v>
          </cell>
          <cell r="Q223">
            <v>0.09</v>
          </cell>
          <cell r="R223">
            <v>0.09</v>
          </cell>
          <cell r="S223">
            <v>0.09</v>
          </cell>
          <cell r="T223">
            <v>0.09</v>
          </cell>
          <cell r="U223">
            <v>0.09</v>
          </cell>
          <cell r="V223">
            <v>0.09</v>
          </cell>
          <cell r="W223">
            <v>0.09</v>
          </cell>
          <cell r="X223">
            <v>0.09</v>
          </cell>
          <cell r="Y223">
            <v>0.09</v>
          </cell>
          <cell r="Z223">
            <v>0.09</v>
          </cell>
          <cell r="AA223">
            <v>0.09</v>
          </cell>
          <cell r="AB223">
            <v>0.09</v>
          </cell>
          <cell r="AC223">
            <v>0.09</v>
          </cell>
          <cell r="AD223">
            <v>0.09</v>
          </cell>
          <cell r="AE223">
            <v>0.09</v>
          </cell>
          <cell r="AF223">
            <v>0.09</v>
          </cell>
          <cell r="AG223">
            <v>0.09</v>
          </cell>
          <cell r="AH223">
            <v>0.09</v>
          </cell>
          <cell r="AI223">
            <v>0.09</v>
          </cell>
          <cell r="AJ223">
            <v>0.09</v>
          </cell>
          <cell r="AK223">
            <v>0.09</v>
          </cell>
          <cell r="AL223">
            <v>0.09</v>
          </cell>
          <cell r="AM223">
            <v>0.09</v>
          </cell>
          <cell r="AN223">
            <v>0.09</v>
          </cell>
          <cell r="AO223">
            <v>0.09</v>
          </cell>
          <cell r="AP223"/>
          <cell r="AQ223"/>
          <cell r="AR223"/>
          <cell r="AS223"/>
          <cell r="AT223"/>
          <cell r="AU223"/>
          <cell r="AV223" t="e">
            <v>#N/A</v>
          </cell>
        </row>
        <row r="224">
          <cell r="A224" t="str">
            <v>EF_NH3_house_slurry_Non-dairy cattle</v>
          </cell>
          <cell r="B224" t="str">
            <v>-</v>
          </cell>
          <cell r="C224" t="str">
            <v>EF_NH3_house_slurry</v>
          </cell>
          <cell r="D224" t="str">
            <v>NH3-N</v>
          </cell>
          <cell r="E224" t="str">
            <v>Non-dairy cattle</v>
          </cell>
          <cell r="F224" t="str">
            <v>Fraction TAN</v>
          </cell>
          <cell r="G224" t="str">
            <v>D</v>
          </cell>
          <cell r="H224" t="str">
            <v>-</v>
          </cell>
          <cell r="I224" t="str">
            <v>Table 3.9, 3B, EMEP/EEA Guidebook 2019</v>
          </cell>
          <cell r="J224"/>
          <cell r="K224">
            <v>0.24</v>
          </cell>
          <cell r="L224">
            <v>0.24</v>
          </cell>
          <cell r="M224">
            <v>0.24</v>
          </cell>
          <cell r="N224">
            <v>0.24</v>
          </cell>
          <cell r="O224">
            <v>0.24</v>
          </cell>
          <cell r="P224">
            <v>0.24</v>
          </cell>
          <cell r="Q224">
            <v>0.24</v>
          </cell>
          <cell r="R224">
            <v>0.24</v>
          </cell>
          <cell r="S224">
            <v>0.24</v>
          </cell>
          <cell r="T224">
            <v>0.24</v>
          </cell>
          <cell r="U224">
            <v>0.24</v>
          </cell>
          <cell r="V224">
            <v>0.24</v>
          </cell>
          <cell r="W224">
            <v>0.24</v>
          </cell>
          <cell r="X224">
            <v>0.24</v>
          </cell>
          <cell r="Y224">
            <v>0.24</v>
          </cell>
          <cell r="Z224">
            <v>0.24</v>
          </cell>
          <cell r="AA224">
            <v>0.24</v>
          </cell>
          <cell r="AB224">
            <v>0.24</v>
          </cell>
          <cell r="AC224">
            <v>0.24</v>
          </cell>
          <cell r="AD224">
            <v>0.24</v>
          </cell>
          <cell r="AE224">
            <v>0.24</v>
          </cell>
          <cell r="AF224">
            <v>0.24</v>
          </cell>
          <cell r="AG224">
            <v>0.24</v>
          </cell>
          <cell r="AH224">
            <v>0.24</v>
          </cell>
          <cell r="AI224">
            <v>0.24</v>
          </cell>
          <cell r="AJ224">
            <v>0.24</v>
          </cell>
          <cell r="AK224">
            <v>0.24</v>
          </cell>
          <cell r="AL224">
            <v>0.24</v>
          </cell>
          <cell r="AM224">
            <v>0.24</v>
          </cell>
          <cell r="AN224">
            <v>0.24</v>
          </cell>
          <cell r="AO224">
            <v>0.24</v>
          </cell>
          <cell r="AP224"/>
          <cell r="AQ224"/>
          <cell r="AR224"/>
          <cell r="AS224"/>
          <cell r="AT224"/>
          <cell r="AU224"/>
          <cell r="AV224" t="e">
            <v>#N/A</v>
          </cell>
        </row>
        <row r="225">
          <cell r="A225" t="str">
            <v>EF_NH3_house_slurry_Non-dairy cattle (calves)</v>
          </cell>
          <cell r="B225" t="str">
            <v>-</v>
          </cell>
          <cell r="C225" t="str">
            <v>EF_NH3_house_slurry</v>
          </cell>
          <cell r="D225" t="str">
            <v>NH3-N</v>
          </cell>
          <cell r="E225" t="str">
            <v>Non-dairy cattle (calves)</v>
          </cell>
          <cell r="F225" t="str">
            <v>Fraction TAN</v>
          </cell>
          <cell r="G225" t="str">
            <v>D</v>
          </cell>
          <cell r="H225" t="str">
            <v>-</v>
          </cell>
          <cell r="I225" t="str">
            <v>Table 3.9, 3B, EMEP/EEA Guidebook 2019 - no default, assuming the same as non-dairy cattle</v>
          </cell>
          <cell r="J225"/>
          <cell r="K225">
            <v>0.24</v>
          </cell>
          <cell r="L225">
            <v>0.24</v>
          </cell>
          <cell r="M225">
            <v>0.24</v>
          </cell>
          <cell r="N225">
            <v>0.24</v>
          </cell>
          <cell r="O225">
            <v>0.24</v>
          </cell>
          <cell r="P225">
            <v>0.24</v>
          </cell>
          <cell r="Q225">
            <v>0.24</v>
          </cell>
          <cell r="R225">
            <v>0.24</v>
          </cell>
          <cell r="S225">
            <v>0.24</v>
          </cell>
          <cell r="T225">
            <v>0.24</v>
          </cell>
          <cell r="U225">
            <v>0.24</v>
          </cell>
          <cell r="V225">
            <v>0.24</v>
          </cell>
          <cell r="W225">
            <v>0.24</v>
          </cell>
          <cell r="X225">
            <v>0.24</v>
          </cell>
          <cell r="Y225">
            <v>0.24</v>
          </cell>
          <cell r="Z225">
            <v>0.24</v>
          </cell>
          <cell r="AA225">
            <v>0.24</v>
          </cell>
          <cell r="AB225">
            <v>0.24</v>
          </cell>
          <cell r="AC225">
            <v>0.24</v>
          </cell>
          <cell r="AD225">
            <v>0.24</v>
          </cell>
          <cell r="AE225">
            <v>0.24</v>
          </cell>
          <cell r="AF225">
            <v>0.24</v>
          </cell>
          <cell r="AG225">
            <v>0.24</v>
          </cell>
          <cell r="AH225">
            <v>0.24</v>
          </cell>
          <cell r="AI225">
            <v>0.24</v>
          </cell>
          <cell r="AJ225">
            <v>0.24</v>
          </cell>
          <cell r="AK225">
            <v>0.24</v>
          </cell>
          <cell r="AL225">
            <v>0.24</v>
          </cell>
          <cell r="AM225">
            <v>0.24</v>
          </cell>
          <cell r="AN225">
            <v>0.24</v>
          </cell>
          <cell r="AO225">
            <v>0.24</v>
          </cell>
          <cell r="AP225"/>
          <cell r="AQ225"/>
          <cell r="AR225"/>
          <cell r="AS225"/>
          <cell r="AT225"/>
          <cell r="AU225"/>
          <cell r="AV225" t="e">
            <v>#N/A</v>
          </cell>
        </row>
        <row r="226">
          <cell r="A226" t="str">
            <v>EF_NH3_house_slurry_Sheep</v>
          </cell>
          <cell r="B226" t="str">
            <v>-</v>
          </cell>
          <cell r="C226" t="str">
            <v>EF_NH3_house_slurry</v>
          </cell>
          <cell r="D226" t="str">
            <v>NH3-N</v>
          </cell>
          <cell r="E226" t="str">
            <v>Sheep</v>
          </cell>
          <cell r="F226" t="str">
            <v>Fraction TAN</v>
          </cell>
          <cell r="G226" t="str">
            <v>D</v>
          </cell>
          <cell r="H226" t="str">
            <v>-</v>
          </cell>
          <cell r="I226" t="str">
            <v>No default, assumed to be 0</v>
          </cell>
          <cell r="J226"/>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cell r="AQ226"/>
          <cell r="AR226"/>
          <cell r="AS226"/>
          <cell r="AT226"/>
          <cell r="AU226"/>
          <cell r="AV226" t="e">
            <v>#N/A</v>
          </cell>
        </row>
        <row r="227">
          <cell r="A227" t="str">
            <v>EF_NH3_house_slurry_Swine (finishing pigs)</v>
          </cell>
          <cell r="B227" t="str">
            <v>-</v>
          </cell>
          <cell r="C227" t="str">
            <v>EF_NH3_house_slurry</v>
          </cell>
          <cell r="D227" t="str">
            <v>NH3-N</v>
          </cell>
          <cell r="E227" t="str">
            <v>Swine (finishing pigs)</v>
          </cell>
          <cell r="F227" t="str">
            <v>Fraction TAN</v>
          </cell>
          <cell r="G227" t="str">
            <v>D</v>
          </cell>
          <cell r="H227" t="str">
            <v>-</v>
          </cell>
          <cell r="I227" t="str">
            <v>Table 3.9, 3B, EMEP/EEA Guidebook 2019</v>
          </cell>
          <cell r="J227"/>
          <cell r="K227">
            <v>0.27</v>
          </cell>
          <cell r="L227">
            <v>0.27</v>
          </cell>
          <cell r="M227">
            <v>0.27</v>
          </cell>
          <cell r="N227">
            <v>0.27</v>
          </cell>
          <cell r="O227">
            <v>0.27</v>
          </cell>
          <cell r="P227">
            <v>0.27</v>
          </cell>
          <cell r="Q227">
            <v>0.27</v>
          </cell>
          <cell r="R227">
            <v>0.27</v>
          </cell>
          <cell r="S227">
            <v>0.27</v>
          </cell>
          <cell r="T227">
            <v>0.27</v>
          </cell>
          <cell r="U227">
            <v>0.27</v>
          </cell>
          <cell r="V227">
            <v>0.27</v>
          </cell>
          <cell r="W227">
            <v>0.27</v>
          </cell>
          <cell r="X227">
            <v>0.27</v>
          </cell>
          <cell r="Y227">
            <v>0.27</v>
          </cell>
          <cell r="Z227">
            <v>0.27</v>
          </cell>
          <cell r="AA227">
            <v>0.27</v>
          </cell>
          <cell r="AB227">
            <v>0.27</v>
          </cell>
          <cell r="AC227">
            <v>0.27</v>
          </cell>
          <cell r="AD227">
            <v>0.27</v>
          </cell>
          <cell r="AE227">
            <v>0.27</v>
          </cell>
          <cell r="AF227">
            <v>0.27</v>
          </cell>
          <cell r="AG227">
            <v>0.27</v>
          </cell>
          <cell r="AH227">
            <v>0.27</v>
          </cell>
          <cell r="AI227">
            <v>0.27</v>
          </cell>
          <cell r="AJ227">
            <v>0.27</v>
          </cell>
          <cell r="AK227">
            <v>0.27</v>
          </cell>
          <cell r="AL227">
            <v>0.27</v>
          </cell>
          <cell r="AM227">
            <v>0.27</v>
          </cell>
          <cell r="AN227">
            <v>0.27</v>
          </cell>
          <cell r="AO227">
            <v>0.27</v>
          </cell>
          <cell r="AP227"/>
          <cell r="AQ227"/>
          <cell r="AR227"/>
          <cell r="AS227"/>
          <cell r="AT227"/>
          <cell r="AU227"/>
          <cell r="AV227" t="e">
            <v>#N/A</v>
          </cell>
        </row>
        <row r="228">
          <cell r="A228" t="str">
            <v>EF_NH3_house_slurry_Swine (sows)</v>
          </cell>
          <cell r="B228" t="str">
            <v>-</v>
          </cell>
          <cell r="C228" t="str">
            <v>EF_NH3_house_slurry</v>
          </cell>
          <cell r="D228" t="str">
            <v>NH3-N</v>
          </cell>
          <cell r="E228" t="str">
            <v>Swine (sows)</v>
          </cell>
          <cell r="F228" t="str">
            <v>Fraction TAN</v>
          </cell>
          <cell r="G228" t="str">
            <v>D</v>
          </cell>
          <cell r="H228" t="str">
            <v>-</v>
          </cell>
          <cell r="I228" t="str">
            <v>Table 3.9, 3B, EMEP/EEA Guidebook 2019</v>
          </cell>
          <cell r="J228"/>
          <cell r="K228">
            <v>0.35</v>
          </cell>
          <cell r="L228">
            <v>0.35</v>
          </cell>
          <cell r="M228">
            <v>0.35</v>
          </cell>
          <cell r="N228">
            <v>0.35</v>
          </cell>
          <cell r="O228">
            <v>0.35</v>
          </cell>
          <cell r="P228">
            <v>0.35</v>
          </cell>
          <cell r="Q228">
            <v>0.35</v>
          </cell>
          <cell r="R228">
            <v>0.35</v>
          </cell>
          <cell r="S228">
            <v>0.35</v>
          </cell>
          <cell r="T228">
            <v>0.35</v>
          </cell>
          <cell r="U228">
            <v>0.35</v>
          </cell>
          <cell r="V228">
            <v>0.35</v>
          </cell>
          <cell r="W228">
            <v>0.35</v>
          </cell>
          <cell r="X228">
            <v>0.35</v>
          </cell>
          <cell r="Y228">
            <v>0.35</v>
          </cell>
          <cell r="Z228">
            <v>0.35</v>
          </cell>
          <cell r="AA228">
            <v>0.35</v>
          </cell>
          <cell r="AB228">
            <v>0.35</v>
          </cell>
          <cell r="AC228">
            <v>0.35</v>
          </cell>
          <cell r="AD228">
            <v>0.35</v>
          </cell>
          <cell r="AE228">
            <v>0.35</v>
          </cell>
          <cell r="AF228">
            <v>0.35</v>
          </cell>
          <cell r="AG228">
            <v>0.35</v>
          </cell>
          <cell r="AH228">
            <v>0.35</v>
          </cell>
          <cell r="AI228">
            <v>0.35</v>
          </cell>
          <cell r="AJ228">
            <v>0.35</v>
          </cell>
          <cell r="AK228">
            <v>0.35</v>
          </cell>
          <cell r="AL228">
            <v>0.35</v>
          </cell>
          <cell r="AM228">
            <v>0.35</v>
          </cell>
          <cell r="AN228">
            <v>0.35</v>
          </cell>
          <cell r="AO228">
            <v>0.35</v>
          </cell>
          <cell r="AP228"/>
          <cell r="AQ228"/>
          <cell r="AR228"/>
          <cell r="AS228"/>
          <cell r="AT228"/>
          <cell r="AU228"/>
          <cell r="AV228" t="e">
            <v>#N/A</v>
          </cell>
        </row>
        <row r="229">
          <cell r="A229" t="str">
            <v>EF_NH3_house_slurry_Buffalo</v>
          </cell>
          <cell r="B229" t="str">
            <v>-</v>
          </cell>
          <cell r="C229" t="str">
            <v>EF_NH3_house_slurry</v>
          </cell>
          <cell r="D229" t="str">
            <v>NH3-N</v>
          </cell>
          <cell r="E229" t="str">
            <v>Buffalo</v>
          </cell>
          <cell r="F229" t="str">
            <v>Fraction TAN</v>
          </cell>
          <cell r="G229" t="str">
            <v>D</v>
          </cell>
          <cell r="H229" t="str">
            <v>-</v>
          </cell>
          <cell r="I229" t="str">
            <v>No default, assumed to be 0</v>
          </cell>
          <cell r="J229"/>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cell r="AQ229"/>
          <cell r="AR229"/>
          <cell r="AS229"/>
          <cell r="AT229"/>
          <cell r="AU229"/>
          <cell r="AV229" t="e">
            <v>#N/A</v>
          </cell>
        </row>
        <row r="230">
          <cell r="A230" t="str">
            <v>EF_NH3_house_slurry_Goats</v>
          </cell>
          <cell r="B230" t="str">
            <v>-</v>
          </cell>
          <cell r="C230" t="str">
            <v>EF_NH3_house_slurry</v>
          </cell>
          <cell r="D230" t="str">
            <v>NH3-N</v>
          </cell>
          <cell r="E230" t="str">
            <v>Goats</v>
          </cell>
          <cell r="F230" t="str">
            <v>Fraction TAN</v>
          </cell>
          <cell r="G230" t="str">
            <v>D</v>
          </cell>
          <cell r="H230" t="str">
            <v>-</v>
          </cell>
          <cell r="I230" t="str">
            <v>No default, assumed to be 0</v>
          </cell>
          <cell r="J230"/>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cell r="AQ230"/>
          <cell r="AR230"/>
          <cell r="AS230"/>
          <cell r="AT230"/>
          <cell r="AU230"/>
          <cell r="AV230" t="e">
            <v>#N/A</v>
          </cell>
        </row>
        <row r="231">
          <cell r="A231" t="str">
            <v>EF_NH3_house_slurry_Horses</v>
          </cell>
          <cell r="B231" t="str">
            <v>-</v>
          </cell>
          <cell r="C231" t="str">
            <v>EF_NH3_house_slurry</v>
          </cell>
          <cell r="D231" t="str">
            <v>NH3-N</v>
          </cell>
          <cell r="E231" t="str">
            <v>Horses</v>
          </cell>
          <cell r="F231" t="str">
            <v>Fraction TAN</v>
          </cell>
          <cell r="G231" t="str">
            <v>D</v>
          </cell>
          <cell r="H231" t="str">
            <v>-</v>
          </cell>
          <cell r="I231" t="str">
            <v>No default, assumed to be 0</v>
          </cell>
          <cell r="J231"/>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cell r="AQ231"/>
          <cell r="AR231"/>
          <cell r="AS231"/>
          <cell r="AT231"/>
          <cell r="AU231"/>
          <cell r="AV231" t="e">
            <v>#N/A</v>
          </cell>
        </row>
        <row r="232">
          <cell r="A232" t="str">
            <v>EF_NH3_house_slurry_Mules and asses</v>
          </cell>
          <cell r="B232" t="str">
            <v>-</v>
          </cell>
          <cell r="C232" t="str">
            <v>EF_NH3_house_slurry</v>
          </cell>
          <cell r="D232" t="str">
            <v>NH3-N</v>
          </cell>
          <cell r="E232" t="str">
            <v>Mules and asses</v>
          </cell>
          <cell r="F232" t="str">
            <v>Fraction TAN</v>
          </cell>
          <cell r="G232" t="str">
            <v>D</v>
          </cell>
          <cell r="H232" t="str">
            <v>-</v>
          </cell>
          <cell r="I232" t="str">
            <v>No default, assumed to be 0</v>
          </cell>
          <cell r="J232"/>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cell r="AQ232"/>
          <cell r="AR232"/>
          <cell r="AS232"/>
          <cell r="AT232"/>
          <cell r="AU232"/>
          <cell r="AV232" t="e">
            <v>#N/A</v>
          </cell>
        </row>
        <row r="233">
          <cell r="A233" t="str">
            <v>EF_NH3_house_slurry_Laying hens</v>
          </cell>
          <cell r="B233" t="str">
            <v>-</v>
          </cell>
          <cell r="C233" t="str">
            <v>EF_NH3_house_slurry</v>
          </cell>
          <cell r="D233" t="str">
            <v>NH3-N</v>
          </cell>
          <cell r="E233" t="str">
            <v>Laying hens</v>
          </cell>
          <cell r="F233" t="str">
            <v>Fraction TAN</v>
          </cell>
          <cell r="G233" t="str">
            <v>D</v>
          </cell>
          <cell r="H233" t="str">
            <v>-</v>
          </cell>
          <cell r="I233" t="str">
            <v>Table 3.9, 3B, EMEP/EEA Guidebook 2019</v>
          </cell>
          <cell r="J233"/>
          <cell r="K233">
            <v>0.41</v>
          </cell>
          <cell r="L233">
            <v>0.41</v>
          </cell>
          <cell r="M233">
            <v>0.41</v>
          </cell>
          <cell r="N233">
            <v>0.41</v>
          </cell>
          <cell r="O233">
            <v>0.41</v>
          </cell>
          <cell r="P233">
            <v>0.41</v>
          </cell>
          <cell r="Q233">
            <v>0.41</v>
          </cell>
          <cell r="R233">
            <v>0.41</v>
          </cell>
          <cell r="S233">
            <v>0.41</v>
          </cell>
          <cell r="T233">
            <v>0.41</v>
          </cell>
          <cell r="U233">
            <v>0.41</v>
          </cell>
          <cell r="V233">
            <v>0.41</v>
          </cell>
          <cell r="W233">
            <v>0.41</v>
          </cell>
          <cell r="X233">
            <v>0.41</v>
          </cell>
          <cell r="Y233">
            <v>0.41</v>
          </cell>
          <cell r="Z233">
            <v>0.41</v>
          </cell>
          <cell r="AA233">
            <v>0.41</v>
          </cell>
          <cell r="AB233">
            <v>0.41</v>
          </cell>
          <cell r="AC233">
            <v>0.41</v>
          </cell>
          <cell r="AD233">
            <v>0.41</v>
          </cell>
          <cell r="AE233">
            <v>0.41</v>
          </cell>
          <cell r="AF233">
            <v>0.41</v>
          </cell>
          <cell r="AG233">
            <v>0.41</v>
          </cell>
          <cell r="AH233">
            <v>0.41</v>
          </cell>
          <cell r="AI233">
            <v>0.41</v>
          </cell>
          <cell r="AJ233">
            <v>0.41</v>
          </cell>
          <cell r="AK233">
            <v>0.41</v>
          </cell>
          <cell r="AL233">
            <v>0.41</v>
          </cell>
          <cell r="AM233">
            <v>0.41</v>
          </cell>
          <cell r="AN233">
            <v>0.41</v>
          </cell>
          <cell r="AO233">
            <v>0.41</v>
          </cell>
          <cell r="AP233"/>
          <cell r="AQ233"/>
          <cell r="AR233"/>
          <cell r="AS233"/>
          <cell r="AT233"/>
          <cell r="AU233"/>
          <cell r="AV233" t="e">
            <v>#N/A</v>
          </cell>
        </row>
        <row r="234">
          <cell r="A234" t="str">
            <v>EF_NH3_house_slurry_Broilers</v>
          </cell>
          <cell r="B234" t="str">
            <v>-</v>
          </cell>
          <cell r="C234" t="str">
            <v>EF_NH3_house_slurry</v>
          </cell>
          <cell r="D234" t="str">
            <v>NH3-N</v>
          </cell>
          <cell r="E234" t="str">
            <v>Broilers</v>
          </cell>
          <cell r="F234" t="str">
            <v>Fraction TAN</v>
          </cell>
          <cell r="G234" t="str">
            <v>D</v>
          </cell>
          <cell r="H234" t="str">
            <v>-</v>
          </cell>
          <cell r="I234" t="str">
            <v>No default, assumed to be 0</v>
          </cell>
          <cell r="J234"/>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cell r="AQ234"/>
          <cell r="AR234"/>
          <cell r="AS234"/>
          <cell r="AT234"/>
          <cell r="AU234"/>
          <cell r="AV234" t="e">
            <v>#N/A</v>
          </cell>
        </row>
        <row r="235">
          <cell r="A235" t="str">
            <v>EF_NH3_house_slurry_Turkeys</v>
          </cell>
          <cell r="B235" t="str">
            <v>-</v>
          </cell>
          <cell r="C235" t="str">
            <v>EF_NH3_house_slurry</v>
          </cell>
          <cell r="D235" t="str">
            <v>NH3-N</v>
          </cell>
          <cell r="E235" t="str">
            <v>Turkeys</v>
          </cell>
          <cell r="F235" t="str">
            <v>Fraction TAN</v>
          </cell>
          <cell r="G235" t="str">
            <v>D</v>
          </cell>
          <cell r="H235" t="str">
            <v>-</v>
          </cell>
          <cell r="I235" t="str">
            <v>No default, assumed to be 0</v>
          </cell>
          <cell r="J235"/>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cell r="AQ235"/>
          <cell r="AR235"/>
          <cell r="AS235"/>
          <cell r="AT235"/>
          <cell r="AU235"/>
          <cell r="AV235" t="e">
            <v>#N/A</v>
          </cell>
        </row>
        <row r="236">
          <cell r="A236" t="str">
            <v>EF_NH3_house_slurry_Other poultry (ducks)</v>
          </cell>
          <cell r="B236" t="str">
            <v>-</v>
          </cell>
          <cell r="C236" t="str">
            <v>EF_NH3_house_slurry</v>
          </cell>
          <cell r="D236" t="str">
            <v>NH3-N</v>
          </cell>
          <cell r="E236" t="str">
            <v>Other poultry (ducks)</v>
          </cell>
          <cell r="F236" t="str">
            <v>Fraction TAN</v>
          </cell>
          <cell r="G236" t="str">
            <v>D</v>
          </cell>
          <cell r="H236" t="str">
            <v>-</v>
          </cell>
          <cell r="I236" t="str">
            <v>No default, assumed to be 0</v>
          </cell>
          <cell r="J236"/>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cell r="AQ236"/>
          <cell r="AR236"/>
          <cell r="AS236"/>
          <cell r="AT236"/>
          <cell r="AU236"/>
          <cell r="AV236" t="e">
            <v>#N/A</v>
          </cell>
        </row>
        <row r="237">
          <cell r="A237" t="str">
            <v>EF_NH3_house_slurry_Other poultry (geese)</v>
          </cell>
          <cell r="B237" t="str">
            <v>-</v>
          </cell>
          <cell r="C237" t="str">
            <v>EF_NH3_house_slurry</v>
          </cell>
          <cell r="D237" t="str">
            <v>NH3-N</v>
          </cell>
          <cell r="E237" t="str">
            <v>Other poultry (geese)</v>
          </cell>
          <cell r="F237" t="str">
            <v>Fraction TAN</v>
          </cell>
          <cell r="G237" t="str">
            <v>D</v>
          </cell>
          <cell r="H237" t="str">
            <v>-</v>
          </cell>
          <cell r="I237" t="str">
            <v>No default, assumed to be 0</v>
          </cell>
          <cell r="J237"/>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cell r="AQ237"/>
          <cell r="AR237"/>
          <cell r="AS237"/>
          <cell r="AT237"/>
          <cell r="AU237"/>
          <cell r="AV237" t="e">
            <v>#N/A</v>
          </cell>
        </row>
        <row r="238">
          <cell r="A238" t="str">
            <v>EF_NH3_house_slurry_Other animals (fur animals)</v>
          </cell>
          <cell r="B238" t="str">
            <v>-</v>
          </cell>
          <cell r="C238" t="str">
            <v>EF_NH3_house_slurry</v>
          </cell>
          <cell r="D238" t="str">
            <v>NH3-N</v>
          </cell>
          <cell r="E238" t="str">
            <v>Other animals (fur animals)</v>
          </cell>
          <cell r="F238" t="str">
            <v>Fraction TAN</v>
          </cell>
          <cell r="G238" t="str">
            <v>D</v>
          </cell>
          <cell r="H238" t="str">
            <v>-</v>
          </cell>
          <cell r="I238" t="str">
            <v>No default, assumed to be 0</v>
          </cell>
          <cell r="J238"/>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cell r="AQ238"/>
          <cell r="AR238"/>
          <cell r="AS238"/>
          <cell r="AT238"/>
          <cell r="AU238"/>
          <cell r="AV238" t="e">
            <v>#N/A</v>
          </cell>
        </row>
        <row r="239">
          <cell r="A239" t="str">
            <v>EF NH3 house, solid</v>
          </cell>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cell r="AC239"/>
          <cell r="AD239"/>
          <cell r="AE239"/>
          <cell r="AF239"/>
          <cell r="AG239"/>
          <cell r="AH239"/>
          <cell r="AI239"/>
          <cell r="AJ239"/>
          <cell r="AK239"/>
          <cell r="AL239"/>
          <cell r="AM239"/>
          <cell r="AN239"/>
          <cell r="AO239"/>
          <cell r="AP239"/>
          <cell r="AQ239"/>
          <cell r="AR239"/>
          <cell r="AS239"/>
          <cell r="AT239"/>
          <cell r="AU239"/>
          <cell r="AV239"/>
        </row>
        <row r="240">
          <cell r="A240" t="str">
            <v>EF_NH3_house_solid_Dairy cattle</v>
          </cell>
          <cell r="B240" t="str">
            <v>-</v>
          </cell>
          <cell r="C240" t="str">
            <v>EF_NH3_house_solid</v>
          </cell>
          <cell r="D240" t="str">
            <v>NH3-N</v>
          </cell>
          <cell r="E240" t="str">
            <v>Dairy cattle</v>
          </cell>
          <cell r="F240" t="str">
            <v>Fraction TAN</v>
          </cell>
          <cell r="G240" t="str">
            <v>D</v>
          </cell>
          <cell r="H240" t="str">
            <v>-</v>
          </cell>
          <cell r="I240" t="str">
            <v>Table 3.9, 3B, EMEP/EEA Guidebook 2019</v>
          </cell>
          <cell r="J240"/>
          <cell r="K240">
            <v>0.08</v>
          </cell>
          <cell r="L240">
            <v>0.08</v>
          </cell>
          <cell r="M240">
            <v>0.08</v>
          </cell>
          <cell r="N240">
            <v>0.08</v>
          </cell>
          <cell r="O240">
            <v>0.08</v>
          </cell>
          <cell r="P240">
            <v>0.08</v>
          </cell>
          <cell r="Q240">
            <v>0.08</v>
          </cell>
          <cell r="R240">
            <v>0.08</v>
          </cell>
          <cell r="S240">
            <v>0.08</v>
          </cell>
          <cell r="T240">
            <v>0.08</v>
          </cell>
          <cell r="U240">
            <v>0.08</v>
          </cell>
          <cell r="V240">
            <v>0.08</v>
          </cell>
          <cell r="W240">
            <v>0.08</v>
          </cell>
          <cell r="X240">
            <v>0.08</v>
          </cell>
          <cell r="Y240">
            <v>0.08</v>
          </cell>
          <cell r="Z240">
            <v>0.08</v>
          </cell>
          <cell r="AA240">
            <v>0.08</v>
          </cell>
          <cell r="AB240">
            <v>0.08</v>
          </cell>
          <cell r="AC240">
            <v>0.08</v>
          </cell>
          <cell r="AD240">
            <v>0.08</v>
          </cell>
          <cell r="AE240">
            <v>0.08</v>
          </cell>
          <cell r="AF240">
            <v>0.08</v>
          </cell>
          <cell r="AG240">
            <v>0.08</v>
          </cell>
          <cell r="AH240">
            <v>0.08</v>
          </cell>
          <cell r="AI240">
            <v>0.08</v>
          </cell>
          <cell r="AJ240">
            <v>0.08</v>
          </cell>
          <cell r="AK240">
            <v>0.08</v>
          </cell>
          <cell r="AL240">
            <v>0.08</v>
          </cell>
          <cell r="AM240">
            <v>0.08</v>
          </cell>
          <cell r="AN240">
            <v>0.08</v>
          </cell>
          <cell r="AO240">
            <v>0.08</v>
          </cell>
          <cell r="AP240"/>
          <cell r="AQ240"/>
          <cell r="AR240"/>
          <cell r="AS240"/>
          <cell r="AT240"/>
          <cell r="AU240"/>
          <cell r="AV240" t="e">
            <v>#N/A</v>
          </cell>
        </row>
        <row r="241">
          <cell r="A241" t="str">
            <v>EF_NH3_house_solid_Dairy cattle_tied housing</v>
          </cell>
          <cell r="B241" t="str">
            <v>-</v>
          </cell>
          <cell r="C241" t="str">
            <v>EF_NH3_house_solid</v>
          </cell>
          <cell r="D241" t="str">
            <v>NH3-N</v>
          </cell>
          <cell r="E241" t="str">
            <v>Dairy cattle_tied housing</v>
          </cell>
          <cell r="F241" t="str">
            <v>Fraction TAN</v>
          </cell>
          <cell r="G241" t="str">
            <v>D</v>
          </cell>
          <cell r="H241" t="str">
            <v>-</v>
          </cell>
          <cell r="I241" t="str">
            <v>Table 3.9, 3B, EMEP/EEA Guidebook 2019</v>
          </cell>
          <cell r="J241"/>
          <cell r="K241">
            <v>0.09</v>
          </cell>
          <cell r="L241">
            <v>0.09</v>
          </cell>
          <cell r="M241">
            <v>0.09</v>
          </cell>
          <cell r="N241">
            <v>0.09</v>
          </cell>
          <cell r="O241">
            <v>0.09</v>
          </cell>
          <cell r="P241">
            <v>0.09</v>
          </cell>
          <cell r="Q241">
            <v>0.09</v>
          </cell>
          <cell r="R241">
            <v>0.09</v>
          </cell>
          <cell r="S241">
            <v>0.09</v>
          </cell>
          <cell r="T241">
            <v>0.09</v>
          </cell>
          <cell r="U241">
            <v>0.09</v>
          </cell>
          <cell r="V241">
            <v>0.09</v>
          </cell>
          <cell r="W241">
            <v>0.09</v>
          </cell>
          <cell r="X241">
            <v>0.09</v>
          </cell>
          <cell r="Y241">
            <v>0.09</v>
          </cell>
          <cell r="Z241">
            <v>0.09</v>
          </cell>
          <cell r="AA241">
            <v>0.09</v>
          </cell>
          <cell r="AB241">
            <v>0.09</v>
          </cell>
          <cell r="AC241">
            <v>0.09</v>
          </cell>
          <cell r="AD241">
            <v>0.09</v>
          </cell>
          <cell r="AE241">
            <v>0.09</v>
          </cell>
          <cell r="AF241">
            <v>0.09</v>
          </cell>
          <cell r="AG241">
            <v>0.09</v>
          </cell>
          <cell r="AH241">
            <v>0.09</v>
          </cell>
          <cell r="AI241">
            <v>0.09</v>
          </cell>
          <cell r="AJ241">
            <v>0.09</v>
          </cell>
          <cell r="AK241">
            <v>0.09</v>
          </cell>
          <cell r="AL241">
            <v>0.09</v>
          </cell>
          <cell r="AM241">
            <v>0.09</v>
          </cell>
          <cell r="AN241">
            <v>0.09</v>
          </cell>
          <cell r="AO241">
            <v>0.09</v>
          </cell>
          <cell r="AP241"/>
          <cell r="AQ241"/>
          <cell r="AR241"/>
          <cell r="AS241"/>
          <cell r="AT241"/>
          <cell r="AU241"/>
          <cell r="AV241" t="e">
            <v>#N/A</v>
          </cell>
        </row>
        <row r="242">
          <cell r="A242" t="str">
            <v>EF_NH3_house_solid_Non-dairy cattle</v>
          </cell>
          <cell r="B242" t="str">
            <v>-</v>
          </cell>
          <cell r="C242" t="str">
            <v>EF_NH3_house_solid</v>
          </cell>
          <cell r="D242" t="str">
            <v>NH3-N</v>
          </cell>
          <cell r="E242" t="str">
            <v>Non-dairy cattle</v>
          </cell>
          <cell r="F242" t="str">
            <v>Fraction TAN</v>
          </cell>
          <cell r="G242" t="str">
            <v>D</v>
          </cell>
          <cell r="H242" t="str">
            <v>-</v>
          </cell>
          <cell r="I242" t="str">
            <v>Table 3.9, 3B, EMEP/EEA Guidebook 2019</v>
          </cell>
          <cell r="J242"/>
          <cell r="K242">
            <v>0.08</v>
          </cell>
          <cell r="L242">
            <v>0.08</v>
          </cell>
          <cell r="M242">
            <v>0.08</v>
          </cell>
          <cell r="N242">
            <v>0.08</v>
          </cell>
          <cell r="O242">
            <v>0.08</v>
          </cell>
          <cell r="P242">
            <v>0.08</v>
          </cell>
          <cell r="Q242">
            <v>0.08</v>
          </cell>
          <cell r="R242">
            <v>0.08</v>
          </cell>
          <cell r="S242">
            <v>0.08</v>
          </cell>
          <cell r="T242">
            <v>0.08</v>
          </cell>
          <cell r="U242">
            <v>0.08</v>
          </cell>
          <cell r="V242">
            <v>0.08</v>
          </cell>
          <cell r="W242">
            <v>0.08</v>
          </cell>
          <cell r="X242">
            <v>0.08</v>
          </cell>
          <cell r="Y242">
            <v>0.08</v>
          </cell>
          <cell r="Z242">
            <v>0.08</v>
          </cell>
          <cell r="AA242">
            <v>0.08</v>
          </cell>
          <cell r="AB242">
            <v>0.08</v>
          </cell>
          <cell r="AC242">
            <v>0.08</v>
          </cell>
          <cell r="AD242">
            <v>0.08</v>
          </cell>
          <cell r="AE242">
            <v>0.08</v>
          </cell>
          <cell r="AF242">
            <v>0.08</v>
          </cell>
          <cell r="AG242">
            <v>0.08</v>
          </cell>
          <cell r="AH242">
            <v>0.08</v>
          </cell>
          <cell r="AI242">
            <v>0.08</v>
          </cell>
          <cell r="AJ242">
            <v>0.08</v>
          </cell>
          <cell r="AK242">
            <v>0.08</v>
          </cell>
          <cell r="AL242">
            <v>0.08</v>
          </cell>
          <cell r="AM242">
            <v>0.08</v>
          </cell>
          <cell r="AN242">
            <v>0.08</v>
          </cell>
          <cell r="AO242">
            <v>0.08</v>
          </cell>
          <cell r="AP242"/>
          <cell r="AQ242"/>
          <cell r="AR242"/>
          <cell r="AS242"/>
          <cell r="AT242"/>
          <cell r="AU242"/>
          <cell r="AV242" t="e">
            <v>#N/A</v>
          </cell>
        </row>
        <row r="243">
          <cell r="A243" t="str">
            <v>EF_NH3_house_solid_Non-dairy cattle (calves)</v>
          </cell>
          <cell r="B243" t="str">
            <v>-</v>
          </cell>
          <cell r="C243" t="str">
            <v>EF_NH3_house_solid</v>
          </cell>
          <cell r="D243" t="str">
            <v>NH3-N</v>
          </cell>
          <cell r="E243" t="str">
            <v>Non-dairy cattle (calves)</v>
          </cell>
          <cell r="F243" t="str">
            <v>Fraction TAN</v>
          </cell>
          <cell r="G243" t="str">
            <v>D</v>
          </cell>
          <cell r="H243" t="str">
            <v>-</v>
          </cell>
          <cell r="I243" t="str">
            <v>Table 3.9, 3B, EMEP/EEA Guidebook 2019 - no default, assuming the same as non-dairy cattle</v>
          </cell>
          <cell r="J243"/>
          <cell r="K243">
            <v>0.08</v>
          </cell>
          <cell r="L243">
            <v>0.08</v>
          </cell>
          <cell r="M243">
            <v>0.08</v>
          </cell>
          <cell r="N243">
            <v>0.08</v>
          </cell>
          <cell r="O243">
            <v>0.08</v>
          </cell>
          <cell r="P243">
            <v>0.08</v>
          </cell>
          <cell r="Q243">
            <v>0.08</v>
          </cell>
          <cell r="R243">
            <v>0.08</v>
          </cell>
          <cell r="S243">
            <v>0.08</v>
          </cell>
          <cell r="T243">
            <v>0.08</v>
          </cell>
          <cell r="U243">
            <v>0.08</v>
          </cell>
          <cell r="V243">
            <v>0.08</v>
          </cell>
          <cell r="W243">
            <v>0.08</v>
          </cell>
          <cell r="X243">
            <v>0.08</v>
          </cell>
          <cell r="Y243">
            <v>0.08</v>
          </cell>
          <cell r="Z243">
            <v>0.08</v>
          </cell>
          <cell r="AA243">
            <v>0.08</v>
          </cell>
          <cell r="AB243">
            <v>0.08</v>
          </cell>
          <cell r="AC243">
            <v>0.08</v>
          </cell>
          <cell r="AD243">
            <v>0.08</v>
          </cell>
          <cell r="AE243">
            <v>0.08</v>
          </cell>
          <cell r="AF243">
            <v>0.08</v>
          </cell>
          <cell r="AG243">
            <v>0.08</v>
          </cell>
          <cell r="AH243">
            <v>0.08</v>
          </cell>
          <cell r="AI243">
            <v>0.08</v>
          </cell>
          <cell r="AJ243">
            <v>0.08</v>
          </cell>
          <cell r="AK243">
            <v>0.08</v>
          </cell>
          <cell r="AL243">
            <v>0.08</v>
          </cell>
          <cell r="AM243">
            <v>0.08</v>
          </cell>
          <cell r="AN243">
            <v>0.08</v>
          </cell>
          <cell r="AO243">
            <v>0.08</v>
          </cell>
          <cell r="AP243"/>
          <cell r="AQ243"/>
          <cell r="AR243"/>
          <cell r="AS243"/>
          <cell r="AT243"/>
          <cell r="AU243"/>
          <cell r="AV243" t="e">
            <v>#N/A</v>
          </cell>
        </row>
        <row r="244">
          <cell r="A244" t="str">
            <v>EF_NH3_house_solid_Sheep</v>
          </cell>
          <cell r="B244" t="str">
            <v>-</v>
          </cell>
          <cell r="C244" t="str">
            <v>EF_NH3_house_solid</v>
          </cell>
          <cell r="D244" t="str">
            <v>NH3-N</v>
          </cell>
          <cell r="E244" t="str">
            <v>Sheep</v>
          </cell>
          <cell r="F244" t="str">
            <v>Fraction TAN</v>
          </cell>
          <cell r="G244" t="str">
            <v>D</v>
          </cell>
          <cell r="H244" t="str">
            <v>-</v>
          </cell>
          <cell r="I244" t="str">
            <v>Table 3.9, 3B, EMEP/EEA Guidebook 2019</v>
          </cell>
          <cell r="J244"/>
          <cell r="K244">
            <v>0.22</v>
          </cell>
          <cell r="L244">
            <v>0.22</v>
          </cell>
          <cell r="M244">
            <v>0.22</v>
          </cell>
          <cell r="N244">
            <v>0.22</v>
          </cell>
          <cell r="O244">
            <v>0.22</v>
          </cell>
          <cell r="P244">
            <v>0.22</v>
          </cell>
          <cell r="Q244">
            <v>0.22</v>
          </cell>
          <cell r="R244">
            <v>0.22</v>
          </cell>
          <cell r="S244">
            <v>0.22</v>
          </cell>
          <cell r="T244">
            <v>0.22</v>
          </cell>
          <cell r="U244">
            <v>0.22</v>
          </cell>
          <cell r="V244">
            <v>0.22</v>
          </cell>
          <cell r="W244">
            <v>0.22</v>
          </cell>
          <cell r="X244">
            <v>0.22</v>
          </cell>
          <cell r="Y244">
            <v>0.22</v>
          </cell>
          <cell r="Z244">
            <v>0.22</v>
          </cell>
          <cell r="AA244">
            <v>0.22</v>
          </cell>
          <cell r="AB244">
            <v>0.22</v>
          </cell>
          <cell r="AC244">
            <v>0.22</v>
          </cell>
          <cell r="AD244">
            <v>0.22</v>
          </cell>
          <cell r="AE244">
            <v>0.22</v>
          </cell>
          <cell r="AF244">
            <v>0.22</v>
          </cell>
          <cell r="AG244">
            <v>0.22</v>
          </cell>
          <cell r="AH244">
            <v>0.22</v>
          </cell>
          <cell r="AI244">
            <v>0.22</v>
          </cell>
          <cell r="AJ244">
            <v>0.22</v>
          </cell>
          <cell r="AK244">
            <v>0.22</v>
          </cell>
          <cell r="AL244">
            <v>0.22</v>
          </cell>
          <cell r="AM244">
            <v>0.22</v>
          </cell>
          <cell r="AN244">
            <v>0.22</v>
          </cell>
          <cell r="AO244">
            <v>0.22</v>
          </cell>
          <cell r="AP244"/>
          <cell r="AQ244"/>
          <cell r="AR244"/>
          <cell r="AS244"/>
          <cell r="AT244"/>
          <cell r="AU244"/>
          <cell r="AV244" t="e">
            <v>#N/A</v>
          </cell>
        </row>
        <row r="245">
          <cell r="A245" t="str">
            <v>EF_NH3_house_solid_Swine (finishing pigs)</v>
          </cell>
          <cell r="B245" t="str">
            <v>-</v>
          </cell>
          <cell r="C245" t="str">
            <v>EF_NH3_house_solid</v>
          </cell>
          <cell r="D245" t="str">
            <v>NH3-N</v>
          </cell>
          <cell r="E245" t="str">
            <v>Swine (finishing pigs)</v>
          </cell>
          <cell r="F245" t="str">
            <v>Fraction TAN</v>
          </cell>
          <cell r="G245" t="str">
            <v>D</v>
          </cell>
          <cell r="H245" t="str">
            <v>-</v>
          </cell>
          <cell r="I245" t="str">
            <v>Table 3.9, 3B, EMEP/EEA Guidebook 2019</v>
          </cell>
          <cell r="J245"/>
          <cell r="K245">
            <v>0.23</v>
          </cell>
          <cell r="L245">
            <v>0.23</v>
          </cell>
          <cell r="M245">
            <v>0.23</v>
          </cell>
          <cell r="N245">
            <v>0.23</v>
          </cell>
          <cell r="O245">
            <v>0.23</v>
          </cell>
          <cell r="P245">
            <v>0.23</v>
          </cell>
          <cell r="Q245">
            <v>0.23</v>
          </cell>
          <cell r="R245">
            <v>0.23</v>
          </cell>
          <cell r="S245">
            <v>0.23</v>
          </cell>
          <cell r="T245">
            <v>0.23</v>
          </cell>
          <cell r="U245">
            <v>0.23</v>
          </cell>
          <cell r="V245">
            <v>0.23</v>
          </cell>
          <cell r="W245">
            <v>0.23</v>
          </cell>
          <cell r="X245">
            <v>0.23</v>
          </cell>
          <cell r="Y245">
            <v>0.23</v>
          </cell>
          <cell r="Z245">
            <v>0.23</v>
          </cell>
          <cell r="AA245">
            <v>0.23</v>
          </cell>
          <cell r="AB245">
            <v>0.23</v>
          </cell>
          <cell r="AC245">
            <v>0.23</v>
          </cell>
          <cell r="AD245">
            <v>0.23</v>
          </cell>
          <cell r="AE245">
            <v>0.23</v>
          </cell>
          <cell r="AF245">
            <v>0.23</v>
          </cell>
          <cell r="AG245">
            <v>0.23</v>
          </cell>
          <cell r="AH245">
            <v>0.23</v>
          </cell>
          <cell r="AI245">
            <v>0.23</v>
          </cell>
          <cell r="AJ245">
            <v>0.23</v>
          </cell>
          <cell r="AK245">
            <v>0.23</v>
          </cell>
          <cell r="AL245">
            <v>0.23</v>
          </cell>
          <cell r="AM245">
            <v>0.23</v>
          </cell>
          <cell r="AN245">
            <v>0.23</v>
          </cell>
          <cell r="AO245">
            <v>0.23</v>
          </cell>
          <cell r="AP245"/>
          <cell r="AQ245"/>
          <cell r="AR245"/>
          <cell r="AS245"/>
          <cell r="AT245"/>
          <cell r="AU245"/>
          <cell r="AV245" t="e">
            <v>#N/A</v>
          </cell>
        </row>
        <row r="246">
          <cell r="A246" t="str">
            <v>EF_NH3_house_solid_Swine (sows)</v>
          </cell>
          <cell r="B246" t="str">
            <v>-</v>
          </cell>
          <cell r="C246" t="str">
            <v>EF_NH3_house_solid</v>
          </cell>
          <cell r="D246" t="str">
            <v>NH3-N</v>
          </cell>
          <cell r="E246" t="str">
            <v>Swine (sows)</v>
          </cell>
          <cell r="F246" t="str">
            <v>Fraction TAN</v>
          </cell>
          <cell r="G246" t="str">
            <v>D</v>
          </cell>
          <cell r="H246" t="str">
            <v>-</v>
          </cell>
          <cell r="I246" t="str">
            <v>Table 3.9, 3B, EMEP/EEA Guidebook 2019</v>
          </cell>
          <cell r="J246"/>
          <cell r="K246">
            <v>0.24</v>
          </cell>
          <cell r="L246">
            <v>0.24</v>
          </cell>
          <cell r="M246">
            <v>0.24</v>
          </cell>
          <cell r="N246">
            <v>0.24</v>
          </cell>
          <cell r="O246">
            <v>0.24</v>
          </cell>
          <cell r="P246">
            <v>0.24</v>
          </cell>
          <cell r="Q246">
            <v>0.24</v>
          </cell>
          <cell r="R246">
            <v>0.24</v>
          </cell>
          <cell r="S246">
            <v>0.24</v>
          </cell>
          <cell r="T246">
            <v>0.24</v>
          </cell>
          <cell r="U246">
            <v>0.24</v>
          </cell>
          <cell r="V246">
            <v>0.24</v>
          </cell>
          <cell r="W246">
            <v>0.24</v>
          </cell>
          <cell r="X246">
            <v>0.24</v>
          </cell>
          <cell r="Y246">
            <v>0.24</v>
          </cell>
          <cell r="Z246">
            <v>0.24</v>
          </cell>
          <cell r="AA246">
            <v>0.24</v>
          </cell>
          <cell r="AB246">
            <v>0.24</v>
          </cell>
          <cell r="AC246">
            <v>0.24</v>
          </cell>
          <cell r="AD246">
            <v>0.24</v>
          </cell>
          <cell r="AE246">
            <v>0.24</v>
          </cell>
          <cell r="AF246">
            <v>0.24</v>
          </cell>
          <cell r="AG246">
            <v>0.24</v>
          </cell>
          <cell r="AH246">
            <v>0.24</v>
          </cell>
          <cell r="AI246">
            <v>0.24</v>
          </cell>
          <cell r="AJ246">
            <v>0.24</v>
          </cell>
          <cell r="AK246">
            <v>0.24</v>
          </cell>
          <cell r="AL246">
            <v>0.24</v>
          </cell>
          <cell r="AM246">
            <v>0.24</v>
          </cell>
          <cell r="AN246">
            <v>0.24</v>
          </cell>
          <cell r="AO246">
            <v>0.24</v>
          </cell>
          <cell r="AP246"/>
          <cell r="AQ246"/>
          <cell r="AR246"/>
          <cell r="AS246"/>
          <cell r="AT246"/>
          <cell r="AU246"/>
          <cell r="AV246" t="e">
            <v>#N/A</v>
          </cell>
        </row>
        <row r="247">
          <cell r="A247" t="str">
            <v>EF_NH3_house_solid_Buffalo</v>
          </cell>
          <cell r="B247" t="str">
            <v>-</v>
          </cell>
          <cell r="C247" t="str">
            <v>EF_NH3_house_solid</v>
          </cell>
          <cell r="D247" t="str">
            <v>NH3-N</v>
          </cell>
          <cell r="E247" t="str">
            <v>Buffalo</v>
          </cell>
          <cell r="F247" t="str">
            <v>Fraction TAN</v>
          </cell>
          <cell r="G247" t="str">
            <v>D</v>
          </cell>
          <cell r="H247" t="str">
            <v>-</v>
          </cell>
          <cell r="I247" t="str">
            <v>Table 3.9, 3B, EMEP/EEA Guidebook 2019</v>
          </cell>
          <cell r="J247"/>
          <cell r="K247">
            <v>0.2</v>
          </cell>
          <cell r="L247">
            <v>0.2</v>
          </cell>
          <cell r="M247">
            <v>0.2</v>
          </cell>
          <cell r="N247">
            <v>0.2</v>
          </cell>
          <cell r="O247">
            <v>0.2</v>
          </cell>
          <cell r="P247">
            <v>0.2</v>
          </cell>
          <cell r="Q247">
            <v>0.2</v>
          </cell>
          <cell r="R247">
            <v>0.2</v>
          </cell>
          <cell r="S247">
            <v>0.2</v>
          </cell>
          <cell r="T247">
            <v>0.2</v>
          </cell>
          <cell r="U247">
            <v>0.2</v>
          </cell>
          <cell r="V247">
            <v>0.2</v>
          </cell>
          <cell r="W247">
            <v>0.2</v>
          </cell>
          <cell r="X247">
            <v>0.2</v>
          </cell>
          <cell r="Y247">
            <v>0.2</v>
          </cell>
          <cell r="Z247">
            <v>0.2</v>
          </cell>
          <cell r="AA247">
            <v>0.2</v>
          </cell>
          <cell r="AB247">
            <v>0.2</v>
          </cell>
          <cell r="AC247">
            <v>0.2</v>
          </cell>
          <cell r="AD247">
            <v>0.2</v>
          </cell>
          <cell r="AE247">
            <v>0.2</v>
          </cell>
          <cell r="AF247">
            <v>0.2</v>
          </cell>
          <cell r="AG247">
            <v>0.2</v>
          </cell>
          <cell r="AH247">
            <v>0.2</v>
          </cell>
          <cell r="AI247">
            <v>0.2</v>
          </cell>
          <cell r="AJ247">
            <v>0.2</v>
          </cell>
          <cell r="AK247">
            <v>0.2</v>
          </cell>
          <cell r="AL247">
            <v>0.2</v>
          </cell>
          <cell r="AM247">
            <v>0.2</v>
          </cell>
          <cell r="AN247">
            <v>0.2</v>
          </cell>
          <cell r="AO247">
            <v>0.2</v>
          </cell>
          <cell r="AP247"/>
          <cell r="AQ247"/>
          <cell r="AR247"/>
          <cell r="AS247"/>
          <cell r="AT247"/>
          <cell r="AU247"/>
          <cell r="AV247" t="e">
            <v>#N/A</v>
          </cell>
        </row>
        <row r="248">
          <cell r="A248" t="str">
            <v>EF_NH3_house_solid_Goats</v>
          </cell>
          <cell r="B248" t="str">
            <v>-</v>
          </cell>
          <cell r="C248" t="str">
            <v>EF_NH3_house_solid</v>
          </cell>
          <cell r="D248" t="str">
            <v>NH3-N</v>
          </cell>
          <cell r="E248" t="str">
            <v>Goats</v>
          </cell>
          <cell r="F248" t="str">
            <v>Fraction TAN</v>
          </cell>
          <cell r="G248" t="str">
            <v>D</v>
          </cell>
          <cell r="H248" t="str">
            <v>-</v>
          </cell>
          <cell r="I248" t="str">
            <v>Table 3.9, 3B, EMEP/EEA Guidebook 2019</v>
          </cell>
          <cell r="J248"/>
          <cell r="K248">
            <v>0.22</v>
          </cell>
          <cell r="L248">
            <v>0.22</v>
          </cell>
          <cell r="M248">
            <v>0.22</v>
          </cell>
          <cell r="N248">
            <v>0.22</v>
          </cell>
          <cell r="O248">
            <v>0.22</v>
          </cell>
          <cell r="P248">
            <v>0.22</v>
          </cell>
          <cell r="Q248">
            <v>0.22</v>
          </cell>
          <cell r="R248">
            <v>0.22</v>
          </cell>
          <cell r="S248">
            <v>0.22</v>
          </cell>
          <cell r="T248">
            <v>0.22</v>
          </cell>
          <cell r="U248">
            <v>0.22</v>
          </cell>
          <cell r="V248">
            <v>0.22</v>
          </cell>
          <cell r="W248">
            <v>0.22</v>
          </cell>
          <cell r="X248">
            <v>0.22</v>
          </cell>
          <cell r="Y248">
            <v>0.22</v>
          </cell>
          <cell r="Z248">
            <v>0.22</v>
          </cell>
          <cell r="AA248">
            <v>0.22</v>
          </cell>
          <cell r="AB248">
            <v>0.22</v>
          </cell>
          <cell r="AC248">
            <v>0.22</v>
          </cell>
          <cell r="AD248">
            <v>0.22</v>
          </cell>
          <cell r="AE248">
            <v>0.22</v>
          </cell>
          <cell r="AF248">
            <v>0.22</v>
          </cell>
          <cell r="AG248">
            <v>0.22</v>
          </cell>
          <cell r="AH248">
            <v>0.22</v>
          </cell>
          <cell r="AI248">
            <v>0.22</v>
          </cell>
          <cell r="AJ248">
            <v>0.22</v>
          </cell>
          <cell r="AK248">
            <v>0.22</v>
          </cell>
          <cell r="AL248">
            <v>0.22</v>
          </cell>
          <cell r="AM248">
            <v>0.22</v>
          </cell>
          <cell r="AN248">
            <v>0.22</v>
          </cell>
          <cell r="AO248">
            <v>0.22</v>
          </cell>
          <cell r="AP248"/>
          <cell r="AQ248"/>
          <cell r="AR248"/>
          <cell r="AS248"/>
          <cell r="AT248"/>
          <cell r="AU248"/>
          <cell r="AV248" t="e">
            <v>#N/A</v>
          </cell>
        </row>
        <row r="249">
          <cell r="A249" t="str">
            <v>EF_NH3_house_solid_Horses</v>
          </cell>
          <cell r="B249" t="str">
            <v>-</v>
          </cell>
          <cell r="C249" t="str">
            <v>EF_NH3_house_solid</v>
          </cell>
          <cell r="D249" t="str">
            <v>NH3-N</v>
          </cell>
          <cell r="E249" t="str">
            <v>Horses</v>
          </cell>
          <cell r="F249" t="str">
            <v>Fraction TAN</v>
          </cell>
          <cell r="G249" t="str">
            <v>D</v>
          </cell>
          <cell r="H249" t="str">
            <v>-</v>
          </cell>
          <cell r="I249" t="str">
            <v>Table 3.9, 3B, EMEP/EEA Guidebook 2019</v>
          </cell>
          <cell r="J249"/>
          <cell r="K249">
            <v>0.22</v>
          </cell>
          <cell r="L249">
            <v>0.22</v>
          </cell>
          <cell r="M249">
            <v>0.22</v>
          </cell>
          <cell r="N249">
            <v>0.22</v>
          </cell>
          <cell r="O249">
            <v>0.22</v>
          </cell>
          <cell r="P249">
            <v>0.22</v>
          </cell>
          <cell r="Q249">
            <v>0.22</v>
          </cell>
          <cell r="R249">
            <v>0.22</v>
          </cell>
          <cell r="S249">
            <v>0.22</v>
          </cell>
          <cell r="T249">
            <v>0.22</v>
          </cell>
          <cell r="U249">
            <v>0.22</v>
          </cell>
          <cell r="V249">
            <v>0.22</v>
          </cell>
          <cell r="W249">
            <v>0.22</v>
          </cell>
          <cell r="X249">
            <v>0.22</v>
          </cell>
          <cell r="Y249">
            <v>0.22</v>
          </cell>
          <cell r="Z249">
            <v>0.22</v>
          </cell>
          <cell r="AA249">
            <v>0.22</v>
          </cell>
          <cell r="AB249">
            <v>0.22</v>
          </cell>
          <cell r="AC249">
            <v>0.22</v>
          </cell>
          <cell r="AD249">
            <v>0.22</v>
          </cell>
          <cell r="AE249">
            <v>0.22</v>
          </cell>
          <cell r="AF249">
            <v>0.22</v>
          </cell>
          <cell r="AG249">
            <v>0.22</v>
          </cell>
          <cell r="AH249">
            <v>0.22</v>
          </cell>
          <cell r="AI249">
            <v>0.22</v>
          </cell>
          <cell r="AJ249">
            <v>0.22</v>
          </cell>
          <cell r="AK249">
            <v>0.22</v>
          </cell>
          <cell r="AL249">
            <v>0.22</v>
          </cell>
          <cell r="AM249">
            <v>0.22</v>
          </cell>
          <cell r="AN249">
            <v>0.22</v>
          </cell>
          <cell r="AO249">
            <v>0.22</v>
          </cell>
          <cell r="AP249"/>
          <cell r="AQ249"/>
          <cell r="AR249"/>
          <cell r="AS249"/>
          <cell r="AT249"/>
          <cell r="AU249"/>
          <cell r="AV249" t="e">
            <v>#N/A</v>
          </cell>
        </row>
        <row r="250">
          <cell r="A250" t="str">
            <v>EF_NH3_house_solid_Mules and asses</v>
          </cell>
          <cell r="B250" t="str">
            <v>-</v>
          </cell>
          <cell r="C250" t="str">
            <v>EF_NH3_house_solid</v>
          </cell>
          <cell r="D250" t="str">
            <v>NH3-N</v>
          </cell>
          <cell r="E250" t="str">
            <v>Mules and asses</v>
          </cell>
          <cell r="F250" t="str">
            <v>Fraction TAN</v>
          </cell>
          <cell r="G250" t="str">
            <v>D</v>
          </cell>
          <cell r="H250" t="str">
            <v>-</v>
          </cell>
          <cell r="I250" t="str">
            <v>Table 3.9, 3B, EMEP/EEA Guidebook 2019</v>
          </cell>
          <cell r="J250"/>
          <cell r="K250">
            <v>0.22</v>
          </cell>
          <cell r="L250">
            <v>0.22</v>
          </cell>
          <cell r="M250">
            <v>0.22</v>
          </cell>
          <cell r="N250">
            <v>0.22</v>
          </cell>
          <cell r="O250">
            <v>0.22</v>
          </cell>
          <cell r="P250">
            <v>0.22</v>
          </cell>
          <cell r="Q250">
            <v>0.22</v>
          </cell>
          <cell r="R250">
            <v>0.22</v>
          </cell>
          <cell r="S250">
            <v>0.22</v>
          </cell>
          <cell r="T250">
            <v>0.22</v>
          </cell>
          <cell r="U250">
            <v>0.22</v>
          </cell>
          <cell r="V250">
            <v>0.22</v>
          </cell>
          <cell r="W250">
            <v>0.22</v>
          </cell>
          <cell r="X250">
            <v>0.22</v>
          </cell>
          <cell r="Y250">
            <v>0.22</v>
          </cell>
          <cell r="Z250">
            <v>0.22</v>
          </cell>
          <cell r="AA250">
            <v>0.22</v>
          </cell>
          <cell r="AB250">
            <v>0.22</v>
          </cell>
          <cell r="AC250">
            <v>0.22</v>
          </cell>
          <cell r="AD250">
            <v>0.22</v>
          </cell>
          <cell r="AE250">
            <v>0.22</v>
          </cell>
          <cell r="AF250">
            <v>0.22</v>
          </cell>
          <cell r="AG250">
            <v>0.22</v>
          </cell>
          <cell r="AH250">
            <v>0.22</v>
          </cell>
          <cell r="AI250">
            <v>0.22</v>
          </cell>
          <cell r="AJ250">
            <v>0.22</v>
          </cell>
          <cell r="AK250">
            <v>0.22</v>
          </cell>
          <cell r="AL250">
            <v>0.22</v>
          </cell>
          <cell r="AM250">
            <v>0.22</v>
          </cell>
          <cell r="AN250">
            <v>0.22</v>
          </cell>
          <cell r="AO250">
            <v>0.22</v>
          </cell>
          <cell r="AP250"/>
          <cell r="AQ250"/>
          <cell r="AR250"/>
          <cell r="AS250"/>
          <cell r="AT250"/>
          <cell r="AU250"/>
          <cell r="AV250" t="e">
            <v>#N/A</v>
          </cell>
        </row>
        <row r="251">
          <cell r="A251" t="str">
            <v>EF_NH3_house_solid_Laying hens</v>
          </cell>
          <cell r="B251" t="str">
            <v>-</v>
          </cell>
          <cell r="C251" t="str">
            <v>EF_NH3_house_solid</v>
          </cell>
          <cell r="D251" t="str">
            <v>NH3-N</v>
          </cell>
          <cell r="E251" t="str">
            <v>Laying hens</v>
          </cell>
          <cell r="F251" t="str">
            <v>Fraction TAN</v>
          </cell>
          <cell r="G251" t="str">
            <v>D</v>
          </cell>
          <cell r="H251" t="str">
            <v>-</v>
          </cell>
          <cell r="I251" t="str">
            <v>Table 3.9, 3B, EMEP/EEA Guidebook 2019</v>
          </cell>
          <cell r="J251"/>
          <cell r="K251">
            <v>0.2</v>
          </cell>
          <cell r="L251">
            <v>0.2</v>
          </cell>
          <cell r="M251">
            <v>0.2</v>
          </cell>
          <cell r="N251">
            <v>0.2</v>
          </cell>
          <cell r="O251">
            <v>0.2</v>
          </cell>
          <cell r="P251">
            <v>0.2</v>
          </cell>
          <cell r="Q251">
            <v>0.2</v>
          </cell>
          <cell r="R251">
            <v>0.2</v>
          </cell>
          <cell r="S251">
            <v>0.2</v>
          </cell>
          <cell r="T251">
            <v>0.2</v>
          </cell>
          <cell r="U251">
            <v>0.2</v>
          </cell>
          <cell r="V251">
            <v>0.2</v>
          </cell>
          <cell r="W251">
            <v>0.2</v>
          </cell>
          <cell r="X251">
            <v>0.2</v>
          </cell>
          <cell r="Y251">
            <v>0.2</v>
          </cell>
          <cell r="Z251">
            <v>0.2</v>
          </cell>
          <cell r="AA251">
            <v>0.2</v>
          </cell>
          <cell r="AB251">
            <v>0.2</v>
          </cell>
          <cell r="AC251">
            <v>0.2</v>
          </cell>
          <cell r="AD251">
            <v>0.2</v>
          </cell>
          <cell r="AE251">
            <v>0.2</v>
          </cell>
          <cell r="AF251">
            <v>0.2</v>
          </cell>
          <cell r="AG251">
            <v>0.2</v>
          </cell>
          <cell r="AH251">
            <v>0.2</v>
          </cell>
          <cell r="AI251">
            <v>0.2</v>
          </cell>
          <cell r="AJ251">
            <v>0.2</v>
          </cell>
          <cell r="AK251">
            <v>0.2</v>
          </cell>
          <cell r="AL251">
            <v>0.2</v>
          </cell>
          <cell r="AM251">
            <v>0.2</v>
          </cell>
          <cell r="AN251">
            <v>0.2</v>
          </cell>
          <cell r="AO251">
            <v>0.2</v>
          </cell>
          <cell r="AP251"/>
          <cell r="AQ251"/>
          <cell r="AR251"/>
          <cell r="AS251"/>
          <cell r="AT251"/>
          <cell r="AU251"/>
          <cell r="AV251" t="e">
            <v>#N/A</v>
          </cell>
        </row>
        <row r="252">
          <cell r="A252" t="str">
            <v>EF_NH3_house_solid_Broilers</v>
          </cell>
          <cell r="B252" t="str">
            <v>-</v>
          </cell>
          <cell r="C252" t="str">
            <v>EF_NH3_house_solid</v>
          </cell>
          <cell r="D252" t="str">
            <v>NH3-N</v>
          </cell>
          <cell r="E252" t="str">
            <v>Broilers</v>
          </cell>
          <cell r="F252" t="str">
            <v>Fraction TAN</v>
          </cell>
          <cell r="G252" t="str">
            <v>D</v>
          </cell>
          <cell r="H252" t="str">
            <v>-</v>
          </cell>
          <cell r="I252" t="str">
            <v>Table 3.9, 3B, EMEP/EEA Guidebook 2019</v>
          </cell>
          <cell r="J252"/>
          <cell r="K252">
            <v>0.21</v>
          </cell>
          <cell r="L252">
            <v>0.21</v>
          </cell>
          <cell r="M252">
            <v>0.21</v>
          </cell>
          <cell r="N252">
            <v>0.21</v>
          </cell>
          <cell r="O252">
            <v>0.21</v>
          </cell>
          <cell r="P252">
            <v>0.21</v>
          </cell>
          <cell r="Q252">
            <v>0.21</v>
          </cell>
          <cell r="R252">
            <v>0.21</v>
          </cell>
          <cell r="S252">
            <v>0.21</v>
          </cell>
          <cell r="T252">
            <v>0.21</v>
          </cell>
          <cell r="U252">
            <v>0.21</v>
          </cell>
          <cell r="V252">
            <v>0.21</v>
          </cell>
          <cell r="W252">
            <v>0.21</v>
          </cell>
          <cell r="X252">
            <v>0.21</v>
          </cell>
          <cell r="Y252">
            <v>0.21</v>
          </cell>
          <cell r="Z252">
            <v>0.21</v>
          </cell>
          <cell r="AA252">
            <v>0.21</v>
          </cell>
          <cell r="AB252">
            <v>0.21</v>
          </cell>
          <cell r="AC252">
            <v>0.21</v>
          </cell>
          <cell r="AD252">
            <v>0.21</v>
          </cell>
          <cell r="AE252">
            <v>0.21</v>
          </cell>
          <cell r="AF252">
            <v>0.21</v>
          </cell>
          <cell r="AG252">
            <v>0.21</v>
          </cell>
          <cell r="AH252">
            <v>0.21</v>
          </cell>
          <cell r="AI252">
            <v>0.21</v>
          </cell>
          <cell r="AJ252">
            <v>0.21</v>
          </cell>
          <cell r="AK252">
            <v>0.21</v>
          </cell>
          <cell r="AL252">
            <v>0.21</v>
          </cell>
          <cell r="AM252">
            <v>0.21</v>
          </cell>
          <cell r="AN252">
            <v>0.21</v>
          </cell>
          <cell r="AO252">
            <v>0.21</v>
          </cell>
          <cell r="AP252"/>
          <cell r="AQ252"/>
          <cell r="AR252"/>
          <cell r="AS252"/>
          <cell r="AT252"/>
          <cell r="AU252"/>
          <cell r="AV252" t="e">
            <v>#N/A</v>
          </cell>
        </row>
        <row r="253">
          <cell r="A253" t="str">
            <v>EF_NH3_house_solid_Turkeys</v>
          </cell>
          <cell r="B253" t="str">
            <v>-</v>
          </cell>
          <cell r="C253" t="str">
            <v>EF_NH3_house_solid</v>
          </cell>
          <cell r="D253" t="str">
            <v>NH3-N</v>
          </cell>
          <cell r="E253" t="str">
            <v>Turkeys</v>
          </cell>
          <cell r="F253" t="str">
            <v>Fraction TAN</v>
          </cell>
          <cell r="G253" t="str">
            <v>D</v>
          </cell>
          <cell r="H253" t="str">
            <v>-</v>
          </cell>
          <cell r="I253" t="str">
            <v>Table 3.9, 3B, EMEP/EEA Guidebook 2019</v>
          </cell>
          <cell r="J253"/>
          <cell r="K253">
            <v>0.35</v>
          </cell>
          <cell r="L253">
            <v>0.35</v>
          </cell>
          <cell r="M253">
            <v>0.35</v>
          </cell>
          <cell r="N253">
            <v>0.35</v>
          </cell>
          <cell r="O253">
            <v>0.35</v>
          </cell>
          <cell r="P253">
            <v>0.35</v>
          </cell>
          <cell r="Q253">
            <v>0.35</v>
          </cell>
          <cell r="R253">
            <v>0.35</v>
          </cell>
          <cell r="S253">
            <v>0.35</v>
          </cell>
          <cell r="T253">
            <v>0.35</v>
          </cell>
          <cell r="U253">
            <v>0.35</v>
          </cell>
          <cell r="V253">
            <v>0.35</v>
          </cell>
          <cell r="W253">
            <v>0.35</v>
          </cell>
          <cell r="X253">
            <v>0.35</v>
          </cell>
          <cell r="Y253">
            <v>0.35</v>
          </cell>
          <cell r="Z253">
            <v>0.35</v>
          </cell>
          <cell r="AA253">
            <v>0.35</v>
          </cell>
          <cell r="AB253">
            <v>0.35</v>
          </cell>
          <cell r="AC253">
            <v>0.35</v>
          </cell>
          <cell r="AD253">
            <v>0.35</v>
          </cell>
          <cell r="AE253">
            <v>0.35</v>
          </cell>
          <cell r="AF253">
            <v>0.35</v>
          </cell>
          <cell r="AG253">
            <v>0.35</v>
          </cell>
          <cell r="AH253">
            <v>0.35</v>
          </cell>
          <cell r="AI253">
            <v>0.35</v>
          </cell>
          <cell r="AJ253">
            <v>0.35</v>
          </cell>
          <cell r="AK253">
            <v>0.35</v>
          </cell>
          <cell r="AL253">
            <v>0.35</v>
          </cell>
          <cell r="AM253">
            <v>0.35</v>
          </cell>
          <cell r="AN253">
            <v>0.35</v>
          </cell>
          <cell r="AO253">
            <v>0.35</v>
          </cell>
          <cell r="AP253"/>
          <cell r="AQ253"/>
          <cell r="AR253"/>
          <cell r="AS253"/>
          <cell r="AT253"/>
          <cell r="AU253"/>
          <cell r="AV253" t="e">
            <v>#N/A</v>
          </cell>
        </row>
        <row r="254">
          <cell r="A254" t="str">
            <v>EF_NH3_house_solid_Other poultry (ducks)</v>
          </cell>
          <cell r="B254" t="str">
            <v>-</v>
          </cell>
          <cell r="C254" t="str">
            <v>EF_NH3_house_solid</v>
          </cell>
          <cell r="D254" t="str">
            <v>NH3-N</v>
          </cell>
          <cell r="E254" t="str">
            <v>Other poultry (ducks)</v>
          </cell>
          <cell r="F254" t="str">
            <v>Fraction TAN</v>
          </cell>
          <cell r="G254" t="str">
            <v>D</v>
          </cell>
          <cell r="H254" t="str">
            <v>-</v>
          </cell>
          <cell r="I254" t="str">
            <v>Table 3.9, 3B, EMEP/EEA Guidebook 2019</v>
          </cell>
          <cell r="J254"/>
          <cell r="K254">
            <v>0.24</v>
          </cell>
          <cell r="L254">
            <v>0.24</v>
          </cell>
          <cell r="M254">
            <v>0.24</v>
          </cell>
          <cell r="N254">
            <v>0.24</v>
          </cell>
          <cell r="O254">
            <v>0.24</v>
          </cell>
          <cell r="P254">
            <v>0.24</v>
          </cell>
          <cell r="Q254">
            <v>0.24</v>
          </cell>
          <cell r="R254">
            <v>0.24</v>
          </cell>
          <cell r="S254">
            <v>0.24</v>
          </cell>
          <cell r="T254">
            <v>0.24</v>
          </cell>
          <cell r="U254">
            <v>0.24</v>
          </cell>
          <cell r="V254">
            <v>0.24</v>
          </cell>
          <cell r="W254">
            <v>0.24</v>
          </cell>
          <cell r="X254">
            <v>0.24</v>
          </cell>
          <cell r="Y254">
            <v>0.24</v>
          </cell>
          <cell r="Z254">
            <v>0.24</v>
          </cell>
          <cell r="AA254">
            <v>0.24</v>
          </cell>
          <cell r="AB254">
            <v>0.24</v>
          </cell>
          <cell r="AC254">
            <v>0.24</v>
          </cell>
          <cell r="AD254">
            <v>0.24</v>
          </cell>
          <cell r="AE254">
            <v>0.24</v>
          </cell>
          <cell r="AF254">
            <v>0.24</v>
          </cell>
          <cell r="AG254">
            <v>0.24</v>
          </cell>
          <cell r="AH254">
            <v>0.24</v>
          </cell>
          <cell r="AI254">
            <v>0.24</v>
          </cell>
          <cell r="AJ254">
            <v>0.24</v>
          </cell>
          <cell r="AK254">
            <v>0.24</v>
          </cell>
          <cell r="AL254">
            <v>0.24</v>
          </cell>
          <cell r="AM254">
            <v>0.24</v>
          </cell>
          <cell r="AN254">
            <v>0.24</v>
          </cell>
          <cell r="AO254">
            <v>0.24</v>
          </cell>
          <cell r="AP254"/>
          <cell r="AQ254"/>
          <cell r="AR254"/>
          <cell r="AS254"/>
          <cell r="AT254"/>
          <cell r="AU254"/>
          <cell r="AV254" t="e">
            <v>#N/A</v>
          </cell>
        </row>
        <row r="255">
          <cell r="A255" t="str">
            <v>EF_NH3_house_solid_Other poultry (geese)</v>
          </cell>
          <cell r="B255" t="str">
            <v>-</v>
          </cell>
          <cell r="C255" t="str">
            <v>EF_NH3_house_solid</v>
          </cell>
          <cell r="D255" t="str">
            <v>NH3-N</v>
          </cell>
          <cell r="E255" t="str">
            <v>Other poultry (geese)</v>
          </cell>
          <cell r="F255" t="str">
            <v>Fraction TAN</v>
          </cell>
          <cell r="G255" t="str">
            <v>D</v>
          </cell>
          <cell r="H255" t="str">
            <v>-</v>
          </cell>
          <cell r="I255" t="str">
            <v>Table 3.9, 3B, EMEP/EEA Guidebook 2019</v>
          </cell>
          <cell r="J255"/>
          <cell r="K255">
            <v>0.56999999999999995</v>
          </cell>
          <cell r="L255">
            <v>0.56999999999999995</v>
          </cell>
          <cell r="M255">
            <v>0.56999999999999995</v>
          </cell>
          <cell r="N255">
            <v>0.56999999999999995</v>
          </cell>
          <cell r="O255">
            <v>0.56999999999999995</v>
          </cell>
          <cell r="P255">
            <v>0.56999999999999995</v>
          </cell>
          <cell r="Q255">
            <v>0.56999999999999995</v>
          </cell>
          <cell r="R255">
            <v>0.56999999999999995</v>
          </cell>
          <cell r="S255">
            <v>0.56999999999999995</v>
          </cell>
          <cell r="T255">
            <v>0.56999999999999995</v>
          </cell>
          <cell r="U255">
            <v>0.56999999999999995</v>
          </cell>
          <cell r="V255">
            <v>0.56999999999999995</v>
          </cell>
          <cell r="W255">
            <v>0.56999999999999995</v>
          </cell>
          <cell r="X255">
            <v>0.56999999999999995</v>
          </cell>
          <cell r="Y255">
            <v>0.56999999999999995</v>
          </cell>
          <cell r="Z255">
            <v>0.56999999999999995</v>
          </cell>
          <cell r="AA255">
            <v>0.56999999999999995</v>
          </cell>
          <cell r="AB255">
            <v>0.56999999999999995</v>
          </cell>
          <cell r="AC255">
            <v>0.56999999999999995</v>
          </cell>
          <cell r="AD255">
            <v>0.56999999999999995</v>
          </cell>
          <cell r="AE255">
            <v>0.56999999999999995</v>
          </cell>
          <cell r="AF255">
            <v>0.56999999999999995</v>
          </cell>
          <cell r="AG255">
            <v>0.56999999999999995</v>
          </cell>
          <cell r="AH255">
            <v>0.56999999999999995</v>
          </cell>
          <cell r="AI255">
            <v>0.56999999999999995</v>
          </cell>
          <cell r="AJ255">
            <v>0.56999999999999995</v>
          </cell>
          <cell r="AK255">
            <v>0.56999999999999995</v>
          </cell>
          <cell r="AL255">
            <v>0.56999999999999995</v>
          </cell>
          <cell r="AM255">
            <v>0.56999999999999995</v>
          </cell>
          <cell r="AN255">
            <v>0.56999999999999995</v>
          </cell>
          <cell r="AO255">
            <v>0.56999999999999995</v>
          </cell>
          <cell r="AP255"/>
          <cell r="AQ255"/>
          <cell r="AR255"/>
          <cell r="AS255"/>
          <cell r="AT255"/>
          <cell r="AU255"/>
          <cell r="AV255" t="e">
            <v>#N/A</v>
          </cell>
        </row>
        <row r="256">
          <cell r="A256" t="str">
            <v>EF_NH3_house_solid_Other animals (fur animals)</v>
          </cell>
          <cell r="B256" t="str">
            <v>-</v>
          </cell>
          <cell r="C256" t="str">
            <v>EF_NH3_house_solid</v>
          </cell>
          <cell r="D256" t="str">
            <v>NH3-N</v>
          </cell>
          <cell r="E256" t="str">
            <v>Other animals (fur animals)</v>
          </cell>
          <cell r="F256" t="str">
            <v>Fraction TAN</v>
          </cell>
          <cell r="G256" t="str">
            <v>D</v>
          </cell>
          <cell r="H256" t="str">
            <v>-</v>
          </cell>
          <cell r="I256" t="str">
            <v>Table 3.9, 3B, EMEP/EEA Guidebook 2019</v>
          </cell>
          <cell r="J256"/>
          <cell r="K256">
            <v>0.27</v>
          </cell>
          <cell r="L256">
            <v>0.27</v>
          </cell>
          <cell r="M256">
            <v>0.27</v>
          </cell>
          <cell r="N256">
            <v>0.27</v>
          </cell>
          <cell r="O256">
            <v>0.27</v>
          </cell>
          <cell r="P256">
            <v>0.27</v>
          </cell>
          <cell r="Q256">
            <v>0.27</v>
          </cell>
          <cell r="R256">
            <v>0.27</v>
          </cell>
          <cell r="S256">
            <v>0.27</v>
          </cell>
          <cell r="T256">
            <v>0.27</v>
          </cell>
          <cell r="U256">
            <v>0.27</v>
          </cell>
          <cell r="V256">
            <v>0.27</v>
          </cell>
          <cell r="W256">
            <v>0.27</v>
          </cell>
          <cell r="X256">
            <v>0.27</v>
          </cell>
          <cell r="Y256">
            <v>0.27</v>
          </cell>
          <cell r="Z256">
            <v>0.27</v>
          </cell>
          <cell r="AA256">
            <v>0.27</v>
          </cell>
          <cell r="AB256">
            <v>0.27</v>
          </cell>
          <cell r="AC256">
            <v>0.27</v>
          </cell>
          <cell r="AD256">
            <v>0.27</v>
          </cell>
          <cell r="AE256">
            <v>0.27</v>
          </cell>
          <cell r="AF256">
            <v>0.27</v>
          </cell>
          <cell r="AG256">
            <v>0.27</v>
          </cell>
          <cell r="AH256">
            <v>0.27</v>
          </cell>
          <cell r="AI256">
            <v>0.27</v>
          </cell>
          <cell r="AJ256">
            <v>0.27</v>
          </cell>
          <cell r="AK256">
            <v>0.27</v>
          </cell>
          <cell r="AL256">
            <v>0.27</v>
          </cell>
          <cell r="AM256">
            <v>0.27</v>
          </cell>
          <cell r="AN256">
            <v>0.27</v>
          </cell>
          <cell r="AO256">
            <v>0.27</v>
          </cell>
          <cell r="AP256"/>
          <cell r="AQ256"/>
          <cell r="AR256"/>
          <cell r="AS256"/>
          <cell r="AT256"/>
          <cell r="AU256"/>
          <cell r="AV256" t="e">
            <v>#N/A</v>
          </cell>
        </row>
        <row r="257">
          <cell r="A257" t="str">
            <v>EF NH3 yard</v>
          </cell>
          <cell r="B257"/>
          <cell r="C257"/>
          <cell r="D257"/>
          <cell r="E257"/>
          <cell r="F257"/>
          <cell r="G257"/>
          <cell r="H257"/>
          <cell r="I257"/>
          <cell r="J257"/>
          <cell r="K257"/>
          <cell r="L257"/>
          <cell r="M257"/>
          <cell r="N257"/>
          <cell r="O257"/>
          <cell r="P257"/>
          <cell r="Q257"/>
          <cell r="R257"/>
          <cell r="S257"/>
          <cell r="T257"/>
          <cell r="U257"/>
          <cell r="V257"/>
          <cell r="W257"/>
          <cell r="X257"/>
          <cell r="Y257"/>
          <cell r="Z257"/>
          <cell r="AA257"/>
          <cell r="AB257"/>
          <cell r="AC257"/>
          <cell r="AD257"/>
          <cell r="AE257"/>
          <cell r="AF257"/>
          <cell r="AG257"/>
          <cell r="AH257"/>
          <cell r="AI257"/>
          <cell r="AJ257"/>
          <cell r="AK257"/>
          <cell r="AL257"/>
          <cell r="AM257"/>
          <cell r="AN257"/>
          <cell r="AO257"/>
          <cell r="AP257"/>
          <cell r="AQ257"/>
          <cell r="AR257"/>
          <cell r="AS257"/>
          <cell r="AT257"/>
          <cell r="AU257"/>
          <cell r="AV257"/>
        </row>
        <row r="258">
          <cell r="A258" t="str">
            <v>EF_NH3_yard_Dairy cattle</v>
          </cell>
          <cell r="B258" t="str">
            <v>-</v>
          </cell>
          <cell r="C258" t="str">
            <v>EF_NH3_yard</v>
          </cell>
          <cell r="D258" t="str">
            <v>NH3-N</v>
          </cell>
          <cell r="E258" t="str">
            <v>Dairy cattle</v>
          </cell>
          <cell r="F258" t="str">
            <v>Fraction TAN</v>
          </cell>
          <cell r="G258" t="str">
            <v>D</v>
          </cell>
          <cell r="H258" t="str">
            <v>-</v>
          </cell>
          <cell r="I258" t="str">
            <v>Table 3.9, 3B, EMEP/EEA Guidebook 2019</v>
          </cell>
          <cell r="J258"/>
          <cell r="K258">
            <v>0.3</v>
          </cell>
          <cell r="L258">
            <v>0.3</v>
          </cell>
          <cell r="M258">
            <v>0.3</v>
          </cell>
          <cell r="N258">
            <v>0.3</v>
          </cell>
          <cell r="O258">
            <v>0.3</v>
          </cell>
          <cell r="P258">
            <v>0.3</v>
          </cell>
          <cell r="Q258">
            <v>0.3</v>
          </cell>
          <cell r="R258">
            <v>0.3</v>
          </cell>
          <cell r="S258">
            <v>0.3</v>
          </cell>
          <cell r="T258">
            <v>0.3</v>
          </cell>
          <cell r="U258">
            <v>0.3</v>
          </cell>
          <cell r="V258">
            <v>0.3</v>
          </cell>
          <cell r="W258">
            <v>0.3</v>
          </cell>
          <cell r="X258">
            <v>0.3</v>
          </cell>
          <cell r="Y258">
            <v>0.3</v>
          </cell>
          <cell r="Z258">
            <v>0.3</v>
          </cell>
          <cell r="AA258">
            <v>0.3</v>
          </cell>
          <cell r="AB258">
            <v>0.3</v>
          </cell>
          <cell r="AC258">
            <v>0.3</v>
          </cell>
          <cell r="AD258">
            <v>0.3</v>
          </cell>
          <cell r="AE258">
            <v>0.3</v>
          </cell>
          <cell r="AF258">
            <v>0.3</v>
          </cell>
          <cell r="AG258">
            <v>0.3</v>
          </cell>
          <cell r="AH258">
            <v>0.3</v>
          </cell>
          <cell r="AI258">
            <v>0.3</v>
          </cell>
          <cell r="AJ258">
            <v>0.3</v>
          </cell>
          <cell r="AK258">
            <v>0.3</v>
          </cell>
          <cell r="AL258">
            <v>0.3</v>
          </cell>
          <cell r="AM258">
            <v>0.3</v>
          </cell>
          <cell r="AN258">
            <v>0.3</v>
          </cell>
          <cell r="AO258">
            <v>0.3</v>
          </cell>
          <cell r="AP258"/>
          <cell r="AQ258"/>
          <cell r="AR258"/>
          <cell r="AS258"/>
          <cell r="AT258"/>
          <cell r="AU258"/>
          <cell r="AV258" t="e">
            <v>#N/A</v>
          </cell>
        </row>
        <row r="259">
          <cell r="A259" t="str">
            <v>EF_NH3_yard_Non-dairy cattle</v>
          </cell>
          <cell r="B259" t="str">
            <v>-</v>
          </cell>
          <cell r="C259" t="str">
            <v>EF_NH3_yard</v>
          </cell>
          <cell r="D259" t="str">
            <v>NH3-N</v>
          </cell>
          <cell r="E259" t="str">
            <v>Non-dairy cattle</v>
          </cell>
          <cell r="F259" t="str">
            <v>Fraction TAN</v>
          </cell>
          <cell r="G259" t="str">
            <v>D</v>
          </cell>
          <cell r="H259" t="str">
            <v>-</v>
          </cell>
          <cell r="I259" t="str">
            <v>Table 3.9, 3B, EMEP/EEA Guidebook 2019</v>
          </cell>
          <cell r="J259"/>
          <cell r="K259">
            <v>0.53</v>
          </cell>
          <cell r="L259">
            <v>0.53</v>
          </cell>
          <cell r="M259">
            <v>0.53</v>
          </cell>
          <cell r="N259">
            <v>0.53</v>
          </cell>
          <cell r="O259">
            <v>0.53</v>
          </cell>
          <cell r="P259">
            <v>0.53</v>
          </cell>
          <cell r="Q259">
            <v>0.53</v>
          </cell>
          <cell r="R259">
            <v>0.53</v>
          </cell>
          <cell r="S259">
            <v>0.53</v>
          </cell>
          <cell r="T259">
            <v>0.53</v>
          </cell>
          <cell r="U259">
            <v>0.53</v>
          </cell>
          <cell r="V259">
            <v>0.53</v>
          </cell>
          <cell r="W259">
            <v>0.53</v>
          </cell>
          <cell r="X259">
            <v>0.53</v>
          </cell>
          <cell r="Y259">
            <v>0.53</v>
          </cell>
          <cell r="Z259">
            <v>0.53</v>
          </cell>
          <cell r="AA259">
            <v>0.53</v>
          </cell>
          <cell r="AB259">
            <v>0.53</v>
          </cell>
          <cell r="AC259">
            <v>0.53</v>
          </cell>
          <cell r="AD259">
            <v>0.53</v>
          </cell>
          <cell r="AE259">
            <v>0.53</v>
          </cell>
          <cell r="AF259">
            <v>0.53</v>
          </cell>
          <cell r="AG259">
            <v>0.53</v>
          </cell>
          <cell r="AH259">
            <v>0.53</v>
          </cell>
          <cell r="AI259">
            <v>0.53</v>
          </cell>
          <cell r="AJ259">
            <v>0.53</v>
          </cell>
          <cell r="AK259">
            <v>0.53</v>
          </cell>
          <cell r="AL259">
            <v>0.53</v>
          </cell>
          <cell r="AM259">
            <v>0.53</v>
          </cell>
          <cell r="AN259">
            <v>0.53</v>
          </cell>
          <cell r="AO259">
            <v>0.53</v>
          </cell>
          <cell r="AP259"/>
          <cell r="AQ259"/>
          <cell r="AR259"/>
          <cell r="AS259"/>
          <cell r="AT259"/>
          <cell r="AU259"/>
          <cell r="AV259" t="e">
            <v>#N/A</v>
          </cell>
        </row>
        <row r="260">
          <cell r="A260" t="str">
            <v>EF_NH3_yard_Non-dairy cattle (calves)</v>
          </cell>
          <cell r="B260" t="str">
            <v>-</v>
          </cell>
          <cell r="C260" t="str">
            <v>EF_NH3_yard</v>
          </cell>
          <cell r="D260" t="str">
            <v>NH3-N</v>
          </cell>
          <cell r="E260" t="str">
            <v>Non-dairy cattle (calves)</v>
          </cell>
          <cell r="F260" t="str">
            <v>Fraction TAN</v>
          </cell>
          <cell r="G260" t="str">
            <v>D</v>
          </cell>
          <cell r="H260" t="str">
            <v>-</v>
          </cell>
          <cell r="I260" t="str">
            <v>Table 3.9, 3B, EMEP/EEA Guidebook 2019</v>
          </cell>
          <cell r="J260"/>
          <cell r="K260">
            <v>0.53</v>
          </cell>
          <cell r="L260">
            <v>0.53</v>
          </cell>
          <cell r="M260">
            <v>0.53</v>
          </cell>
          <cell r="N260">
            <v>0.53</v>
          </cell>
          <cell r="O260">
            <v>0.53</v>
          </cell>
          <cell r="P260">
            <v>0.53</v>
          </cell>
          <cell r="Q260">
            <v>0.53</v>
          </cell>
          <cell r="R260">
            <v>0.53</v>
          </cell>
          <cell r="S260">
            <v>0.53</v>
          </cell>
          <cell r="T260">
            <v>0.53</v>
          </cell>
          <cell r="U260">
            <v>0.53</v>
          </cell>
          <cell r="V260">
            <v>0.53</v>
          </cell>
          <cell r="W260">
            <v>0.53</v>
          </cell>
          <cell r="X260">
            <v>0.53</v>
          </cell>
          <cell r="Y260">
            <v>0.53</v>
          </cell>
          <cell r="Z260">
            <v>0.53</v>
          </cell>
          <cell r="AA260">
            <v>0.53</v>
          </cell>
          <cell r="AB260">
            <v>0.53</v>
          </cell>
          <cell r="AC260">
            <v>0.53</v>
          </cell>
          <cell r="AD260">
            <v>0.53</v>
          </cell>
          <cell r="AE260">
            <v>0.53</v>
          </cell>
          <cell r="AF260">
            <v>0.53</v>
          </cell>
          <cell r="AG260">
            <v>0.53</v>
          </cell>
          <cell r="AH260">
            <v>0.53</v>
          </cell>
          <cell r="AI260">
            <v>0.53</v>
          </cell>
          <cell r="AJ260">
            <v>0.53</v>
          </cell>
          <cell r="AK260">
            <v>0.53</v>
          </cell>
          <cell r="AL260">
            <v>0.53</v>
          </cell>
          <cell r="AM260">
            <v>0.53</v>
          </cell>
          <cell r="AN260">
            <v>0.53</v>
          </cell>
          <cell r="AO260">
            <v>0.53</v>
          </cell>
          <cell r="AP260"/>
          <cell r="AQ260"/>
          <cell r="AR260"/>
          <cell r="AS260"/>
          <cell r="AT260"/>
          <cell r="AU260"/>
          <cell r="AV260" t="e">
            <v>#N/A</v>
          </cell>
        </row>
        <row r="261">
          <cell r="A261" t="str">
            <v>EF_NH3_yard_Sheep</v>
          </cell>
          <cell r="B261" t="str">
            <v>-</v>
          </cell>
          <cell r="C261" t="str">
            <v>EF_NH3_yard</v>
          </cell>
          <cell r="D261" t="str">
            <v>NH3-N</v>
          </cell>
          <cell r="E261" t="str">
            <v>Sheep</v>
          </cell>
          <cell r="F261" t="str">
            <v>Fraction TAN</v>
          </cell>
          <cell r="G261" t="str">
            <v>D</v>
          </cell>
          <cell r="H261" t="str">
            <v>-</v>
          </cell>
          <cell r="I261" t="str">
            <v>Table 3.9, 3B, EMEP/EEA Guidebook 2019</v>
          </cell>
          <cell r="J261"/>
          <cell r="K261">
            <v>0.75</v>
          </cell>
          <cell r="L261">
            <v>0.75</v>
          </cell>
          <cell r="M261">
            <v>0.75</v>
          </cell>
          <cell r="N261">
            <v>0.75</v>
          </cell>
          <cell r="O261">
            <v>0.75</v>
          </cell>
          <cell r="P261">
            <v>0.75</v>
          </cell>
          <cell r="Q261">
            <v>0.75</v>
          </cell>
          <cell r="R261">
            <v>0.75</v>
          </cell>
          <cell r="S261">
            <v>0.75</v>
          </cell>
          <cell r="T261">
            <v>0.75</v>
          </cell>
          <cell r="U261">
            <v>0.75</v>
          </cell>
          <cell r="V261">
            <v>0.75</v>
          </cell>
          <cell r="W261">
            <v>0.75</v>
          </cell>
          <cell r="X261">
            <v>0.75</v>
          </cell>
          <cell r="Y261">
            <v>0.75</v>
          </cell>
          <cell r="Z261">
            <v>0.75</v>
          </cell>
          <cell r="AA261">
            <v>0.75</v>
          </cell>
          <cell r="AB261">
            <v>0.75</v>
          </cell>
          <cell r="AC261">
            <v>0.75</v>
          </cell>
          <cell r="AD261">
            <v>0.75</v>
          </cell>
          <cell r="AE261">
            <v>0.75</v>
          </cell>
          <cell r="AF261">
            <v>0.75</v>
          </cell>
          <cell r="AG261">
            <v>0.75</v>
          </cell>
          <cell r="AH261">
            <v>0.75</v>
          </cell>
          <cell r="AI261">
            <v>0.75</v>
          </cell>
          <cell r="AJ261">
            <v>0.75</v>
          </cell>
          <cell r="AK261">
            <v>0.75</v>
          </cell>
          <cell r="AL261">
            <v>0.75</v>
          </cell>
          <cell r="AM261">
            <v>0.75</v>
          </cell>
          <cell r="AN261">
            <v>0.75</v>
          </cell>
          <cell r="AO261">
            <v>0.75</v>
          </cell>
          <cell r="AP261"/>
          <cell r="AQ261"/>
          <cell r="AR261"/>
          <cell r="AS261"/>
          <cell r="AT261"/>
          <cell r="AU261"/>
          <cell r="AV261" t="e">
            <v>#N/A</v>
          </cell>
        </row>
        <row r="262">
          <cell r="A262" t="str">
            <v>EF_NH3_yard_Swine (finishing pigs)</v>
          </cell>
          <cell r="B262" t="str">
            <v>-</v>
          </cell>
          <cell r="C262" t="str">
            <v>EF_NH3_yard</v>
          </cell>
          <cell r="D262" t="str">
            <v>NH3-N</v>
          </cell>
          <cell r="E262" t="str">
            <v>Swine (finishing pigs)</v>
          </cell>
          <cell r="F262" t="str">
            <v>Fraction TAN</v>
          </cell>
          <cell r="G262" t="str">
            <v>D</v>
          </cell>
          <cell r="H262" t="str">
            <v>-</v>
          </cell>
          <cell r="I262" t="str">
            <v>Table 3.9, 3B, EMEP/EEA Guidebook 2019</v>
          </cell>
          <cell r="J262"/>
          <cell r="K262">
            <v>0.53</v>
          </cell>
          <cell r="L262">
            <v>0.53</v>
          </cell>
          <cell r="M262">
            <v>0.53</v>
          </cell>
          <cell r="N262">
            <v>0.53</v>
          </cell>
          <cell r="O262">
            <v>0.53</v>
          </cell>
          <cell r="P262">
            <v>0.53</v>
          </cell>
          <cell r="Q262">
            <v>0.53</v>
          </cell>
          <cell r="R262">
            <v>0.53</v>
          </cell>
          <cell r="S262">
            <v>0.53</v>
          </cell>
          <cell r="T262">
            <v>0.53</v>
          </cell>
          <cell r="U262">
            <v>0.53</v>
          </cell>
          <cell r="V262">
            <v>0.53</v>
          </cell>
          <cell r="W262">
            <v>0.53</v>
          </cell>
          <cell r="X262">
            <v>0.53</v>
          </cell>
          <cell r="Y262">
            <v>0.53</v>
          </cell>
          <cell r="Z262">
            <v>0.53</v>
          </cell>
          <cell r="AA262">
            <v>0.53</v>
          </cell>
          <cell r="AB262">
            <v>0.53</v>
          </cell>
          <cell r="AC262">
            <v>0.53</v>
          </cell>
          <cell r="AD262">
            <v>0.53</v>
          </cell>
          <cell r="AE262">
            <v>0.53</v>
          </cell>
          <cell r="AF262">
            <v>0.53</v>
          </cell>
          <cell r="AG262">
            <v>0.53</v>
          </cell>
          <cell r="AH262">
            <v>0.53</v>
          </cell>
          <cell r="AI262">
            <v>0.53</v>
          </cell>
          <cell r="AJ262">
            <v>0.53</v>
          </cell>
          <cell r="AK262">
            <v>0.53</v>
          </cell>
          <cell r="AL262">
            <v>0.53</v>
          </cell>
          <cell r="AM262">
            <v>0.53</v>
          </cell>
          <cell r="AN262">
            <v>0.53</v>
          </cell>
          <cell r="AO262">
            <v>0.53</v>
          </cell>
          <cell r="AP262"/>
          <cell r="AQ262"/>
          <cell r="AR262"/>
          <cell r="AS262"/>
          <cell r="AT262"/>
          <cell r="AU262"/>
          <cell r="AV262" t="e">
            <v>#N/A</v>
          </cell>
        </row>
        <row r="263">
          <cell r="A263" t="str">
            <v>EF_NH3_yard_Swine (sows)</v>
          </cell>
          <cell r="B263" t="str">
            <v>-</v>
          </cell>
          <cell r="C263" t="str">
            <v>EF_NH3_yard</v>
          </cell>
          <cell r="D263" t="str">
            <v>NH3-N</v>
          </cell>
          <cell r="E263" t="str">
            <v>Swine (sows)</v>
          </cell>
          <cell r="F263" t="str">
            <v>Fraction TAN</v>
          </cell>
          <cell r="G263" t="str">
            <v>D</v>
          </cell>
          <cell r="H263" t="str">
            <v>-</v>
          </cell>
          <cell r="I263" t="str">
            <v>No default, assumed to be 0</v>
          </cell>
          <cell r="J263"/>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cell r="AQ263"/>
          <cell r="AR263"/>
          <cell r="AS263"/>
          <cell r="AT263"/>
          <cell r="AU263"/>
          <cell r="AV263" t="e">
            <v>#N/A</v>
          </cell>
        </row>
        <row r="264">
          <cell r="A264" t="str">
            <v>EF_NH3_yard_Buffalo</v>
          </cell>
          <cell r="B264" t="str">
            <v>-</v>
          </cell>
          <cell r="C264" t="str">
            <v>EF_NH3_yard</v>
          </cell>
          <cell r="D264" t="str">
            <v>NH3-N</v>
          </cell>
          <cell r="E264" t="str">
            <v>Buffalo</v>
          </cell>
          <cell r="F264" t="str">
            <v>Fraction TAN</v>
          </cell>
          <cell r="G264" t="str">
            <v>D</v>
          </cell>
          <cell r="H264" t="str">
            <v>-</v>
          </cell>
          <cell r="I264" t="str">
            <v>No default, assumed to be 0</v>
          </cell>
          <cell r="J264"/>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cell r="AQ264"/>
          <cell r="AR264"/>
          <cell r="AS264"/>
          <cell r="AT264"/>
          <cell r="AU264"/>
          <cell r="AV264" t="e">
            <v>#N/A</v>
          </cell>
        </row>
        <row r="265">
          <cell r="A265" t="str">
            <v>EF_NH3_yard_Goats</v>
          </cell>
          <cell r="B265" t="str">
            <v>-</v>
          </cell>
          <cell r="C265" t="str">
            <v>EF_NH3_yard</v>
          </cell>
          <cell r="D265" t="str">
            <v>NH3-N</v>
          </cell>
          <cell r="E265" t="str">
            <v>Goats</v>
          </cell>
          <cell r="F265" t="str">
            <v>Fraction TAN</v>
          </cell>
          <cell r="G265" t="str">
            <v>D</v>
          </cell>
          <cell r="H265" t="str">
            <v>-</v>
          </cell>
          <cell r="I265" t="str">
            <v>Table 3.9, 3B, EMEP/EEA Guidebook 2019</v>
          </cell>
          <cell r="J265"/>
          <cell r="K265">
            <v>0.75</v>
          </cell>
          <cell r="L265">
            <v>0.75</v>
          </cell>
          <cell r="M265">
            <v>0.75</v>
          </cell>
          <cell r="N265">
            <v>0.75</v>
          </cell>
          <cell r="O265">
            <v>0.75</v>
          </cell>
          <cell r="P265">
            <v>0.75</v>
          </cell>
          <cell r="Q265">
            <v>0.75</v>
          </cell>
          <cell r="R265">
            <v>0.75</v>
          </cell>
          <cell r="S265">
            <v>0.75</v>
          </cell>
          <cell r="T265">
            <v>0.75</v>
          </cell>
          <cell r="U265">
            <v>0.75</v>
          </cell>
          <cell r="V265">
            <v>0.75</v>
          </cell>
          <cell r="W265">
            <v>0.75</v>
          </cell>
          <cell r="X265">
            <v>0.75</v>
          </cell>
          <cell r="Y265">
            <v>0.75</v>
          </cell>
          <cell r="Z265">
            <v>0.75</v>
          </cell>
          <cell r="AA265">
            <v>0.75</v>
          </cell>
          <cell r="AB265">
            <v>0.75</v>
          </cell>
          <cell r="AC265">
            <v>0.75</v>
          </cell>
          <cell r="AD265">
            <v>0.75</v>
          </cell>
          <cell r="AE265">
            <v>0.75</v>
          </cell>
          <cell r="AF265">
            <v>0.75</v>
          </cell>
          <cell r="AG265">
            <v>0.75</v>
          </cell>
          <cell r="AH265">
            <v>0.75</v>
          </cell>
          <cell r="AI265">
            <v>0.75</v>
          </cell>
          <cell r="AJ265">
            <v>0.75</v>
          </cell>
          <cell r="AK265">
            <v>0.75</v>
          </cell>
          <cell r="AL265">
            <v>0.75</v>
          </cell>
          <cell r="AM265">
            <v>0.75</v>
          </cell>
          <cell r="AN265">
            <v>0.75</v>
          </cell>
          <cell r="AO265">
            <v>0.75</v>
          </cell>
          <cell r="AP265"/>
          <cell r="AQ265"/>
          <cell r="AR265"/>
          <cell r="AS265"/>
          <cell r="AT265"/>
          <cell r="AU265"/>
          <cell r="AV265" t="e">
            <v>#N/A</v>
          </cell>
        </row>
        <row r="266">
          <cell r="A266" t="str">
            <v>EF_NH3_yard_Horses</v>
          </cell>
          <cell r="B266" t="str">
            <v>-</v>
          </cell>
          <cell r="C266" t="str">
            <v>EF_NH3_yard</v>
          </cell>
          <cell r="D266" t="str">
            <v>NH3-N</v>
          </cell>
          <cell r="E266" t="str">
            <v>Horses</v>
          </cell>
          <cell r="F266" t="str">
            <v>Fraction TAN</v>
          </cell>
          <cell r="G266" t="str">
            <v>D</v>
          </cell>
          <cell r="H266" t="str">
            <v>-</v>
          </cell>
          <cell r="I266" t="str">
            <v>No default, assumed to be 0</v>
          </cell>
          <cell r="J266"/>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cell r="AQ266"/>
          <cell r="AR266"/>
          <cell r="AS266"/>
          <cell r="AT266"/>
          <cell r="AU266"/>
          <cell r="AV266" t="e">
            <v>#N/A</v>
          </cell>
        </row>
        <row r="267">
          <cell r="A267" t="str">
            <v>EF_NH3_yard_Mules and asses</v>
          </cell>
          <cell r="B267" t="str">
            <v>-</v>
          </cell>
          <cell r="C267" t="str">
            <v>EF_NH3_yard</v>
          </cell>
          <cell r="D267" t="str">
            <v>NH3-N</v>
          </cell>
          <cell r="E267" t="str">
            <v>Mules and asses</v>
          </cell>
          <cell r="F267" t="str">
            <v>Fraction TAN</v>
          </cell>
          <cell r="G267" t="str">
            <v>D</v>
          </cell>
          <cell r="H267" t="str">
            <v>-</v>
          </cell>
          <cell r="I267" t="str">
            <v>No default, assumed to be 0</v>
          </cell>
          <cell r="J267"/>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cell r="AQ267"/>
          <cell r="AR267"/>
          <cell r="AS267"/>
          <cell r="AT267"/>
          <cell r="AU267"/>
          <cell r="AV267" t="e">
            <v>#N/A</v>
          </cell>
        </row>
        <row r="268">
          <cell r="A268" t="str">
            <v>EF_NH3_yard_Laying hens</v>
          </cell>
          <cell r="B268" t="str">
            <v>-</v>
          </cell>
          <cell r="C268" t="str">
            <v>EF_NH3_yard</v>
          </cell>
          <cell r="D268" t="str">
            <v>NH3-N</v>
          </cell>
          <cell r="E268" t="str">
            <v>Laying hens</v>
          </cell>
          <cell r="F268" t="str">
            <v>Fraction TAN</v>
          </cell>
          <cell r="G268" t="str">
            <v>D</v>
          </cell>
          <cell r="H268" t="str">
            <v>-</v>
          </cell>
          <cell r="I268" t="str">
            <v>No default, assumed to be 0</v>
          </cell>
          <cell r="J268"/>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cell r="AQ268"/>
          <cell r="AR268"/>
          <cell r="AS268"/>
          <cell r="AT268"/>
          <cell r="AU268"/>
          <cell r="AV268" t="e">
            <v>#N/A</v>
          </cell>
        </row>
        <row r="269">
          <cell r="A269" t="str">
            <v>EF_NH3_yard_Broilers</v>
          </cell>
          <cell r="B269" t="str">
            <v>-</v>
          </cell>
          <cell r="C269" t="str">
            <v>EF_NH3_yard</v>
          </cell>
          <cell r="D269" t="str">
            <v>NH3-N</v>
          </cell>
          <cell r="E269" t="str">
            <v>Broilers</v>
          </cell>
          <cell r="F269" t="str">
            <v>Fraction TAN</v>
          </cell>
          <cell r="G269" t="str">
            <v>D</v>
          </cell>
          <cell r="H269" t="str">
            <v>-</v>
          </cell>
          <cell r="I269" t="str">
            <v>No default, assumed to be 0</v>
          </cell>
          <cell r="J269"/>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cell r="AQ269"/>
          <cell r="AR269"/>
          <cell r="AS269"/>
          <cell r="AT269"/>
          <cell r="AU269"/>
          <cell r="AV269" t="e">
            <v>#N/A</v>
          </cell>
        </row>
        <row r="270">
          <cell r="A270" t="str">
            <v>EF_NH3_yard_Turkeys</v>
          </cell>
          <cell r="B270" t="str">
            <v>-</v>
          </cell>
          <cell r="C270" t="str">
            <v>EF_NH3_yard</v>
          </cell>
          <cell r="D270" t="str">
            <v>NH3-N</v>
          </cell>
          <cell r="E270" t="str">
            <v>Turkeys</v>
          </cell>
          <cell r="F270" t="str">
            <v>Fraction TAN</v>
          </cell>
          <cell r="G270" t="str">
            <v>D</v>
          </cell>
          <cell r="H270" t="str">
            <v>-</v>
          </cell>
          <cell r="I270" t="str">
            <v>No default, assumed to be 0</v>
          </cell>
          <cell r="J270"/>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cell r="AQ270"/>
          <cell r="AR270"/>
          <cell r="AS270"/>
          <cell r="AT270"/>
          <cell r="AU270"/>
          <cell r="AV270" t="e">
            <v>#N/A</v>
          </cell>
        </row>
        <row r="271">
          <cell r="A271" t="str">
            <v>EF_NH3_yard_Other poultry (ducks)</v>
          </cell>
          <cell r="B271" t="str">
            <v>-</v>
          </cell>
          <cell r="C271" t="str">
            <v>EF_NH3_yard</v>
          </cell>
          <cell r="D271" t="str">
            <v>NH3-N</v>
          </cell>
          <cell r="E271" t="str">
            <v>Other poultry (ducks)</v>
          </cell>
          <cell r="F271" t="str">
            <v>Fraction TAN</v>
          </cell>
          <cell r="G271" t="str">
            <v>D</v>
          </cell>
          <cell r="H271" t="str">
            <v>-</v>
          </cell>
          <cell r="I271" t="str">
            <v>No default, assumed to be 0</v>
          </cell>
          <cell r="J271"/>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cell r="AQ271"/>
          <cell r="AR271"/>
          <cell r="AS271"/>
          <cell r="AT271"/>
          <cell r="AU271"/>
          <cell r="AV271" t="e">
            <v>#N/A</v>
          </cell>
        </row>
        <row r="272">
          <cell r="A272" t="str">
            <v>EF_NH3_yard_Other poultry (geese)</v>
          </cell>
          <cell r="B272" t="str">
            <v>-</v>
          </cell>
          <cell r="C272" t="str">
            <v>EF_NH3_yard</v>
          </cell>
          <cell r="D272" t="str">
            <v>NH3-N</v>
          </cell>
          <cell r="E272" t="str">
            <v>Other poultry (geese)</v>
          </cell>
          <cell r="F272" t="str">
            <v>Fraction TAN</v>
          </cell>
          <cell r="G272" t="str">
            <v>D</v>
          </cell>
          <cell r="H272" t="str">
            <v>-</v>
          </cell>
          <cell r="I272" t="str">
            <v>No default, assumed to be 0</v>
          </cell>
          <cell r="J272"/>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cell r="AQ272"/>
          <cell r="AR272"/>
          <cell r="AS272"/>
          <cell r="AT272"/>
          <cell r="AU272"/>
          <cell r="AV272" t="e">
            <v>#N/A</v>
          </cell>
        </row>
        <row r="273">
          <cell r="A273" t="str">
            <v>EF_NH3_yard_Other animals (fur animals)</v>
          </cell>
          <cell r="B273" t="str">
            <v>-</v>
          </cell>
          <cell r="C273" t="str">
            <v>EF_NH3_yard</v>
          </cell>
          <cell r="D273" t="str">
            <v>NH3-N</v>
          </cell>
          <cell r="E273" t="str">
            <v>Other animals (fur animals)</v>
          </cell>
          <cell r="F273" t="str">
            <v>Fraction TAN</v>
          </cell>
          <cell r="G273" t="str">
            <v>D</v>
          </cell>
          <cell r="H273" t="str">
            <v>-</v>
          </cell>
          <cell r="I273" t="str">
            <v>No default, assumed to be 0</v>
          </cell>
          <cell r="J273"/>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cell r="AQ273"/>
          <cell r="AR273"/>
          <cell r="AS273"/>
          <cell r="AT273"/>
          <cell r="AU273"/>
          <cell r="AV273" t="e">
            <v>#N/A</v>
          </cell>
        </row>
        <row r="274">
          <cell r="A274" t="str">
            <v>EF NH3 storage, slurry</v>
          </cell>
          <cell r="B274"/>
          <cell r="C274"/>
          <cell r="D274"/>
          <cell r="E274"/>
          <cell r="F274"/>
          <cell r="G274"/>
          <cell r="H274"/>
          <cell r="I274"/>
          <cell r="J274"/>
          <cell r="K274"/>
          <cell r="L274"/>
          <cell r="M274"/>
          <cell r="N274"/>
          <cell r="O274"/>
          <cell r="P274"/>
          <cell r="Q274"/>
          <cell r="R274"/>
          <cell r="S274"/>
          <cell r="T274"/>
          <cell r="U274"/>
          <cell r="V274"/>
          <cell r="W274"/>
          <cell r="X274"/>
          <cell r="Y274"/>
          <cell r="Z274"/>
          <cell r="AA274"/>
          <cell r="AB274"/>
          <cell r="AC274"/>
          <cell r="AD274"/>
          <cell r="AE274"/>
          <cell r="AF274"/>
          <cell r="AG274"/>
          <cell r="AH274"/>
          <cell r="AI274"/>
          <cell r="AJ274"/>
          <cell r="AK274"/>
          <cell r="AL274"/>
          <cell r="AM274"/>
          <cell r="AN274"/>
          <cell r="AO274"/>
          <cell r="AP274"/>
          <cell r="AQ274"/>
          <cell r="AR274"/>
          <cell r="AS274"/>
          <cell r="AT274"/>
          <cell r="AU274"/>
          <cell r="AV274"/>
        </row>
        <row r="275">
          <cell r="A275" t="str">
            <v>EF_NH3_storage_slurry_Dairy cattle</v>
          </cell>
          <cell r="B275" t="str">
            <v>-</v>
          </cell>
          <cell r="C275" t="str">
            <v>EF_NH3_storage_slurry</v>
          </cell>
          <cell r="D275" t="str">
            <v>NH3-N</v>
          </cell>
          <cell r="E275" t="str">
            <v>Dairy cattle</v>
          </cell>
          <cell r="F275" t="str">
            <v>Fraction TAN</v>
          </cell>
          <cell r="G275" t="str">
            <v>cs</v>
          </cell>
          <cell r="H275" t="str">
            <v>-</v>
          </cell>
          <cell r="I275" t="str">
            <v>sheet Abatement effects</v>
          </cell>
          <cell r="J275"/>
          <cell r="K275">
            <v>0.21</v>
          </cell>
          <cell r="L275">
            <v>0.21</v>
          </cell>
          <cell r="M275">
            <v>0.21</v>
          </cell>
          <cell r="N275">
            <v>0.21</v>
          </cell>
          <cell r="O275">
            <v>0.21</v>
          </cell>
          <cell r="P275">
            <v>0.21</v>
          </cell>
          <cell r="Q275">
            <v>0.21</v>
          </cell>
          <cell r="R275">
            <v>0.21</v>
          </cell>
          <cell r="S275">
            <v>0.21</v>
          </cell>
          <cell r="T275">
            <v>0.21</v>
          </cell>
          <cell r="U275">
            <v>0.21</v>
          </cell>
          <cell r="V275">
            <v>0.21</v>
          </cell>
          <cell r="W275">
            <v>0.21</v>
          </cell>
          <cell r="X275">
            <v>0.20914285714285713</v>
          </cell>
          <cell r="Y275">
            <v>0.2082857142857143</v>
          </cell>
          <cell r="Z275">
            <v>0.20742857142857141</v>
          </cell>
          <cell r="AA275">
            <v>0.20657142857142857</v>
          </cell>
          <cell r="AB275">
            <v>0.20571428571428571</v>
          </cell>
          <cell r="AC275">
            <v>0.20485714285714285</v>
          </cell>
          <cell r="AD275">
            <v>0.20400000000000001</v>
          </cell>
          <cell r="AE275">
            <v>0.20314285714285713</v>
          </cell>
          <cell r="AF275">
            <v>0.20228571428571429</v>
          </cell>
          <cell r="AG275">
            <v>0.20142857142857143</v>
          </cell>
          <cell r="AH275">
            <v>0.20057142857142857</v>
          </cell>
          <cell r="AI275">
            <v>0.19971428571428573</v>
          </cell>
          <cell r="AJ275">
            <v>0.19885714285714284</v>
          </cell>
          <cell r="AK275">
            <v>0.19800000000000001</v>
          </cell>
          <cell r="AL275">
            <v>0.19800000000000001</v>
          </cell>
          <cell r="AM275">
            <v>0.19800000000000001</v>
          </cell>
          <cell r="AN275">
            <v>0.19800000000000001</v>
          </cell>
          <cell r="AO275">
            <v>0</v>
          </cell>
          <cell r="AP275"/>
          <cell r="AQ275"/>
          <cell r="AR275"/>
          <cell r="AS275"/>
          <cell r="AT275"/>
          <cell r="AU275"/>
          <cell r="AV275" t="str">
            <v>[enter country-specific value</v>
          </cell>
        </row>
        <row r="276">
          <cell r="A276" t="str">
            <v>EF_NH3_storage_slurry_Non-dairy cattle</v>
          </cell>
          <cell r="B276" t="str">
            <v>-</v>
          </cell>
          <cell r="C276" t="str">
            <v>EF_NH3_storage_slurry</v>
          </cell>
          <cell r="D276" t="str">
            <v>NH3-N</v>
          </cell>
          <cell r="E276" t="str">
            <v>Non-dairy cattle</v>
          </cell>
          <cell r="F276" t="str">
            <v>Fraction TAN</v>
          </cell>
          <cell r="G276" t="str">
            <v>cs</v>
          </cell>
          <cell r="H276" t="str">
            <v>-</v>
          </cell>
          <cell r="I276" t="str">
            <v>sheet Abatement effects</v>
          </cell>
          <cell r="J276"/>
          <cell r="K276">
            <v>0.21</v>
          </cell>
          <cell r="L276">
            <v>0.21</v>
          </cell>
          <cell r="M276">
            <v>0.21</v>
          </cell>
          <cell r="N276">
            <v>0.21</v>
          </cell>
          <cell r="O276">
            <v>0.21</v>
          </cell>
          <cell r="P276">
            <v>0.21</v>
          </cell>
          <cell r="Q276">
            <v>0.21</v>
          </cell>
          <cell r="R276">
            <v>0.21</v>
          </cell>
          <cell r="S276">
            <v>0.21</v>
          </cell>
          <cell r="T276">
            <v>0.21</v>
          </cell>
          <cell r="U276">
            <v>0.21</v>
          </cell>
          <cell r="V276">
            <v>0.21</v>
          </cell>
          <cell r="W276">
            <v>0.21</v>
          </cell>
          <cell r="X276">
            <v>0.20914285714285713</v>
          </cell>
          <cell r="Y276">
            <v>0.2082857142857143</v>
          </cell>
          <cell r="Z276">
            <v>0.20742857142857141</v>
          </cell>
          <cell r="AA276">
            <v>0.20657142857142857</v>
          </cell>
          <cell r="AB276">
            <v>0.20571428571428571</v>
          </cell>
          <cell r="AC276">
            <v>0.20485714285714285</v>
          </cell>
          <cell r="AD276">
            <v>0.20400000000000001</v>
          </cell>
          <cell r="AE276">
            <v>0.20314285714285713</v>
          </cell>
          <cell r="AF276">
            <v>0.20228571428571429</v>
          </cell>
          <cell r="AG276">
            <v>0.20142857142857143</v>
          </cell>
          <cell r="AH276">
            <v>0.20057142857142857</v>
          </cell>
          <cell r="AI276">
            <v>0.19971428571428573</v>
          </cell>
          <cell r="AJ276">
            <v>0.19885714285714284</v>
          </cell>
          <cell r="AK276">
            <v>0.19800000000000001</v>
          </cell>
          <cell r="AL276">
            <v>0.19800000000000001</v>
          </cell>
          <cell r="AM276">
            <v>0.19800000000000001</v>
          </cell>
          <cell r="AN276">
            <v>0.19800000000000001</v>
          </cell>
          <cell r="AO276">
            <v>0</v>
          </cell>
          <cell r="AP276"/>
          <cell r="AQ276"/>
          <cell r="AR276"/>
          <cell r="AS276"/>
          <cell r="AT276"/>
          <cell r="AU276"/>
          <cell r="AV276" t="str">
            <v>[enter country-specific value</v>
          </cell>
        </row>
        <row r="277">
          <cell r="A277" t="str">
            <v>EF_NH3_storage_slurry_Non-dairy cattle (calves)</v>
          </cell>
          <cell r="B277" t="str">
            <v>-</v>
          </cell>
          <cell r="C277" t="str">
            <v>EF_NH3_storage_slurry</v>
          </cell>
          <cell r="D277" t="str">
            <v>NH3-N</v>
          </cell>
          <cell r="E277" t="str">
            <v>Non-dairy cattle (calves)</v>
          </cell>
          <cell r="F277" t="str">
            <v>Fraction TAN</v>
          </cell>
          <cell r="G277" t="str">
            <v>D</v>
          </cell>
          <cell r="H277" t="str">
            <v>-</v>
          </cell>
          <cell r="I277" t="str">
            <v>Table 3.9, 3B, EMEP/EEA Guidebook 2019 - no default, assuming the same as non-dairy cattle</v>
          </cell>
          <cell r="J277"/>
          <cell r="K277">
            <v>0.25</v>
          </cell>
          <cell r="L277">
            <v>0.25</v>
          </cell>
          <cell r="M277">
            <v>0.25</v>
          </cell>
          <cell r="N277">
            <v>0.25</v>
          </cell>
          <cell r="O277">
            <v>0.25</v>
          </cell>
          <cell r="P277">
            <v>0.25</v>
          </cell>
          <cell r="Q277">
            <v>0.25</v>
          </cell>
          <cell r="R277">
            <v>0.25</v>
          </cell>
          <cell r="S277">
            <v>0.25</v>
          </cell>
          <cell r="T277">
            <v>0.25</v>
          </cell>
          <cell r="U277">
            <v>0.25</v>
          </cell>
          <cell r="V277">
            <v>0.25</v>
          </cell>
          <cell r="W277">
            <v>0.25</v>
          </cell>
          <cell r="X277">
            <v>0.25</v>
          </cell>
          <cell r="Y277">
            <v>0.25</v>
          </cell>
          <cell r="Z277">
            <v>0.25</v>
          </cell>
          <cell r="AA277">
            <v>0.25</v>
          </cell>
          <cell r="AB277">
            <v>0.25</v>
          </cell>
          <cell r="AC277">
            <v>0.25</v>
          </cell>
          <cell r="AD277">
            <v>0.25</v>
          </cell>
          <cell r="AE277">
            <v>0.25</v>
          </cell>
          <cell r="AF277">
            <v>0.25</v>
          </cell>
          <cell r="AG277">
            <v>0.25</v>
          </cell>
          <cell r="AH277">
            <v>0.25</v>
          </cell>
          <cell r="AI277">
            <v>0.25</v>
          </cell>
          <cell r="AJ277">
            <v>0.25</v>
          </cell>
          <cell r="AK277">
            <v>0.25</v>
          </cell>
          <cell r="AL277">
            <v>0.25</v>
          </cell>
          <cell r="AM277">
            <v>0.25</v>
          </cell>
          <cell r="AN277">
            <v>0.25</v>
          </cell>
          <cell r="AO277">
            <v>0.25</v>
          </cell>
          <cell r="AP277"/>
          <cell r="AQ277"/>
          <cell r="AR277"/>
          <cell r="AS277"/>
          <cell r="AT277"/>
          <cell r="AU277"/>
          <cell r="AV277" t="e">
            <v>#N/A</v>
          </cell>
        </row>
        <row r="278">
          <cell r="A278" t="str">
            <v>EF_NH3_storage_slurry_Sheep</v>
          </cell>
          <cell r="B278" t="str">
            <v>-</v>
          </cell>
          <cell r="C278" t="str">
            <v>EF_NH3_storage_slurry</v>
          </cell>
          <cell r="D278" t="str">
            <v>NH3-N</v>
          </cell>
          <cell r="E278" t="str">
            <v>Sheep</v>
          </cell>
          <cell r="F278" t="str">
            <v>Fraction TAN</v>
          </cell>
          <cell r="G278" t="str">
            <v>D</v>
          </cell>
          <cell r="H278" t="str">
            <v>-</v>
          </cell>
          <cell r="I278" t="str">
            <v>No default, assumed to be 0</v>
          </cell>
          <cell r="J278"/>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cell r="AQ278"/>
          <cell r="AR278"/>
          <cell r="AS278"/>
          <cell r="AT278"/>
          <cell r="AU278"/>
          <cell r="AV278" t="e">
            <v>#N/A</v>
          </cell>
        </row>
        <row r="279">
          <cell r="A279" t="str">
            <v>EF_NH3_storage_slurry_Swine (finishing pigs)</v>
          </cell>
          <cell r="B279" t="str">
            <v>-</v>
          </cell>
          <cell r="C279" t="str">
            <v>EF_NH3_storage_slurry</v>
          </cell>
          <cell r="D279" t="str">
            <v>NH3-N</v>
          </cell>
          <cell r="E279" t="str">
            <v>Swine (finishing pigs)</v>
          </cell>
          <cell r="F279" t="str">
            <v>Fraction TAN</v>
          </cell>
          <cell r="G279" t="str">
            <v>cs</v>
          </cell>
          <cell r="H279" t="str">
            <v>-</v>
          </cell>
          <cell r="I279" t="str">
            <v>sheet Abatement effects</v>
          </cell>
          <cell r="J279"/>
          <cell r="K279">
            <v>9.6799999999999983E-2</v>
          </cell>
          <cell r="L279">
            <v>9.6799999999999983E-2</v>
          </cell>
          <cell r="M279">
            <v>9.6799999999999983E-2</v>
          </cell>
          <cell r="N279">
            <v>9.6799999999999983E-2</v>
          </cell>
          <cell r="O279">
            <v>9.6799999999999983E-2</v>
          </cell>
          <cell r="P279">
            <v>9.6799999999999983E-2</v>
          </cell>
          <cell r="Q279">
            <v>9.6799999999999983E-2</v>
          </cell>
          <cell r="R279">
            <v>9.6799999999999983E-2</v>
          </cell>
          <cell r="S279">
            <v>9.6799999999999983E-2</v>
          </cell>
          <cell r="T279">
            <v>9.6799999999999983E-2</v>
          </cell>
          <cell r="U279">
            <v>9.6799999999999983E-2</v>
          </cell>
          <cell r="V279">
            <v>9.6799999999999983E-2</v>
          </cell>
          <cell r="W279">
            <v>9.6799999999999983E-2</v>
          </cell>
          <cell r="X279">
            <v>9.6171428571428574E-2</v>
          </cell>
          <cell r="Y279">
            <v>9.5542857142857152E-2</v>
          </cell>
          <cell r="Z279">
            <v>9.4914285714285715E-2</v>
          </cell>
          <cell r="AA279">
            <v>9.4285714285714278E-2</v>
          </cell>
          <cell r="AB279">
            <v>9.3657142857142855E-2</v>
          </cell>
          <cell r="AC279">
            <v>9.3028571428571433E-2</v>
          </cell>
          <cell r="AD279">
            <v>9.2399999999999996E-2</v>
          </cell>
          <cell r="AE279">
            <v>8.9571428571428566E-2</v>
          </cell>
          <cell r="AF279">
            <v>8.8942857142857129E-2</v>
          </cell>
          <cell r="AG279">
            <v>8.831428571428572E-2</v>
          </cell>
          <cell r="AH279">
            <v>8.7685714285714284E-2</v>
          </cell>
          <cell r="AI279">
            <v>8.7057142857142847E-2</v>
          </cell>
          <cell r="AJ279">
            <v>8.642857142857141E-2</v>
          </cell>
          <cell r="AK279">
            <v>8.5800000000000001E-2</v>
          </cell>
          <cell r="AL279">
            <v>8.5800000000000001E-2</v>
          </cell>
          <cell r="AM279">
            <v>8.5800000000000001E-2</v>
          </cell>
          <cell r="AN279">
            <v>8.5800000000000001E-2</v>
          </cell>
          <cell r="AO279" t="str">
            <v>#BS #08/06/2021 this is to link into N-flow tool parameters sheet cell K279. It is well linked, but the note in cell F90 is not correct (it says K277)</v>
          </cell>
          <cell r="AP279"/>
          <cell r="AQ279"/>
          <cell r="AR279"/>
          <cell r="AS279"/>
          <cell r="AT279"/>
          <cell r="AU279"/>
          <cell r="AV279" t="str">
            <v>[enter country-specific value</v>
          </cell>
        </row>
        <row r="280">
          <cell r="A280" t="str">
            <v>EF_NH3_storage_slurry_Swine (sows)</v>
          </cell>
          <cell r="B280" t="str">
            <v>-</v>
          </cell>
          <cell r="C280" t="str">
            <v>EF_NH3_storage_slurry</v>
          </cell>
          <cell r="D280" t="str">
            <v>NH3-N</v>
          </cell>
          <cell r="E280" t="str">
            <v>Swine (sows)</v>
          </cell>
          <cell r="F280" t="str">
            <v>Fraction TAN</v>
          </cell>
          <cell r="G280" t="str">
            <v>cs</v>
          </cell>
          <cell r="H280" t="str">
            <v>-</v>
          </cell>
          <cell r="I280" t="str">
            <v>sheet Abatement effects</v>
          </cell>
          <cell r="J280"/>
          <cell r="K280">
            <v>9.6799999999999983E-2</v>
          </cell>
          <cell r="L280">
            <v>9.6799999999999983E-2</v>
          </cell>
          <cell r="M280">
            <v>9.6799999999999983E-2</v>
          </cell>
          <cell r="N280">
            <v>9.6799999999999983E-2</v>
          </cell>
          <cell r="O280">
            <v>9.6799999999999983E-2</v>
          </cell>
          <cell r="P280">
            <v>9.6799999999999983E-2</v>
          </cell>
          <cell r="Q280">
            <v>9.6799999999999983E-2</v>
          </cell>
          <cell r="R280">
            <v>9.6799999999999983E-2</v>
          </cell>
          <cell r="S280">
            <v>9.6799999999999983E-2</v>
          </cell>
          <cell r="T280">
            <v>9.6799999999999983E-2</v>
          </cell>
          <cell r="U280">
            <v>9.6799999999999983E-2</v>
          </cell>
          <cell r="V280">
            <v>9.6799999999999983E-2</v>
          </cell>
          <cell r="W280">
            <v>9.6799999999999983E-2</v>
          </cell>
          <cell r="X280">
            <v>9.6171428571428574E-2</v>
          </cell>
          <cell r="Y280">
            <v>9.5542857142857152E-2</v>
          </cell>
          <cell r="Z280">
            <v>9.4914285714285715E-2</v>
          </cell>
          <cell r="AA280">
            <v>9.4285714285714278E-2</v>
          </cell>
          <cell r="AB280">
            <v>9.3657142857142855E-2</v>
          </cell>
          <cell r="AC280">
            <v>9.3028571428571433E-2</v>
          </cell>
          <cell r="AD280">
            <v>9.2399999999999996E-2</v>
          </cell>
          <cell r="AE280">
            <v>8.9571428571428566E-2</v>
          </cell>
          <cell r="AF280">
            <v>8.8942857142857129E-2</v>
          </cell>
          <cell r="AG280">
            <v>8.831428571428572E-2</v>
          </cell>
          <cell r="AH280">
            <v>8.7685714285714284E-2</v>
          </cell>
          <cell r="AI280">
            <v>8.7057142857142847E-2</v>
          </cell>
          <cell r="AJ280">
            <v>8.642857142857141E-2</v>
          </cell>
          <cell r="AK280">
            <v>8.5800000000000001E-2</v>
          </cell>
          <cell r="AL280">
            <v>8.5800000000000001E-2</v>
          </cell>
          <cell r="AM280">
            <v>8.5800000000000001E-2</v>
          </cell>
          <cell r="AN280">
            <v>8.5800000000000001E-2</v>
          </cell>
          <cell r="AO280" t="str">
            <v>#BS #08/06/2021 this is to link into N-flow tool parameters sheet cell K280. It is well linked, but the note in cell F111 is not correct (it says K278)</v>
          </cell>
          <cell r="AP280"/>
          <cell r="AQ280"/>
          <cell r="AR280"/>
          <cell r="AS280"/>
          <cell r="AT280"/>
          <cell r="AU280"/>
          <cell r="AV280" t="str">
            <v>[enter country-specific value</v>
          </cell>
        </row>
        <row r="281">
          <cell r="A281" t="str">
            <v>EF_NH3_storage_slurry_Buffalo</v>
          </cell>
          <cell r="B281" t="str">
            <v>-</v>
          </cell>
          <cell r="C281" t="str">
            <v>EF_NH3_storage_slurry</v>
          </cell>
          <cell r="D281" t="str">
            <v>NH3-N</v>
          </cell>
          <cell r="E281" t="str">
            <v>Buffalo</v>
          </cell>
          <cell r="F281" t="str">
            <v>Fraction TAN</v>
          </cell>
          <cell r="G281" t="str">
            <v>D</v>
          </cell>
          <cell r="H281" t="str">
            <v>-</v>
          </cell>
          <cell r="I281" t="str">
            <v>No default, assumed to be 0</v>
          </cell>
          <cell r="J281"/>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cell r="AQ281"/>
          <cell r="AR281"/>
          <cell r="AS281"/>
          <cell r="AT281"/>
          <cell r="AU281"/>
          <cell r="AV281" t="e">
            <v>#N/A</v>
          </cell>
        </row>
        <row r="282">
          <cell r="A282" t="str">
            <v>EF_NH3_storage_slurry_Goats</v>
          </cell>
          <cell r="B282" t="str">
            <v>-</v>
          </cell>
          <cell r="C282" t="str">
            <v>EF_NH3_storage_slurry</v>
          </cell>
          <cell r="D282" t="str">
            <v>NH3-N</v>
          </cell>
          <cell r="E282" t="str">
            <v>Goats</v>
          </cell>
          <cell r="F282" t="str">
            <v>Fraction TAN</v>
          </cell>
          <cell r="G282" t="str">
            <v>D</v>
          </cell>
          <cell r="H282" t="str">
            <v>-</v>
          </cell>
          <cell r="I282" t="str">
            <v>No default, assumed to be 0</v>
          </cell>
          <cell r="J282"/>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cell r="AQ282"/>
          <cell r="AR282"/>
          <cell r="AS282"/>
          <cell r="AT282"/>
          <cell r="AU282"/>
          <cell r="AV282" t="e">
            <v>#N/A</v>
          </cell>
        </row>
        <row r="283">
          <cell r="A283" t="str">
            <v>EF_NH3_storage_slurry_Horses</v>
          </cell>
          <cell r="B283" t="str">
            <v>-</v>
          </cell>
          <cell r="C283" t="str">
            <v>EF_NH3_storage_slurry</v>
          </cell>
          <cell r="D283" t="str">
            <v>NH3-N</v>
          </cell>
          <cell r="E283" t="str">
            <v>Horses</v>
          </cell>
          <cell r="F283" t="str">
            <v>Fraction TAN</v>
          </cell>
          <cell r="G283" t="str">
            <v>D</v>
          </cell>
          <cell r="H283" t="str">
            <v>-</v>
          </cell>
          <cell r="I283" t="str">
            <v>No default, assumed to be 0</v>
          </cell>
          <cell r="J283"/>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cell r="AQ283"/>
          <cell r="AR283"/>
          <cell r="AS283"/>
          <cell r="AT283"/>
          <cell r="AU283"/>
          <cell r="AV283" t="e">
            <v>#N/A</v>
          </cell>
        </row>
        <row r="284">
          <cell r="A284" t="str">
            <v>EF_NH3_storage_slurry_Mules and asses</v>
          </cell>
          <cell r="B284" t="str">
            <v>-</v>
          </cell>
          <cell r="C284" t="str">
            <v>EF_NH3_storage_slurry</v>
          </cell>
          <cell r="D284" t="str">
            <v>NH3-N</v>
          </cell>
          <cell r="E284" t="str">
            <v>Mules and asses</v>
          </cell>
          <cell r="F284" t="str">
            <v>Fraction TAN</v>
          </cell>
          <cell r="G284" t="str">
            <v>D</v>
          </cell>
          <cell r="H284" t="str">
            <v>-</v>
          </cell>
          <cell r="I284" t="str">
            <v>No default, assumed to be 0</v>
          </cell>
          <cell r="J284"/>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cell r="AQ284"/>
          <cell r="AR284"/>
          <cell r="AS284"/>
          <cell r="AT284"/>
          <cell r="AU284"/>
          <cell r="AV284" t="e">
            <v>#N/A</v>
          </cell>
        </row>
        <row r="285">
          <cell r="A285" t="str">
            <v>EF_NH3_storage_slurry_Laying hens</v>
          </cell>
          <cell r="B285" t="str">
            <v>-</v>
          </cell>
          <cell r="C285" t="str">
            <v>EF_NH3_storage_slurry</v>
          </cell>
          <cell r="D285" t="str">
            <v>NH3-N</v>
          </cell>
          <cell r="E285" t="str">
            <v>Laying hens</v>
          </cell>
          <cell r="F285" t="str">
            <v>Fraction TAN</v>
          </cell>
          <cell r="G285" t="str">
            <v>D</v>
          </cell>
          <cell r="H285" t="str">
            <v>-</v>
          </cell>
          <cell r="I285" t="str">
            <v>Table 3.9, 3B, EMEP/EEA Guidebook 2019</v>
          </cell>
          <cell r="J285"/>
          <cell r="K285">
            <v>0.14000000000000001</v>
          </cell>
          <cell r="L285">
            <v>0.14000000000000001</v>
          </cell>
          <cell r="M285">
            <v>0.14000000000000001</v>
          </cell>
          <cell r="N285">
            <v>0.14000000000000001</v>
          </cell>
          <cell r="O285">
            <v>0.14000000000000001</v>
          </cell>
          <cell r="P285">
            <v>0.14000000000000001</v>
          </cell>
          <cell r="Q285">
            <v>0.14000000000000001</v>
          </cell>
          <cell r="R285">
            <v>0.14000000000000001</v>
          </cell>
          <cell r="S285">
            <v>0.14000000000000001</v>
          </cell>
          <cell r="T285">
            <v>0.14000000000000001</v>
          </cell>
          <cell r="U285">
            <v>0.14000000000000001</v>
          </cell>
          <cell r="V285">
            <v>0.14000000000000001</v>
          </cell>
          <cell r="W285">
            <v>0.14000000000000001</v>
          </cell>
          <cell r="X285">
            <v>0.14000000000000001</v>
          </cell>
          <cell r="Y285">
            <v>0.14000000000000001</v>
          </cell>
          <cell r="Z285">
            <v>0.14000000000000001</v>
          </cell>
          <cell r="AA285">
            <v>0.14000000000000001</v>
          </cell>
          <cell r="AB285">
            <v>0.14000000000000001</v>
          </cell>
          <cell r="AC285">
            <v>0.14000000000000001</v>
          </cell>
          <cell r="AD285">
            <v>0.14000000000000001</v>
          </cell>
          <cell r="AE285">
            <v>0.14000000000000001</v>
          </cell>
          <cell r="AF285">
            <v>0.14000000000000001</v>
          </cell>
          <cell r="AG285">
            <v>0.14000000000000001</v>
          </cell>
          <cell r="AH285">
            <v>0.14000000000000001</v>
          </cell>
          <cell r="AI285">
            <v>0.14000000000000001</v>
          </cell>
          <cell r="AJ285">
            <v>0.14000000000000001</v>
          </cell>
          <cell r="AK285">
            <v>0.14000000000000001</v>
          </cell>
          <cell r="AL285">
            <v>0.14000000000000001</v>
          </cell>
          <cell r="AM285">
            <v>0.14000000000000001</v>
          </cell>
          <cell r="AN285">
            <v>0.14000000000000001</v>
          </cell>
          <cell r="AO285">
            <v>0.14000000000000001</v>
          </cell>
          <cell r="AP285"/>
          <cell r="AQ285"/>
          <cell r="AR285"/>
          <cell r="AS285"/>
          <cell r="AT285"/>
          <cell r="AU285"/>
          <cell r="AV285" t="e">
            <v>#N/A</v>
          </cell>
        </row>
        <row r="286">
          <cell r="A286" t="str">
            <v>EF_NH3_storage_slurry_Broilers</v>
          </cell>
          <cell r="B286" t="str">
            <v>-</v>
          </cell>
          <cell r="C286" t="str">
            <v>EF_NH3_storage_slurry</v>
          </cell>
          <cell r="D286" t="str">
            <v>NH3-N</v>
          </cell>
          <cell r="E286" t="str">
            <v>Broilers</v>
          </cell>
          <cell r="F286" t="str">
            <v>Fraction TAN</v>
          </cell>
          <cell r="G286" t="str">
            <v>D</v>
          </cell>
          <cell r="H286" t="str">
            <v>-</v>
          </cell>
          <cell r="I286" t="str">
            <v>No default, assumed to be 0</v>
          </cell>
          <cell r="J286"/>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cell r="AQ286"/>
          <cell r="AR286"/>
          <cell r="AS286"/>
          <cell r="AT286"/>
          <cell r="AU286"/>
          <cell r="AV286" t="e">
            <v>#N/A</v>
          </cell>
        </row>
        <row r="287">
          <cell r="A287" t="str">
            <v>EF_NH3_storage_slurry_Turkeys</v>
          </cell>
          <cell r="B287" t="str">
            <v>-</v>
          </cell>
          <cell r="C287" t="str">
            <v>EF_NH3_storage_slurry</v>
          </cell>
          <cell r="D287" t="str">
            <v>NH3-N</v>
          </cell>
          <cell r="E287" t="str">
            <v>Turkeys</v>
          </cell>
          <cell r="F287" t="str">
            <v>Fraction TAN</v>
          </cell>
          <cell r="G287" t="str">
            <v>D</v>
          </cell>
          <cell r="H287" t="str">
            <v>-</v>
          </cell>
          <cell r="I287" t="str">
            <v>No default, assumed to be 0</v>
          </cell>
          <cell r="J287"/>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cell r="AQ287"/>
          <cell r="AR287"/>
          <cell r="AS287"/>
          <cell r="AT287"/>
          <cell r="AU287"/>
          <cell r="AV287" t="e">
            <v>#N/A</v>
          </cell>
        </row>
        <row r="288">
          <cell r="A288" t="str">
            <v>EF_NH3_storage_slurry_Other poultry (ducks)</v>
          </cell>
          <cell r="B288" t="str">
            <v>-</v>
          </cell>
          <cell r="C288" t="str">
            <v>EF_NH3_storage_slurry</v>
          </cell>
          <cell r="D288" t="str">
            <v>NH3-N</v>
          </cell>
          <cell r="E288" t="str">
            <v>Other poultry (ducks)</v>
          </cell>
          <cell r="F288" t="str">
            <v>Fraction TAN</v>
          </cell>
          <cell r="G288" t="str">
            <v>D</v>
          </cell>
          <cell r="H288" t="str">
            <v>-</v>
          </cell>
          <cell r="I288" t="str">
            <v>No default, assumed to be 0</v>
          </cell>
          <cell r="J288"/>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cell r="AQ288"/>
          <cell r="AR288"/>
          <cell r="AS288"/>
          <cell r="AT288"/>
          <cell r="AU288"/>
          <cell r="AV288" t="e">
            <v>#N/A</v>
          </cell>
        </row>
        <row r="289">
          <cell r="A289" t="str">
            <v>EF_NH3_storage_slurry_Other poultry (geese)</v>
          </cell>
          <cell r="B289" t="str">
            <v>-</v>
          </cell>
          <cell r="C289" t="str">
            <v>EF_NH3_storage_slurry</v>
          </cell>
          <cell r="D289" t="str">
            <v>NH3-N</v>
          </cell>
          <cell r="E289" t="str">
            <v>Other poultry (geese)</v>
          </cell>
          <cell r="F289" t="str">
            <v>Fraction TAN</v>
          </cell>
          <cell r="G289" t="str">
            <v>D</v>
          </cell>
          <cell r="H289" t="str">
            <v>-</v>
          </cell>
          <cell r="I289" t="str">
            <v>No default, assumed to be 0</v>
          </cell>
          <cell r="J289"/>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cell r="AQ289"/>
          <cell r="AR289"/>
          <cell r="AS289"/>
          <cell r="AT289"/>
          <cell r="AU289"/>
          <cell r="AV289" t="e">
            <v>#N/A</v>
          </cell>
        </row>
        <row r="290">
          <cell r="A290" t="str">
            <v>EF_NH3_storage_slurry_Other animals (fur animals)</v>
          </cell>
          <cell r="B290" t="str">
            <v>-</v>
          </cell>
          <cell r="C290" t="str">
            <v>EF_NH3_storage_slurry</v>
          </cell>
          <cell r="D290" t="str">
            <v>NH3-N</v>
          </cell>
          <cell r="E290" t="str">
            <v>Other animals (fur animals)</v>
          </cell>
          <cell r="F290" t="str">
            <v>Fraction TAN</v>
          </cell>
          <cell r="G290" t="str">
            <v>D</v>
          </cell>
          <cell r="H290" t="str">
            <v>-</v>
          </cell>
          <cell r="I290" t="str">
            <v>No default, assumed to be 0</v>
          </cell>
          <cell r="J290"/>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cell r="AQ290"/>
          <cell r="AR290"/>
          <cell r="AS290"/>
          <cell r="AT290"/>
          <cell r="AU290"/>
          <cell r="AV290" t="e">
            <v>#N/A</v>
          </cell>
        </row>
        <row r="291">
          <cell r="A291" t="str">
            <v>EF NH3 storage, solid</v>
          </cell>
          <cell r="B291"/>
          <cell r="C291"/>
          <cell r="D291"/>
          <cell r="E291"/>
          <cell r="F291"/>
          <cell r="G291"/>
          <cell r="H291"/>
          <cell r="I291"/>
          <cell r="J291"/>
          <cell r="K291"/>
          <cell r="L291"/>
          <cell r="M291"/>
          <cell r="N291"/>
          <cell r="O291"/>
          <cell r="P291"/>
          <cell r="Q291"/>
          <cell r="R291"/>
          <cell r="S291"/>
          <cell r="T291"/>
          <cell r="U291"/>
          <cell r="V291"/>
          <cell r="W291"/>
          <cell r="X291"/>
          <cell r="Y291"/>
          <cell r="Z291"/>
          <cell r="AA291"/>
          <cell r="AB291"/>
          <cell r="AC291"/>
          <cell r="AD291"/>
          <cell r="AE291"/>
          <cell r="AF291"/>
          <cell r="AG291"/>
          <cell r="AH291"/>
          <cell r="AI291"/>
          <cell r="AJ291"/>
          <cell r="AK291"/>
          <cell r="AL291"/>
          <cell r="AM291"/>
          <cell r="AN291"/>
          <cell r="AO291"/>
          <cell r="AP291"/>
          <cell r="AQ291"/>
          <cell r="AR291"/>
          <cell r="AS291"/>
          <cell r="AT291"/>
          <cell r="AU291"/>
          <cell r="AV291"/>
        </row>
        <row r="292">
          <cell r="A292" t="str">
            <v>EF_NH3_storage_solid_Dairy cattle</v>
          </cell>
          <cell r="B292" t="str">
            <v>-</v>
          </cell>
          <cell r="C292" t="str">
            <v>EF_NH3_storage_solid</v>
          </cell>
          <cell r="D292" t="str">
            <v>NH3-N</v>
          </cell>
          <cell r="E292" t="str">
            <v>Dairy cattle</v>
          </cell>
          <cell r="F292" t="str">
            <v>Fraction TAN</v>
          </cell>
          <cell r="G292" t="str">
            <v>D</v>
          </cell>
          <cell r="H292" t="str">
            <v>-</v>
          </cell>
          <cell r="I292" t="str">
            <v>Table 3.9, 3B, EMEP/EEA Guidebook 2019</v>
          </cell>
          <cell r="J292"/>
          <cell r="K292">
            <v>0.32</v>
          </cell>
          <cell r="L292">
            <v>0.32</v>
          </cell>
          <cell r="M292">
            <v>0.32</v>
          </cell>
          <cell r="N292">
            <v>0.32</v>
          </cell>
          <cell r="O292">
            <v>0.32</v>
          </cell>
          <cell r="P292">
            <v>0.32</v>
          </cell>
          <cell r="Q292">
            <v>0.32</v>
          </cell>
          <cell r="R292">
            <v>0.32</v>
          </cell>
          <cell r="S292">
            <v>0.32</v>
          </cell>
          <cell r="T292">
            <v>0.32</v>
          </cell>
          <cell r="U292">
            <v>0.32</v>
          </cell>
          <cell r="V292">
            <v>0.32</v>
          </cell>
          <cell r="W292">
            <v>0.32</v>
          </cell>
          <cell r="X292">
            <v>0.32</v>
          </cell>
          <cell r="Y292">
            <v>0.32</v>
          </cell>
          <cell r="Z292">
            <v>0.32</v>
          </cell>
          <cell r="AA292">
            <v>0.32</v>
          </cell>
          <cell r="AB292">
            <v>0.32</v>
          </cell>
          <cell r="AC292">
            <v>0.32</v>
          </cell>
          <cell r="AD292">
            <v>0.32</v>
          </cell>
          <cell r="AE292">
            <v>0.32</v>
          </cell>
          <cell r="AF292">
            <v>0.32</v>
          </cell>
          <cell r="AG292">
            <v>0.32</v>
          </cell>
          <cell r="AH292">
            <v>0.32</v>
          </cell>
          <cell r="AI292">
            <v>0.32</v>
          </cell>
          <cell r="AJ292">
            <v>0.32</v>
          </cell>
          <cell r="AK292">
            <v>0.32</v>
          </cell>
          <cell r="AL292">
            <v>0.32</v>
          </cell>
          <cell r="AM292">
            <v>0.32</v>
          </cell>
          <cell r="AN292">
            <v>0.32</v>
          </cell>
          <cell r="AO292">
            <v>0.32</v>
          </cell>
          <cell r="AP292"/>
          <cell r="AQ292"/>
          <cell r="AR292"/>
          <cell r="AS292"/>
          <cell r="AT292"/>
          <cell r="AU292"/>
          <cell r="AV292" t="e">
            <v>#N/A</v>
          </cell>
        </row>
        <row r="293">
          <cell r="A293" t="str">
            <v>EF_NH3_storage_solid_Non-dairy cattle</v>
          </cell>
          <cell r="B293" t="str">
            <v>-</v>
          </cell>
          <cell r="C293" t="str">
            <v>EF_NH3_storage_solid</v>
          </cell>
          <cell r="D293" t="str">
            <v>NH3-N</v>
          </cell>
          <cell r="E293" t="str">
            <v>Non-dairy cattle</v>
          </cell>
          <cell r="F293" t="str">
            <v>Fraction TAN</v>
          </cell>
          <cell r="G293" t="str">
            <v>D</v>
          </cell>
          <cell r="H293" t="str">
            <v>-</v>
          </cell>
          <cell r="I293" t="str">
            <v>Table 3.9, 3B, EMEP/EEA Guidebook 2019</v>
          </cell>
          <cell r="J293"/>
          <cell r="K293">
            <v>0.32</v>
          </cell>
          <cell r="L293">
            <v>0.32</v>
          </cell>
          <cell r="M293">
            <v>0.32</v>
          </cell>
          <cell r="N293">
            <v>0.32</v>
          </cell>
          <cell r="O293">
            <v>0.32</v>
          </cell>
          <cell r="P293">
            <v>0.32</v>
          </cell>
          <cell r="Q293">
            <v>0.32</v>
          </cell>
          <cell r="R293">
            <v>0.32</v>
          </cell>
          <cell r="S293">
            <v>0.32</v>
          </cell>
          <cell r="T293">
            <v>0.32</v>
          </cell>
          <cell r="U293">
            <v>0.32</v>
          </cell>
          <cell r="V293">
            <v>0.32</v>
          </cell>
          <cell r="W293">
            <v>0.32</v>
          </cell>
          <cell r="X293">
            <v>0.32</v>
          </cell>
          <cell r="Y293">
            <v>0.32</v>
          </cell>
          <cell r="Z293">
            <v>0.32</v>
          </cell>
          <cell r="AA293">
            <v>0.32</v>
          </cell>
          <cell r="AB293">
            <v>0.32</v>
          </cell>
          <cell r="AC293">
            <v>0.32</v>
          </cell>
          <cell r="AD293">
            <v>0.32</v>
          </cell>
          <cell r="AE293">
            <v>0.32</v>
          </cell>
          <cell r="AF293">
            <v>0.32</v>
          </cell>
          <cell r="AG293">
            <v>0.32</v>
          </cell>
          <cell r="AH293">
            <v>0.32</v>
          </cell>
          <cell r="AI293">
            <v>0.32</v>
          </cell>
          <cell r="AJ293">
            <v>0.32</v>
          </cell>
          <cell r="AK293">
            <v>0.32</v>
          </cell>
          <cell r="AL293">
            <v>0.32</v>
          </cell>
          <cell r="AM293">
            <v>0.32</v>
          </cell>
          <cell r="AN293">
            <v>0.32</v>
          </cell>
          <cell r="AO293">
            <v>0.32</v>
          </cell>
          <cell r="AP293"/>
          <cell r="AQ293"/>
          <cell r="AR293"/>
          <cell r="AS293"/>
          <cell r="AT293"/>
          <cell r="AU293"/>
          <cell r="AV293" t="e">
            <v>#N/A</v>
          </cell>
        </row>
        <row r="294">
          <cell r="A294" t="str">
            <v>EF_NH3_storage_solid_Non-dairy cattle (calves)</v>
          </cell>
          <cell r="B294" t="str">
            <v>-</v>
          </cell>
          <cell r="C294" t="str">
            <v>EF_NH3_storage_solid</v>
          </cell>
          <cell r="D294" t="str">
            <v>NH3-N</v>
          </cell>
          <cell r="E294" t="str">
            <v>Non-dairy cattle (calves)</v>
          </cell>
          <cell r="F294" t="str">
            <v>Fraction TAN</v>
          </cell>
          <cell r="G294" t="str">
            <v>D</v>
          </cell>
          <cell r="H294" t="str">
            <v>-</v>
          </cell>
          <cell r="I294" t="str">
            <v>Table 3.9, 3B, EMEP/EEA Guidebook 2019 - no default, assuming the same as non-dairy cattle</v>
          </cell>
          <cell r="J294"/>
          <cell r="K294">
            <v>0.32</v>
          </cell>
          <cell r="L294">
            <v>0.32</v>
          </cell>
          <cell r="M294">
            <v>0.32</v>
          </cell>
          <cell r="N294">
            <v>0.32</v>
          </cell>
          <cell r="O294">
            <v>0.32</v>
          </cell>
          <cell r="P294">
            <v>0.32</v>
          </cell>
          <cell r="Q294">
            <v>0.32</v>
          </cell>
          <cell r="R294">
            <v>0.32</v>
          </cell>
          <cell r="S294">
            <v>0.32</v>
          </cell>
          <cell r="T294">
            <v>0.32</v>
          </cell>
          <cell r="U294">
            <v>0.32</v>
          </cell>
          <cell r="V294">
            <v>0.32</v>
          </cell>
          <cell r="W294">
            <v>0.32</v>
          </cell>
          <cell r="X294">
            <v>0.32</v>
          </cell>
          <cell r="Y294">
            <v>0.32</v>
          </cell>
          <cell r="Z294">
            <v>0.32</v>
          </cell>
          <cell r="AA294">
            <v>0.32</v>
          </cell>
          <cell r="AB294">
            <v>0.32</v>
          </cell>
          <cell r="AC294">
            <v>0.32</v>
          </cell>
          <cell r="AD294">
            <v>0.32</v>
          </cell>
          <cell r="AE294">
            <v>0.32</v>
          </cell>
          <cell r="AF294">
            <v>0.32</v>
          </cell>
          <cell r="AG294">
            <v>0.32</v>
          </cell>
          <cell r="AH294">
            <v>0.32</v>
          </cell>
          <cell r="AI294">
            <v>0.32</v>
          </cell>
          <cell r="AJ294">
            <v>0.32</v>
          </cell>
          <cell r="AK294">
            <v>0.32</v>
          </cell>
          <cell r="AL294">
            <v>0.32</v>
          </cell>
          <cell r="AM294">
            <v>0.32</v>
          </cell>
          <cell r="AN294">
            <v>0.32</v>
          </cell>
          <cell r="AO294">
            <v>0.32</v>
          </cell>
          <cell r="AP294"/>
          <cell r="AQ294"/>
          <cell r="AR294"/>
          <cell r="AS294"/>
          <cell r="AT294"/>
          <cell r="AU294"/>
          <cell r="AV294" t="e">
            <v>#N/A</v>
          </cell>
        </row>
        <row r="295">
          <cell r="A295" t="str">
            <v>EF_NH3_storage_solid_Sheep</v>
          </cell>
          <cell r="B295" t="str">
            <v>-</v>
          </cell>
          <cell r="C295" t="str">
            <v>EF_NH3_storage_solid</v>
          </cell>
          <cell r="D295" t="str">
            <v>NH3-N</v>
          </cell>
          <cell r="E295" t="str">
            <v>Sheep</v>
          </cell>
          <cell r="F295" t="str">
            <v>Fraction TAN</v>
          </cell>
          <cell r="G295" t="str">
            <v>D</v>
          </cell>
          <cell r="H295" t="str">
            <v>-</v>
          </cell>
          <cell r="I295" t="str">
            <v>Table 3.9, 3B, EMEP/EEA Guidebook 2019</v>
          </cell>
          <cell r="J295"/>
          <cell r="K295">
            <v>0.32</v>
          </cell>
          <cell r="L295">
            <v>0.32</v>
          </cell>
          <cell r="M295">
            <v>0.32</v>
          </cell>
          <cell r="N295">
            <v>0.32</v>
          </cell>
          <cell r="O295">
            <v>0.32</v>
          </cell>
          <cell r="P295">
            <v>0.32</v>
          </cell>
          <cell r="Q295">
            <v>0.32</v>
          </cell>
          <cell r="R295">
            <v>0.32</v>
          </cell>
          <cell r="S295">
            <v>0.32</v>
          </cell>
          <cell r="T295">
            <v>0.32</v>
          </cell>
          <cell r="U295">
            <v>0.32</v>
          </cell>
          <cell r="V295">
            <v>0.32</v>
          </cell>
          <cell r="W295">
            <v>0.32</v>
          </cell>
          <cell r="X295">
            <v>0.32</v>
          </cell>
          <cell r="Y295">
            <v>0.32</v>
          </cell>
          <cell r="Z295">
            <v>0.32</v>
          </cell>
          <cell r="AA295">
            <v>0.32</v>
          </cell>
          <cell r="AB295">
            <v>0.32</v>
          </cell>
          <cell r="AC295">
            <v>0.32</v>
          </cell>
          <cell r="AD295">
            <v>0.32</v>
          </cell>
          <cell r="AE295">
            <v>0.32</v>
          </cell>
          <cell r="AF295">
            <v>0.32</v>
          </cell>
          <cell r="AG295">
            <v>0.32</v>
          </cell>
          <cell r="AH295">
            <v>0.32</v>
          </cell>
          <cell r="AI295">
            <v>0.32</v>
          </cell>
          <cell r="AJ295">
            <v>0.32</v>
          </cell>
          <cell r="AK295">
            <v>0.32</v>
          </cell>
          <cell r="AL295">
            <v>0.32</v>
          </cell>
          <cell r="AM295">
            <v>0.32</v>
          </cell>
          <cell r="AN295">
            <v>0.32</v>
          </cell>
          <cell r="AO295">
            <v>0.32</v>
          </cell>
          <cell r="AP295"/>
          <cell r="AQ295"/>
          <cell r="AR295"/>
          <cell r="AS295"/>
          <cell r="AT295"/>
          <cell r="AU295"/>
          <cell r="AV295" t="e">
            <v>#N/A</v>
          </cell>
        </row>
        <row r="296">
          <cell r="A296" t="str">
            <v>EF_NH3_storage_solid_Swine (finishing pigs)</v>
          </cell>
          <cell r="B296" t="str">
            <v>-</v>
          </cell>
          <cell r="C296" t="str">
            <v>EF_NH3_storage_solid</v>
          </cell>
          <cell r="D296" t="str">
            <v>NH3-N</v>
          </cell>
          <cell r="E296" t="str">
            <v>Swine (finishing pigs)</v>
          </cell>
          <cell r="F296" t="str">
            <v>Fraction TAN</v>
          </cell>
          <cell r="G296" t="str">
            <v>D</v>
          </cell>
          <cell r="H296" t="str">
            <v>-</v>
          </cell>
          <cell r="I296" t="str">
            <v>Table 3.9, 3B, EMEP/EEA Guidebook 2019</v>
          </cell>
          <cell r="J296"/>
          <cell r="K296">
            <v>0.28999999999999998</v>
          </cell>
          <cell r="L296">
            <v>0.28999999999999998</v>
          </cell>
          <cell r="M296">
            <v>0.28999999999999998</v>
          </cell>
          <cell r="N296">
            <v>0.28999999999999998</v>
          </cell>
          <cell r="O296">
            <v>0.28999999999999998</v>
          </cell>
          <cell r="P296">
            <v>0.28999999999999998</v>
          </cell>
          <cell r="Q296">
            <v>0.28999999999999998</v>
          </cell>
          <cell r="R296">
            <v>0.28999999999999998</v>
          </cell>
          <cell r="S296">
            <v>0.28999999999999998</v>
          </cell>
          <cell r="T296">
            <v>0.28999999999999998</v>
          </cell>
          <cell r="U296">
            <v>0.28999999999999998</v>
          </cell>
          <cell r="V296">
            <v>0.28999999999999998</v>
          </cell>
          <cell r="W296">
            <v>0.28999999999999998</v>
          </cell>
          <cell r="X296">
            <v>0.28999999999999998</v>
          </cell>
          <cell r="Y296">
            <v>0.28999999999999998</v>
          </cell>
          <cell r="Z296">
            <v>0.28999999999999998</v>
          </cell>
          <cell r="AA296">
            <v>0.28999999999999998</v>
          </cell>
          <cell r="AB296">
            <v>0.28999999999999998</v>
          </cell>
          <cell r="AC296">
            <v>0.28999999999999998</v>
          </cell>
          <cell r="AD296">
            <v>0.28999999999999998</v>
          </cell>
          <cell r="AE296">
            <v>0.28999999999999998</v>
          </cell>
          <cell r="AF296">
            <v>0.28999999999999998</v>
          </cell>
          <cell r="AG296">
            <v>0.28999999999999998</v>
          </cell>
          <cell r="AH296">
            <v>0.28999999999999998</v>
          </cell>
          <cell r="AI296">
            <v>0.28999999999999998</v>
          </cell>
          <cell r="AJ296">
            <v>0.28999999999999998</v>
          </cell>
          <cell r="AK296">
            <v>0.28999999999999998</v>
          </cell>
          <cell r="AL296">
            <v>0.28999999999999998</v>
          </cell>
          <cell r="AM296">
            <v>0.28999999999999998</v>
          </cell>
          <cell r="AN296">
            <v>0.28999999999999998</v>
          </cell>
          <cell r="AO296">
            <v>0.28999999999999998</v>
          </cell>
          <cell r="AP296"/>
          <cell r="AQ296"/>
          <cell r="AR296"/>
          <cell r="AS296"/>
          <cell r="AT296"/>
          <cell r="AU296"/>
          <cell r="AV296" t="e">
            <v>#N/A</v>
          </cell>
        </row>
        <row r="297">
          <cell r="A297" t="str">
            <v>EF_NH3_storage_solid_Swine (sows)</v>
          </cell>
          <cell r="B297" t="str">
            <v>-</v>
          </cell>
          <cell r="C297" t="str">
            <v>EF_NH3_storage_solid</v>
          </cell>
          <cell r="D297" t="str">
            <v>NH3-N</v>
          </cell>
          <cell r="E297" t="str">
            <v>Swine (sows)</v>
          </cell>
          <cell r="F297" t="str">
            <v>Fraction TAN</v>
          </cell>
          <cell r="G297" t="str">
            <v>D</v>
          </cell>
          <cell r="H297" t="str">
            <v>-</v>
          </cell>
          <cell r="I297" t="str">
            <v>Table 3.9, 3B, EMEP/EEA Guidebook 2019</v>
          </cell>
          <cell r="J297"/>
          <cell r="K297">
            <v>0.28999999999999998</v>
          </cell>
          <cell r="L297">
            <v>0.28999999999999998</v>
          </cell>
          <cell r="M297">
            <v>0.28999999999999998</v>
          </cell>
          <cell r="N297">
            <v>0.28999999999999998</v>
          </cell>
          <cell r="O297">
            <v>0.28999999999999998</v>
          </cell>
          <cell r="P297">
            <v>0.28999999999999998</v>
          </cell>
          <cell r="Q297">
            <v>0.28999999999999998</v>
          </cell>
          <cell r="R297">
            <v>0.28999999999999998</v>
          </cell>
          <cell r="S297">
            <v>0.28999999999999998</v>
          </cell>
          <cell r="T297">
            <v>0.28999999999999998</v>
          </cell>
          <cell r="U297">
            <v>0.28999999999999998</v>
          </cell>
          <cell r="V297">
            <v>0.28999999999999998</v>
          </cell>
          <cell r="W297">
            <v>0.28999999999999998</v>
          </cell>
          <cell r="X297">
            <v>0.28999999999999998</v>
          </cell>
          <cell r="Y297">
            <v>0.28999999999999998</v>
          </cell>
          <cell r="Z297">
            <v>0.28999999999999998</v>
          </cell>
          <cell r="AA297">
            <v>0.28999999999999998</v>
          </cell>
          <cell r="AB297">
            <v>0.28999999999999998</v>
          </cell>
          <cell r="AC297">
            <v>0.28999999999999998</v>
          </cell>
          <cell r="AD297">
            <v>0.28999999999999998</v>
          </cell>
          <cell r="AE297">
            <v>0.28999999999999998</v>
          </cell>
          <cell r="AF297">
            <v>0.28999999999999998</v>
          </cell>
          <cell r="AG297">
            <v>0.28999999999999998</v>
          </cell>
          <cell r="AH297">
            <v>0.28999999999999998</v>
          </cell>
          <cell r="AI297">
            <v>0.28999999999999998</v>
          </cell>
          <cell r="AJ297">
            <v>0.28999999999999998</v>
          </cell>
          <cell r="AK297">
            <v>0.28999999999999998</v>
          </cell>
          <cell r="AL297">
            <v>0.28999999999999998</v>
          </cell>
          <cell r="AM297">
            <v>0.28999999999999998</v>
          </cell>
          <cell r="AN297">
            <v>0.28999999999999998</v>
          </cell>
          <cell r="AO297">
            <v>0.28999999999999998</v>
          </cell>
          <cell r="AP297"/>
          <cell r="AQ297"/>
          <cell r="AR297"/>
          <cell r="AS297"/>
          <cell r="AT297"/>
          <cell r="AU297"/>
          <cell r="AV297" t="e">
            <v>#N/A</v>
          </cell>
        </row>
        <row r="298">
          <cell r="A298" t="str">
            <v>EF_NH3_storage_solid_Buffalo</v>
          </cell>
          <cell r="B298" t="str">
            <v>-</v>
          </cell>
          <cell r="C298" t="str">
            <v>EF_NH3_storage_solid</v>
          </cell>
          <cell r="D298" t="str">
            <v>NH3-N</v>
          </cell>
          <cell r="E298" t="str">
            <v>Buffalo</v>
          </cell>
          <cell r="F298" t="str">
            <v>Fraction TAN</v>
          </cell>
          <cell r="G298" t="str">
            <v>D</v>
          </cell>
          <cell r="H298" t="str">
            <v>-</v>
          </cell>
          <cell r="I298" t="str">
            <v>Table 3.9, 3B, EMEP/EEA Guidebook 2019</v>
          </cell>
          <cell r="J298"/>
          <cell r="K298">
            <v>0.17</v>
          </cell>
          <cell r="L298">
            <v>0.17</v>
          </cell>
          <cell r="M298">
            <v>0.17</v>
          </cell>
          <cell r="N298">
            <v>0.17</v>
          </cell>
          <cell r="O298">
            <v>0.17</v>
          </cell>
          <cell r="P298">
            <v>0.17</v>
          </cell>
          <cell r="Q298">
            <v>0.17</v>
          </cell>
          <cell r="R298">
            <v>0.17</v>
          </cell>
          <cell r="S298">
            <v>0.17</v>
          </cell>
          <cell r="T298">
            <v>0.17</v>
          </cell>
          <cell r="U298">
            <v>0.17</v>
          </cell>
          <cell r="V298">
            <v>0.17</v>
          </cell>
          <cell r="W298">
            <v>0.17</v>
          </cell>
          <cell r="X298">
            <v>0.17</v>
          </cell>
          <cell r="Y298">
            <v>0.17</v>
          </cell>
          <cell r="Z298">
            <v>0.17</v>
          </cell>
          <cell r="AA298">
            <v>0.17</v>
          </cell>
          <cell r="AB298">
            <v>0.17</v>
          </cell>
          <cell r="AC298">
            <v>0.17</v>
          </cell>
          <cell r="AD298">
            <v>0.17</v>
          </cell>
          <cell r="AE298">
            <v>0.17</v>
          </cell>
          <cell r="AF298">
            <v>0.17</v>
          </cell>
          <cell r="AG298">
            <v>0.17</v>
          </cell>
          <cell r="AH298">
            <v>0.17</v>
          </cell>
          <cell r="AI298">
            <v>0.17</v>
          </cell>
          <cell r="AJ298">
            <v>0.17</v>
          </cell>
          <cell r="AK298">
            <v>0.17</v>
          </cell>
          <cell r="AL298">
            <v>0.17</v>
          </cell>
          <cell r="AM298">
            <v>0.17</v>
          </cell>
          <cell r="AN298">
            <v>0.17</v>
          </cell>
          <cell r="AO298">
            <v>0.17</v>
          </cell>
          <cell r="AP298"/>
          <cell r="AQ298"/>
          <cell r="AR298"/>
          <cell r="AS298"/>
          <cell r="AT298"/>
          <cell r="AU298"/>
          <cell r="AV298" t="e">
            <v>#N/A</v>
          </cell>
        </row>
        <row r="299">
          <cell r="A299" t="str">
            <v>EF_NH3_storage_solid_Goats</v>
          </cell>
          <cell r="B299" t="str">
            <v>-</v>
          </cell>
          <cell r="C299" t="str">
            <v>EF_NH3_storage_solid</v>
          </cell>
          <cell r="D299" t="str">
            <v>NH3-N</v>
          </cell>
          <cell r="E299" t="str">
            <v>Goats</v>
          </cell>
          <cell r="F299" t="str">
            <v>Fraction TAN</v>
          </cell>
          <cell r="G299" t="str">
            <v>D</v>
          </cell>
          <cell r="H299" t="str">
            <v>-</v>
          </cell>
          <cell r="I299" t="str">
            <v>Table 3.9, 3B, EMEP/EEA Guidebook 2019</v>
          </cell>
          <cell r="J299"/>
          <cell r="K299">
            <v>0.28000000000000003</v>
          </cell>
          <cell r="L299">
            <v>0.28000000000000003</v>
          </cell>
          <cell r="M299">
            <v>0.28000000000000003</v>
          </cell>
          <cell r="N299">
            <v>0.28000000000000003</v>
          </cell>
          <cell r="O299">
            <v>0.28000000000000003</v>
          </cell>
          <cell r="P299">
            <v>0.28000000000000003</v>
          </cell>
          <cell r="Q299">
            <v>0.28000000000000003</v>
          </cell>
          <cell r="R299">
            <v>0.28000000000000003</v>
          </cell>
          <cell r="S299">
            <v>0.28000000000000003</v>
          </cell>
          <cell r="T299">
            <v>0.28000000000000003</v>
          </cell>
          <cell r="U299">
            <v>0.28000000000000003</v>
          </cell>
          <cell r="V299">
            <v>0.28000000000000003</v>
          </cell>
          <cell r="W299">
            <v>0.28000000000000003</v>
          </cell>
          <cell r="X299">
            <v>0.28000000000000003</v>
          </cell>
          <cell r="Y299">
            <v>0.28000000000000003</v>
          </cell>
          <cell r="Z299">
            <v>0.28000000000000003</v>
          </cell>
          <cell r="AA299">
            <v>0.28000000000000003</v>
          </cell>
          <cell r="AB299">
            <v>0.28000000000000003</v>
          </cell>
          <cell r="AC299">
            <v>0.28000000000000003</v>
          </cell>
          <cell r="AD299">
            <v>0.28000000000000003</v>
          </cell>
          <cell r="AE299">
            <v>0.28000000000000003</v>
          </cell>
          <cell r="AF299">
            <v>0.28000000000000003</v>
          </cell>
          <cell r="AG299">
            <v>0.28000000000000003</v>
          </cell>
          <cell r="AH299">
            <v>0.28000000000000003</v>
          </cell>
          <cell r="AI299">
            <v>0.28000000000000003</v>
          </cell>
          <cell r="AJ299">
            <v>0.28000000000000003</v>
          </cell>
          <cell r="AK299">
            <v>0.28000000000000003</v>
          </cell>
          <cell r="AL299">
            <v>0.28000000000000003</v>
          </cell>
          <cell r="AM299">
            <v>0.28000000000000003</v>
          </cell>
          <cell r="AN299">
            <v>0.28000000000000003</v>
          </cell>
          <cell r="AO299">
            <v>0.28000000000000003</v>
          </cell>
          <cell r="AP299"/>
          <cell r="AQ299"/>
          <cell r="AR299"/>
          <cell r="AS299"/>
          <cell r="AT299"/>
          <cell r="AU299"/>
          <cell r="AV299" t="e">
            <v>#N/A</v>
          </cell>
        </row>
        <row r="300">
          <cell r="A300" t="str">
            <v>EF_NH3_storage_solid_Horses</v>
          </cell>
          <cell r="B300" t="str">
            <v>-</v>
          </cell>
          <cell r="C300" t="str">
            <v>EF_NH3_storage_solid</v>
          </cell>
          <cell r="D300" t="str">
            <v>NH3-N</v>
          </cell>
          <cell r="E300" t="str">
            <v>Horses</v>
          </cell>
          <cell r="F300" t="str">
            <v>Fraction TAN</v>
          </cell>
          <cell r="G300" t="str">
            <v>D</v>
          </cell>
          <cell r="H300" t="str">
            <v>-</v>
          </cell>
          <cell r="I300" t="str">
            <v>Table 3.9, 3B, EMEP/EEA Guidebook 2019</v>
          </cell>
          <cell r="J300"/>
          <cell r="K300">
            <v>0.35</v>
          </cell>
          <cell r="L300">
            <v>0.35</v>
          </cell>
          <cell r="M300">
            <v>0.35</v>
          </cell>
          <cell r="N300">
            <v>0.35</v>
          </cell>
          <cell r="O300">
            <v>0.35</v>
          </cell>
          <cell r="P300">
            <v>0.35</v>
          </cell>
          <cell r="Q300">
            <v>0.35</v>
          </cell>
          <cell r="R300">
            <v>0.35</v>
          </cell>
          <cell r="S300">
            <v>0.35</v>
          </cell>
          <cell r="T300">
            <v>0.35</v>
          </cell>
          <cell r="U300">
            <v>0.35</v>
          </cell>
          <cell r="V300">
            <v>0.35</v>
          </cell>
          <cell r="W300">
            <v>0.35</v>
          </cell>
          <cell r="X300">
            <v>0.35</v>
          </cell>
          <cell r="Y300">
            <v>0.35</v>
          </cell>
          <cell r="Z300">
            <v>0.35</v>
          </cell>
          <cell r="AA300">
            <v>0.35</v>
          </cell>
          <cell r="AB300">
            <v>0.35</v>
          </cell>
          <cell r="AC300">
            <v>0.35</v>
          </cell>
          <cell r="AD300">
            <v>0.35</v>
          </cell>
          <cell r="AE300">
            <v>0.35</v>
          </cell>
          <cell r="AF300">
            <v>0.35</v>
          </cell>
          <cell r="AG300">
            <v>0.35</v>
          </cell>
          <cell r="AH300">
            <v>0.35</v>
          </cell>
          <cell r="AI300">
            <v>0.35</v>
          </cell>
          <cell r="AJ300">
            <v>0.35</v>
          </cell>
          <cell r="AK300">
            <v>0.35</v>
          </cell>
          <cell r="AL300">
            <v>0.35</v>
          </cell>
          <cell r="AM300">
            <v>0.35</v>
          </cell>
          <cell r="AN300">
            <v>0.35</v>
          </cell>
          <cell r="AO300">
            <v>0.35</v>
          </cell>
          <cell r="AP300"/>
          <cell r="AQ300"/>
          <cell r="AR300"/>
          <cell r="AS300"/>
          <cell r="AT300"/>
          <cell r="AU300"/>
          <cell r="AV300" t="e">
            <v>#N/A</v>
          </cell>
        </row>
        <row r="301">
          <cell r="A301" t="str">
            <v>EF_NH3_storage_solid_Mules and asses</v>
          </cell>
          <cell r="B301" t="str">
            <v>-</v>
          </cell>
          <cell r="C301" t="str">
            <v>EF_NH3_storage_solid</v>
          </cell>
          <cell r="D301" t="str">
            <v>NH3-N</v>
          </cell>
          <cell r="E301" t="str">
            <v>Mules and asses</v>
          </cell>
          <cell r="F301" t="str">
            <v>Fraction TAN</v>
          </cell>
          <cell r="G301" t="str">
            <v>D</v>
          </cell>
          <cell r="H301" t="str">
            <v>-</v>
          </cell>
          <cell r="I301" t="str">
            <v>Table 3.9, 3B, EMEP/EEA Guidebook 2019</v>
          </cell>
          <cell r="J301"/>
          <cell r="K301">
            <v>0.35</v>
          </cell>
          <cell r="L301">
            <v>0.35</v>
          </cell>
          <cell r="M301">
            <v>0.35</v>
          </cell>
          <cell r="N301">
            <v>0.35</v>
          </cell>
          <cell r="O301">
            <v>0.35</v>
          </cell>
          <cell r="P301">
            <v>0.35</v>
          </cell>
          <cell r="Q301">
            <v>0.35</v>
          </cell>
          <cell r="R301">
            <v>0.35</v>
          </cell>
          <cell r="S301">
            <v>0.35</v>
          </cell>
          <cell r="T301">
            <v>0.35</v>
          </cell>
          <cell r="U301">
            <v>0.35</v>
          </cell>
          <cell r="V301">
            <v>0.35</v>
          </cell>
          <cell r="W301">
            <v>0.35</v>
          </cell>
          <cell r="X301">
            <v>0.35</v>
          </cell>
          <cell r="Y301">
            <v>0.35</v>
          </cell>
          <cell r="Z301">
            <v>0.35</v>
          </cell>
          <cell r="AA301">
            <v>0.35</v>
          </cell>
          <cell r="AB301">
            <v>0.35</v>
          </cell>
          <cell r="AC301">
            <v>0.35</v>
          </cell>
          <cell r="AD301">
            <v>0.35</v>
          </cell>
          <cell r="AE301">
            <v>0.35</v>
          </cell>
          <cell r="AF301">
            <v>0.35</v>
          </cell>
          <cell r="AG301">
            <v>0.35</v>
          </cell>
          <cell r="AH301">
            <v>0.35</v>
          </cell>
          <cell r="AI301">
            <v>0.35</v>
          </cell>
          <cell r="AJ301">
            <v>0.35</v>
          </cell>
          <cell r="AK301">
            <v>0.35</v>
          </cell>
          <cell r="AL301">
            <v>0.35</v>
          </cell>
          <cell r="AM301">
            <v>0.35</v>
          </cell>
          <cell r="AN301">
            <v>0.35</v>
          </cell>
          <cell r="AO301">
            <v>0.35</v>
          </cell>
          <cell r="AP301"/>
          <cell r="AQ301"/>
          <cell r="AR301"/>
          <cell r="AS301"/>
          <cell r="AT301"/>
          <cell r="AU301"/>
          <cell r="AV301" t="e">
            <v>#N/A</v>
          </cell>
        </row>
        <row r="302">
          <cell r="A302" t="str">
            <v>EF_NH3_storage_solid_Laying hens</v>
          </cell>
          <cell r="B302" t="str">
            <v>-</v>
          </cell>
          <cell r="C302" t="str">
            <v>EF_NH3_storage_solid</v>
          </cell>
          <cell r="D302" t="str">
            <v>NH3-N</v>
          </cell>
          <cell r="E302" t="str">
            <v>Laying hens</v>
          </cell>
          <cell r="F302" t="str">
            <v>Fraction TAN</v>
          </cell>
          <cell r="G302" t="str">
            <v>D</v>
          </cell>
          <cell r="H302" t="str">
            <v>-</v>
          </cell>
          <cell r="I302" t="str">
            <v>Table 3.9, 3B, EMEP/EEA Guidebook 2019</v>
          </cell>
          <cell r="J302"/>
          <cell r="K302">
            <v>0.08</v>
          </cell>
          <cell r="L302">
            <v>0.08</v>
          </cell>
          <cell r="M302">
            <v>0.08</v>
          </cell>
          <cell r="N302">
            <v>0.08</v>
          </cell>
          <cell r="O302">
            <v>0.08</v>
          </cell>
          <cell r="P302">
            <v>0.08</v>
          </cell>
          <cell r="Q302">
            <v>0.08</v>
          </cell>
          <cell r="R302">
            <v>0.08</v>
          </cell>
          <cell r="S302">
            <v>0.08</v>
          </cell>
          <cell r="T302">
            <v>0.08</v>
          </cell>
          <cell r="U302">
            <v>0.08</v>
          </cell>
          <cell r="V302">
            <v>0.08</v>
          </cell>
          <cell r="W302">
            <v>0.08</v>
          </cell>
          <cell r="X302">
            <v>0.08</v>
          </cell>
          <cell r="Y302">
            <v>0.08</v>
          </cell>
          <cell r="Z302">
            <v>0.08</v>
          </cell>
          <cell r="AA302">
            <v>0.08</v>
          </cell>
          <cell r="AB302">
            <v>0.08</v>
          </cell>
          <cell r="AC302">
            <v>0.08</v>
          </cell>
          <cell r="AD302">
            <v>0.08</v>
          </cell>
          <cell r="AE302">
            <v>0.08</v>
          </cell>
          <cell r="AF302">
            <v>0.08</v>
          </cell>
          <cell r="AG302">
            <v>0.08</v>
          </cell>
          <cell r="AH302">
            <v>0.08</v>
          </cell>
          <cell r="AI302">
            <v>0.08</v>
          </cell>
          <cell r="AJ302">
            <v>0.08</v>
          </cell>
          <cell r="AK302">
            <v>0.08</v>
          </cell>
          <cell r="AL302">
            <v>0.08</v>
          </cell>
          <cell r="AM302">
            <v>0.08</v>
          </cell>
          <cell r="AN302">
            <v>0.08</v>
          </cell>
          <cell r="AO302">
            <v>0.08</v>
          </cell>
          <cell r="AP302"/>
          <cell r="AQ302"/>
          <cell r="AR302"/>
          <cell r="AS302"/>
          <cell r="AT302"/>
          <cell r="AU302"/>
          <cell r="AV302" t="e">
            <v>#N/A</v>
          </cell>
        </row>
        <row r="303">
          <cell r="A303" t="str">
            <v>EF_NH3_storage_solid_Broilers</v>
          </cell>
          <cell r="B303" t="str">
            <v>-</v>
          </cell>
          <cell r="C303" t="str">
            <v>EF_NH3_storage_solid</v>
          </cell>
          <cell r="D303" t="str">
            <v>NH3-N</v>
          </cell>
          <cell r="E303" t="str">
            <v>Broilers</v>
          </cell>
          <cell r="F303" t="str">
            <v>Fraction TAN</v>
          </cell>
          <cell r="G303" t="str">
            <v>D</v>
          </cell>
          <cell r="H303" t="str">
            <v>-</v>
          </cell>
          <cell r="I303" t="str">
            <v>Table 3.9, 3B, EMEP/EEA Guidebook 2019</v>
          </cell>
          <cell r="J303"/>
          <cell r="K303">
            <v>0.3</v>
          </cell>
          <cell r="L303">
            <v>0.3</v>
          </cell>
          <cell r="M303">
            <v>0.3</v>
          </cell>
          <cell r="N303">
            <v>0.3</v>
          </cell>
          <cell r="O303">
            <v>0.3</v>
          </cell>
          <cell r="P303">
            <v>0.3</v>
          </cell>
          <cell r="Q303">
            <v>0.3</v>
          </cell>
          <cell r="R303">
            <v>0.3</v>
          </cell>
          <cell r="S303">
            <v>0.3</v>
          </cell>
          <cell r="T303">
            <v>0.3</v>
          </cell>
          <cell r="U303">
            <v>0.3</v>
          </cell>
          <cell r="V303">
            <v>0.3</v>
          </cell>
          <cell r="W303">
            <v>0.3</v>
          </cell>
          <cell r="X303">
            <v>0.3</v>
          </cell>
          <cell r="Y303">
            <v>0.3</v>
          </cell>
          <cell r="Z303">
            <v>0.3</v>
          </cell>
          <cell r="AA303">
            <v>0.3</v>
          </cell>
          <cell r="AB303">
            <v>0.3</v>
          </cell>
          <cell r="AC303">
            <v>0.3</v>
          </cell>
          <cell r="AD303">
            <v>0.3</v>
          </cell>
          <cell r="AE303">
            <v>0.3</v>
          </cell>
          <cell r="AF303">
            <v>0.3</v>
          </cell>
          <cell r="AG303">
            <v>0.3</v>
          </cell>
          <cell r="AH303">
            <v>0.3</v>
          </cell>
          <cell r="AI303">
            <v>0.3</v>
          </cell>
          <cell r="AJ303">
            <v>0.3</v>
          </cell>
          <cell r="AK303">
            <v>0.3</v>
          </cell>
          <cell r="AL303">
            <v>0.3</v>
          </cell>
          <cell r="AM303">
            <v>0.3</v>
          </cell>
          <cell r="AN303">
            <v>0.3</v>
          </cell>
          <cell r="AO303">
            <v>0.3</v>
          </cell>
          <cell r="AP303"/>
          <cell r="AQ303"/>
          <cell r="AR303"/>
          <cell r="AS303"/>
          <cell r="AT303"/>
          <cell r="AU303"/>
          <cell r="AV303" t="e">
            <v>#N/A</v>
          </cell>
        </row>
        <row r="304">
          <cell r="A304" t="str">
            <v>EF_NH3_storage_solid_Turkeys</v>
          </cell>
          <cell r="B304" t="str">
            <v>-</v>
          </cell>
          <cell r="C304" t="str">
            <v>EF_NH3_storage_solid</v>
          </cell>
          <cell r="D304" t="str">
            <v>NH3-N</v>
          </cell>
          <cell r="E304" t="str">
            <v>Turkeys</v>
          </cell>
          <cell r="F304" t="str">
            <v>Fraction TAN</v>
          </cell>
          <cell r="G304" t="str">
            <v>D</v>
          </cell>
          <cell r="H304" t="str">
            <v>-</v>
          </cell>
          <cell r="I304" t="str">
            <v>Table 3.9, 3B, EMEP/EEA Guidebook 2019</v>
          </cell>
          <cell r="J304"/>
          <cell r="K304">
            <v>0.24</v>
          </cell>
          <cell r="L304">
            <v>0.24</v>
          </cell>
          <cell r="M304">
            <v>0.24</v>
          </cell>
          <cell r="N304">
            <v>0.24</v>
          </cell>
          <cell r="O304">
            <v>0.24</v>
          </cell>
          <cell r="P304">
            <v>0.24</v>
          </cell>
          <cell r="Q304">
            <v>0.24</v>
          </cell>
          <cell r="R304">
            <v>0.24</v>
          </cell>
          <cell r="S304">
            <v>0.24</v>
          </cell>
          <cell r="T304">
            <v>0.24</v>
          </cell>
          <cell r="U304">
            <v>0.24</v>
          </cell>
          <cell r="V304">
            <v>0.24</v>
          </cell>
          <cell r="W304">
            <v>0.24</v>
          </cell>
          <cell r="X304">
            <v>0.24</v>
          </cell>
          <cell r="Y304">
            <v>0.24</v>
          </cell>
          <cell r="Z304">
            <v>0.24</v>
          </cell>
          <cell r="AA304">
            <v>0.24</v>
          </cell>
          <cell r="AB304">
            <v>0.24</v>
          </cell>
          <cell r="AC304">
            <v>0.24</v>
          </cell>
          <cell r="AD304">
            <v>0.24</v>
          </cell>
          <cell r="AE304">
            <v>0.24</v>
          </cell>
          <cell r="AF304">
            <v>0.24</v>
          </cell>
          <cell r="AG304">
            <v>0.24</v>
          </cell>
          <cell r="AH304">
            <v>0.24</v>
          </cell>
          <cell r="AI304">
            <v>0.24</v>
          </cell>
          <cell r="AJ304">
            <v>0.24</v>
          </cell>
          <cell r="AK304">
            <v>0.24</v>
          </cell>
          <cell r="AL304">
            <v>0.24</v>
          </cell>
          <cell r="AM304">
            <v>0.24</v>
          </cell>
          <cell r="AN304">
            <v>0.24</v>
          </cell>
          <cell r="AO304">
            <v>0.24</v>
          </cell>
          <cell r="AP304"/>
          <cell r="AQ304"/>
          <cell r="AR304"/>
          <cell r="AS304"/>
          <cell r="AT304"/>
          <cell r="AU304"/>
          <cell r="AV304" t="e">
            <v>#N/A</v>
          </cell>
        </row>
        <row r="305">
          <cell r="A305" t="str">
            <v>EF_NH3_storage_solid_Other poultry (ducks)</v>
          </cell>
          <cell r="B305" t="str">
            <v>-</v>
          </cell>
          <cell r="C305" t="str">
            <v>EF_NH3_storage_solid</v>
          </cell>
          <cell r="D305" t="str">
            <v>NH3-N</v>
          </cell>
          <cell r="E305" t="str">
            <v>Other poultry (ducks)</v>
          </cell>
          <cell r="F305" t="str">
            <v>Fraction TAN</v>
          </cell>
          <cell r="G305" t="str">
            <v>D</v>
          </cell>
          <cell r="H305" t="str">
            <v>-</v>
          </cell>
          <cell r="I305" t="str">
            <v>Table 3.9, 3B, EMEP/EEA Guidebook 2019</v>
          </cell>
          <cell r="J305"/>
          <cell r="K305">
            <v>0.24</v>
          </cell>
          <cell r="L305">
            <v>0.24</v>
          </cell>
          <cell r="M305">
            <v>0.24</v>
          </cell>
          <cell r="N305">
            <v>0.24</v>
          </cell>
          <cell r="O305">
            <v>0.24</v>
          </cell>
          <cell r="P305">
            <v>0.24</v>
          </cell>
          <cell r="Q305">
            <v>0.24</v>
          </cell>
          <cell r="R305">
            <v>0.24</v>
          </cell>
          <cell r="S305">
            <v>0.24</v>
          </cell>
          <cell r="T305">
            <v>0.24</v>
          </cell>
          <cell r="U305">
            <v>0.24</v>
          </cell>
          <cell r="V305">
            <v>0.24</v>
          </cell>
          <cell r="W305">
            <v>0.24</v>
          </cell>
          <cell r="X305">
            <v>0.24</v>
          </cell>
          <cell r="Y305">
            <v>0.24</v>
          </cell>
          <cell r="Z305">
            <v>0.24</v>
          </cell>
          <cell r="AA305">
            <v>0.24</v>
          </cell>
          <cell r="AB305">
            <v>0.24</v>
          </cell>
          <cell r="AC305">
            <v>0.24</v>
          </cell>
          <cell r="AD305">
            <v>0.24</v>
          </cell>
          <cell r="AE305">
            <v>0.24</v>
          </cell>
          <cell r="AF305">
            <v>0.24</v>
          </cell>
          <cell r="AG305">
            <v>0.24</v>
          </cell>
          <cell r="AH305">
            <v>0.24</v>
          </cell>
          <cell r="AI305">
            <v>0.24</v>
          </cell>
          <cell r="AJ305">
            <v>0.24</v>
          </cell>
          <cell r="AK305">
            <v>0.24</v>
          </cell>
          <cell r="AL305">
            <v>0.24</v>
          </cell>
          <cell r="AM305">
            <v>0.24</v>
          </cell>
          <cell r="AN305">
            <v>0.24</v>
          </cell>
          <cell r="AO305">
            <v>0.24</v>
          </cell>
          <cell r="AP305"/>
          <cell r="AQ305"/>
          <cell r="AR305"/>
          <cell r="AS305"/>
          <cell r="AT305"/>
          <cell r="AU305"/>
          <cell r="AV305" t="e">
            <v>#N/A</v>
          </cell>
        </row>
        <row r="306">
          <cell r="A306" t="str">
            <v>EF_NH3_storage_solid_Other poultry (geese)</v>
          </cell>
          <cell r="B306" t="str">
            <v>-</v>
          </cell>
          <cell r="C306" t="str">
            <v>EF_NH3_storage_solid</v>
          </cell>
          <cell r="D306" t="str">
            <v>NH3-N</v>
          </cell>
          <cell r="E306" t="str">
            <v>Other poultry (geese)</v>
          </cell>
          <cell r="F306" t="str">
            <v>Fraction TAN</v>
          </cell>
          <cell r="G306" t="str">
            <v>D</v>
          </cell>
          <cell r="H306" t="str">
            <v>-</v>
          </cell>
          <cell r="I306" t="str">
            <v>Table 3.9, 3B, EMEP/EEA Guidebook 2019</v>
          </cell>
          <cell r="J306"/>
          <cell r="K306">
            <v>0.16</v>
          </cell>
          <cell r="L306">
            <v>0.16</v>
          </cell>
          <cell r="M306">
            <v>0.16</v>
          </cell>
          <cell r="N306">
            <v>0.16</v>
          </cell>
          <cell r="O306">
            <v>0.16</v>
          </cell>
          <cell r="P306">
            <v>0.16</v>
          </cell>
          <cell r="Q306">
            <v>0.16</v>
          </cell>
          <cell r="R306">
            <v>0.16</v>
          </cell>
          <cell r="S306">
            <v>0.16</v>
          </cell>
          <cell r="T306">
            <v>0.16</v>
          </cell>
          <cell r="U306">
            <v>0.16</v>
          </cell>
          <cell r="V306">
            <v>0.16</v>
          </cell>
          <cell r="W306">
            <v>0.16</v>
          </cell>
          <cell r="X306">
            <v>0.16</v>
          </cell>
          <cell r="Y306">
            <v>0.16</v>
          </cell>
          <cell r="Z306">
            <v>0.16</v>
          </cell>
          <cell r="AA306">
            <v>0.16</v>
          </cell>
          <cell r="AB306">
            <v>0.16</v>
          </cell>
          <cell r="AC306">
            <v>0.16</v>
          </cell>
          <cell r="AD306">
            <v>0.16</v>
          </cell>
          <cell r="AE306">
            <v>0.16</v>
          </cell>
          <cell r="AF306">
            <v>0.16</v>
          </cell>
          <cell r="AG306">
            <v>0.16</v>
          </cell>
          <cell r="AH306">
            <v>0.16</v>
          </cell>
          <cell r="AI306">
            <v>0.16</v>
          </cell>
          <cell r="AJ306">
            <v>0.16</v>
          </cell>
          <cell r="AK306">
            <v>0.16</v>
          </cell>
          <cell r="AL306">
            <v>0.16</v>
          </cell>
          <cell r="AM306">
            <v>0.16</v>
          </cell>
          <cell r="AN306">
            <v>0.16</v>
          </cell>
          <cell r="AO306">
            <v>0.16</v>
          </cell>
          <cell r="AP306"/>
          <cell r="AQ306"/>
          <cell r="AR306"/>
          <cell r="AS306"/>
          <cell r="AT306"/>
          <cell r="AU306"/>
          <cell r="AV306" t="e">
            <v>#N/A</v>
          </cell>
        </row>
        <row r="307">
          <cell r="A307" t="str">
            <v>EF_NH3_storage_solid_Other animals (fur animals)</v>
          </cell>
          <cell r="B307" t="str">
            <v>-</v>
          </cell>
          <cell r="C307" t="str">
            <v>EF_NH3_storage_solid</v>
          </cell>
          <cell r="D307" t="str">
            <v>NH3-N</v>
          </cell>
          <cell r="E307" t="str">
            <v>Other animals (fur animals)</v>
          </cell>
          <cell r="F307" t="str">
            <v>Fraction TAN</v>
          </cell>
          <cell r="G307" t="str">
            <v>D</v>
          </cell>
          <cell r="H307" t="str">
            <v>-</v>
          </cell>
          <cell r="I307" t="str">
            <v>Table 3.9, 3B, EMEP/EEA Guidebook 2019</v>
          </cell>
          <cell r="J307"/>
          <cell r="K307">
            <v>0.09</v>
          </cell>
          <cell r="L307">
            <v>0.09</v>
          </cell>
          <cell r="M307">
            <v>0.09</v>
          </cell>
          <cell r="N307">
            <v>0.09</v>
          </cell>
          <cell r="O307">
            <v>0.09</v>
          </cell>
          <cell r="P307">
            <v>0.09</v>
          </cell>
          <cell r="Q307">
            <v>0.09</v>
          </cell>
          <cell r="R307">
            <v>0.09</v>
          </cell>
          <cell r="S307">
            <v>0.09</v>
          </cell>
          <cell r="T307">
            <v>0.09</v>
          </cell>
          <cell r="U307">
            <v>0.09</v>
          </cell>
          <cell r="V307">
            <v>0.09</v>
          </cell>
          <cell r="W307">
            <v>0.09</v>
          </cell>
          <cell r="X307">
            <v>0.09</v>
          </cell>
          <cell r="Y307">
            <v>0.09</v>
          </cell>
          <cell r="Z307">
            <v>0.09</v>
          </cell>
          <cell r="AA307">
            <v>0.09</v>
          </cell>
          <cell r="AB307">
            <v>0.09</v>
          </cell>
          <cell r="AC307">
            <v>0.09</v>
          </cell>
          <cell r="AD307">
            <v>0.09</v>
          </cell>
          <cell r="AE307">
            <v>0.09</v>
          </cell>
          <cell r="AF307">
            <v>0.09</v>
          </cell>
          <cell r="AG307">
            <v>0.09</v>
          </cell>
          <cell r="AH307">
            <v>0.09</v>
          </cell>
          <cell r="AI307">
            <v>0.09</v>
          </cell>
          <cell r="AJ307">
            <v>0.09</v>
          </cell>
          <cell r="AK307">
            <v>0.09</v>
          </cell>
          <cell r="AL307">
            <v>0.09</v>
          </cell>
          <cell r="AM307">
            <v>0.09</v>
          </cell>
          <cell r="AN307">
            <v>0.09</v>
          </cell>
          <cell r="AO307">
            <v>0.09</v>
          </cell>
          <cell r="AP307"/>
          <cell r="AQ307"/>
          <cell r="AR307"/>
          <cell r="AS307"/>
          <cell r="AT307"/>
          <cell r="AU307"/>
          <cell r="AV307" t="e">
            <v>#N/A</v>
          </cell>
        </row>
        <row r="308">
          <cell r="A308" t="str">
            <v>EF NH3 application, slurry</v>
          </cell>
          <cell r="B308"/>
          <cell r="C308"/>
          <cell r="D308"/>
          <cell r="E308"/>
          <cell r="F308"/>
          <cell r="G308"/>
          <cell r="H308"/>
          <cell r="I308"/>
          <cell r="J308"/>
          <cell r="K308"/>
          <cell r="L308"/>
          <cell r="M308"/>
          <cell r="N308"/>
          <cell r="O308"/>
          <cell r="P308"/>
          <cell r="Q308"/>
          <cell r="R308"/>
          <cell r="S308"/>
          <cell r="T308"/>
          <cell r="U308"/>
          <cell r="V308"/>
          <cell r="W308"/>
          <cell r="X308"/>
          <cell r="Y308"/>
          <cell r="Z308"/>
          <cell r="AA308"/>
          <cell r="AB308"/>
          <cell r="AC308"/>
          <cell r="AD308"/>
          <cell r="AE308"/>
          <cell r="AF308"/>
          <cell r="AG308"/>
          <cell r="AH308"/>
          <cell r="AI308"/>
          <cell r="AJ308"/>
          <cell r="AK308"/>
          <cell r="AL308"/>
          <cell r="AM308"/>
          <cell r="AN308"/>
          <cell r="AO308"/>
          <cell r="AP308"/>
          <cell r="AQ308"/>
          <cell r="AR308"/>
          <cell r="AS308"/>
          <cell r="AT308"/>
          <cell r="AU308"/>
          <cell r="AV308"/>
        </row>
        <row r="309">
          <cell r="A309" t="str">
            <v>EF_NH3_applic_slurry_Dairy cattle</v>
          </cell>
          <cell r="B309" t="str">
            <v>-</v>
          </cell>
          <cell r="C309" t="str">
            <v>EF_NH3_applic_slurry</v>
          </cell>
          <cell r="D309" t="str">
            <v>NH3-N</v>
          </cell>
          <cell r="E309" t="str">
            <v>Dairy cattle</v>
          </cell>
          <cell r="F309" t="str">
            <v>Fraction TAN</v>
          </cell>
          <cell r="G309" t="str">
            <v>cs</v>
          </cell>
          <cell r="H309" t="str">
            <v>-</v>
          </cell>
          <cell r="I309" t="str">
            <v>sheet Abatement effects</v>
          </cell>
          <cell r="J309"/>
          <cell r="K309">
            <v>0.37124999999999997</v>
          </cell>
          <cell r="L309">
            <v>0.37117462143349567</v>
          </cell>
          <cell r="M309">
            <v>0.37109924286699142</v>
          </cell>
          <cell r="N309">
            <v>0.37102386430048717</v>
          </cell>
          <cell r="O309">
            <v>0.37094848573398287</v>
          </cell>
          <cell r="P309">
            <v>0.37087310716747862</v>
          </cell>
          <cell r="Q309">
            <v>0.37079772860097432</v>
          </cell>
          <cell r="R309">
            <v>0.37072235003447007</v>
          </cell>
          <cell r="S309">
            <v>0.37064697146796577</v>
          </cell>
          <cell r="T309">
            <v>0.37057159290146152</v>
          </cell>
          <cell r="U309">
            <v>0.36185037418096155</v>
          </cell>
          <cell r="V309">
            <v>0.35312915546046164</v>
          </cell>
          <cell r="W309">
            <v>0.34440793673996173</v>
          </cell>
          <cell r="X309">
            <v>0.34275814659089032</v>
          </cell>
          <cell r="Y309">
            <v>0.34110835644181908</v>
          </cell>
          <cell r="Z309">
            <v>0.33945856629274768</v>
          </cell>
          <cell r="AA309">
            <v>0.33780877614367621</v>
          </cell>
          <cell r="AB309">
            <v>0.33615898599460481</v>
          </cell>
          <cell r="AC309">
            <v>0.33450919584553357</v>
          </cell>
          <cell r="AD309">
            <v>0.33285940569646216</v>
          </cell>
          <cell r="AE309">
            <v>0.33120961554739076</v>
          </cell>
          <cell r="AF309">
            <v>0.32955982539831952</v>
          </cell>
          <cell r="AG309">
            <v>0.32791003524924817</v>
          </cell>
          <cell r="AH309">
            <v>0.32776656202714155</v>
          </cell>
          <cell r="AI309">
            <v>0.32762308880503493</v>
          </cell>
          <cell r="AJ309">
            <v>0.32747961558292832</v>
          </cell>
          <cell r="AK309">
            <v>0.32733614236082159</v>
          </cell>
          <cell r="AL309">
            <v>0.32733614236082159</v>
          </cell>
          <cell r="AM309">
            <v>0.32733614236082159</v>
          </cell>
          <cell r="AN309">
            <v>0.32733614236082159</v>
          </cell>
          <cell r="AO309">
            <v>0</v>
          </cell>
          <cell r="AP309"/>
          <cell r="AQ309"/>
          <cell r="AR309"/>
          <cell r="AS309"/>
          <cell r="AT309"/>
          <cell r="AU309"/>
          <cell r="AV309" t="str">
            <v>[enter country-specific value</v>
          </cell>
        </row>
        <row r="310">
          <cell r="A310" t="str">
            <v>EF_NH3_applic_slurry_Non-dairy cattle</v>
          </cell>
          <cell r="B310" t="str">
            <v>-</v>
          </cell>
          <cell r="C310" t="str">
            <v>EF_NH3_applic_slurry</v>
          </cell>
          <cell r="D310" t="str">
            <v>NH3-N</v>
          </cell>
          <cell r="E310" t="str">
            <v>Non-dairy cattle</v>
          </cell>
          <cell r="F310" t="str">
            <v>Fraction TAN</v>
          </cell>
          <cell r="G310" t="str">
            <v>cs</v>
          </cell>
          <cell r="H310" t="str">
            <v>-</v>
          </cell>
          <cell r="I310" t="str">
            <v>sheet Abatement effects</v>
          </cell>
          <cell r="J310"/>
          <cell r="K310">
            <v>0.37124999999999997</v>
          </cell>
          <cell r="L310">
            <v>0.37117462143349567</v>
          </cell>
          <cell r="M310">
            <v>0.37109924286699142</v>
          </cell>
          <cell r="N310">
            <v>0.37102386430048717</v>
          </cell>
          <cell r="O310">
            <v>0.37094848573398287</v>
          </cell>
          <cell r="P310">
            <v>0.37087310716747862</v>
          </cell>
          <cell r="Q310">
            <v>0.37079772860097432</v>
          </cell>
          <cell r="R310">
            <v>0.37072235003447007</v>
          </cell>
          <cell r="S310">
            <v>0.37064697146796577</v>
          </cell>
          <cell r="T310">
            <v>0.37057159290146152</v>
          </cell>
          <cell r="U310">
            <v>0.36185037418096155</v>
          </cell>
          <cell r="V310">
            <v>0.35312915546046164</v>
          </cell>
          <cell r="W310">
            <v>0.34440793673996173</v>
          </cell>
          <cell r="X310">
            <v>0.34275814659089032</v>
          </cell>
          <cell r="Y310">
            <v>0.34110835644181908</v>
          </cell>
          <cell r="Z310">
            <v>0.33945856629274768</v>
          </cell>
          <cell r="AA310">
            <v>0.33780877614367621</v>
          </cell>
          <cell r="AB310">
            <v>0.33615898599460481</v>
          </cell>
          <cell r="AC310">
            <v>0.33450919584553357</v>
          </cell>
          <cell r="AD310">
            <v>0.33285940569646216</v>
          </cell>
          <cell r="AE310">
            <v>0.33120961554739076</v>
          </cell>
          <cell r="AF310">
            <v>0.32955982539831952</v>
          </cell>
          <cell r="AG310">
            <v>0.32791003524924817</v>
          </cell>
          <cell r="AH310">
            <v>0.32776656202714155</v>
          </cell>
          <cell r="AI310">
            <v>0.32762308880503493</v>
          </cell>
          <cell r="AJ310">
            <v>0.32747961558292832</v>
          </cell>
          <cell r="AK310">
            <v>0.32733614236082159</v>
          </cell>
          <cell r="AL310">
            <v>0.32733614236082159</v>
          </cell>
          <cell r="AM310">
            <v>0.32733614236082159</v>
          </cell>
          <cell r="AN310">
            <v>0.32733614236082159</v>
          </cell>
          <cell r="AO310">
            <v>0</v>
          </cell>
          <cell r="AP310"/>
          <cell r="AQ310"/>
          <cell r="AR310"/>
          <cell r="AS310"/>
          <cell r="AT310"/>
          <cell r="AU310"/>
          <cell r="AV310" t="str">
            <v>[enter country-specific value</v>
          </cell>
        </row>
        <row r="311">
          <cell r="A311" t="str">
            <v>EF_NH3_applic_slurry_Non-dairy cattle (calves)</v>
          </cell>
          <cell r="B311" t="str">
            <v>-</v>
          </cell>
          <cell r="C311" t="str">
            <v>EF_NH3_applic_slurry</v>
          </cell>
          <cell r="D311" t="str">
            <v>NH3-N</v>
          </cell>
          <cell r="E311" t="str">
            <v>Non-dairy cattle (calves)</v>
          </cell>
          <cell r="F311" t="str">
            <v>Fraction TAN</v>
          </cell>
          <cell r="G311" t="str">
            <v>D</v>
          </cell>
          <cell r="H311" t="str">
            <v>-</v>
          </cell>
          <cell r="I311" t="str">
            <v>Table 3.9, 3B, EMEP/EEA Guidebook 2019 - no default, assuming the same as non-dairy cattle</v>
          </cell>
          <cell r="J311"/>
          <cell r="K311">
            <v>0.55000000000000004</v>
          </cell>
          <cell r="L311">
            <v>0.55000000000000004</v>
          </cell>
          <cell r="M311">
            <v>0.55000000000000004</v>
          </cell>
          <cell r="N311">
            <v>0.55000000000000004</v>
          </cell>
          <cell r="O311">
            <v>0.55000000000000004</v>
          </cell>
          <cell r="P311">
            <v>0.55000000000000004</v>
          </cell>
          <cell r="Q311">
            <v>0.55000000000000004</v>
          </cell>
          <cell r="R311">
            <v>0.55000000000000004</v>
          </cell>
          <cell r="S311">
            <v>0.55000000000000004</v>
          </cell>
          <cell r="T311">
            <v>0.55000000000000004</v>
          </cell>
          <cell r="U311">
            <v>0.55000000000000004</v>
          </cell>
          <cell r="V311">
            <v>0.55000000000000004</v>
          </cell>
          <cell r="W311">
            <v>0.55000000000000004</v>
          </cell>
          <cell r="X311">
            <v>0.55000000000000004</v>
          </cell>
          <cell r="Y311">
            <v>0.55000000000000004</v>
          </cell>
          <cell r="Z311">
            <v>0.55000000000000004</v>
          </cell>
          <cell r="AA311">
            <v>0.55000000000000004</v>
          </cell>
          <cell r="AB311">
            <v>0.55000000000000004</v>
          </cell>
          <cell r="AC311">
            <v>0.55000000000000004</v>
          </cell>
          <cell r="AD311">
            <v>0.55000000000000004</v>
          </cell>
          <cell r="AE311">
            <v>0.55000000000000004</v>
          </cell>
          <cell r="AF311">
            <v>0.55000000000000004</v>
          </cell>
          <cell r="AG311">
            <v>0.55000000000000004</v>
          </cell>
          <cell r="AH311">
            <v>0.55000000000000004</v>
          </cell>
          <cell r="AI311">
            <v>0.55000000000000004</v>
          </cell>
          <cell r="AJ311">
            <v>0.55000000000000004</v>
          </cell>
          <cell r="AK311">
            <v>0.55000000000000004</v>
          </cell>
          <cell r="AL311">
            <v>0.55000000000000004</v>
          </cell>
          <cell r="AM311">
            <v>0.55000000000000004</v>
          </cell>
          <cell r="AN311">
            <v>0.55000000000000004</v>
          </cell>
          <cell r="AO311">
            <v>0.55000000000000004</v>
          </cell>
          <cell r="AP311"/>
          <cell r="AQ311"/>
          <cell r="AR311"/>
          <cell r="AS311"/>
          <cell r="AT311"/>
          <cell r="AU311"/>
          <cell r="AV311" t="e">
            <v>#N/A</v>
          </cell>
        </row>
        <row r="312">
          <cell r="A312" t="str">
            <v>EF_NH3_applic_slurry_Sheep</v>
          </cell>
          <cell r="B312" t="str">
            <v>-</v>
          </cell>
          <cell r="C312" t="str">
            <v>EF_NH3_applic_slurry</v>
          </cell>
          <cell r="D312" t="str">
            <v>NH3-N</v>
          </cell>
          <cell r="E312" t="str">
            <v>Sheep</v>
          </cell>
          <cell r="F312" t="str">
            <v>Fraction TAN</v>
          </cell>
          <cell r="G312" t="str">
            <v>D</v>
          </cell>
          <cell r="H312" t="str">
            <v>-</v>
          </cell>
          <cell r="I312" t="str">
            <v>No default, assumed to be 0</v>
          </cell>
          <cell r="J312"/>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cell r="AQ312"/>
          <cell r="AR312"/>
          <cell r="AS312"/>
          <cell r="AT312"/>
          <cell r="AU312"/>
          <cell r="AV312" t="e">
            <v>#N/A</v>
          </cell>
        </row>
        <row r="313">
          <cell r="A313" t="str">
            <v>EF_NH3_applic_slurry_Swine (finishing pigs)</v>
          </cell>
          <cell r="B313" t="str">
            <v>-</v>
          </cell>
          <cell r="C313" t="str">
            <v>EF_NH3_applic_slurry</v>
          </cell>
          <cell r="D313" t="str">
            <v>NH3-N</v>
          </cell>
          <cell r="E313" t="str">
            <v>Swine (finishing pigs)</v>
          </cell>
          <cell r="F313" t="str">
            <v>Fraction TAN</v>
          </cell>
          <cell r="G313" t="str">
            <v>cs</v>
          </cell>
          <cell r="H313" t="str">
            <v>-</v>
          </cell>
          <cell r="I313" t="str">
            <v>sheet Abatement effects</v>
          </cell>
          <cell r="J313"/>
          <cell r="K313">
            <v>0.26999999999999996</v>
          </cell>
          <cell r="L313">
            <v>0.26994517922436051</v>
          </cell>
          <cell r="M313">
            <v>0.26989035844872106</v>
          </cell>
          <cell r="N313">
            <v>0.2698355376730816</v>
          </cell>
          <cell r="O313">
            <v>0.2697807168974421</v>
          </cell>
          <cell r="P313">
            <v>0.26972589612180264</v>
          </cell>
          <cell r="Q313">
            <v>0.26967107534616314</v>
          </cell>
          <cell r="R313">
            <v>0.26961625457052368</v>
          </cell>
          <cell r="S313">
            <v>0.26956143379488418</v>
          </cell>
          <cell r="T313">
            <v>0.26950661301924472</v>
          </cell>
          <cell r="U313">
            <v>0.26316390849524479</v>
          </cell>
          <cell r="V313">
            <v>0.2568212039712448</v>
          </cell>
          <cell r="W313">
            <v>0.25047849944724487</v>
          </cell>
          <cell r="X313">
            <v>0.24927865206610203</v>
          </cell>
          <cell r="Y313">
            <v>0.24807880468495933</v>
          </cell>
          <cell r="Z313">
            <v>0.24687895730381648</v>
          </cell>
          <cell r="AA313">
            <v>0.24567910992267361</v>
          </cell>
          <cell r="AB313">
            <v>0.24447926254153077</v>
          </cell>
          <cell r="AC313">
            <v>0.24327941516038806</v>
          </cell>
          <cell r="AD313">
            <v>0.24207956777924522</v>
          </cell>
          <cell r="AE313">
            <v>0.24087972039810235</v>
          </cell>
          <cell r="AF313">
            <v>0.23967987301695964</v>
          </cell>
          <cell r="AG313">
            <v>0.23848002563581683</v>
          </cell>
          <cell r="AH313">
            <v>0.23837568147428476</v>
          </cell>
          <cell r="AI313">
            <v>0.23827133731275266</v>
          </cell>
          <cell r="AJ313">
            <v>0.23816699315122059</v>
          </cell>
          <cell r="AK313">
            <v>0.23806264898968843</v>
          </cell>
          <cell r="AL313">
            <v>0.23806264898968843</v>
          </cell>
          <cell r="AM313">
            <v>0.23806264898968843</v>
          </cell>
          <cell r="AN313">
            <v>0.23806264898968843</v>
          </cell>
          <cell r="AO313">
            <v>0</v>
          </cell>
          <cell r="AP313"/>
          <cell r="AQ313"/>
          <cell r="AR313"/>
          <cell r="AS313"/>
          <cell r="AT313"/>
          <cell r="AU313"/>
          <cell r="AV313" t="str">
            <v>[enter country-specific value</v>
          </cell>
        </row>
        <row r="314">
          <cell r="A314" t="str">
            <v>EF_NH3_applic_slurry_Swine (sows)</v>
          </cell>
          <cell r="B314" t="str">
            <v>-</v>
          </cell>
          <cell r="C314" t="str">
            <v>EF_NH3_applic_slurry</v>
          </cell>
          <cell r="D314" t="str">
            <v>NH3-N</v>
          </cell>
          <cell r="E314" t="str">
            <v>Swine (sows)</v>
          </cell>
          <cell r="F314" t="str">
            <v>Fraction TAN</v>
          </cell>
          <cell r="G314" t="str">
            <v>cs</v>
          </cell>
          <cell r="H314" t="str">
            <v>-</v>
          </cell>
          <cell r="I314" t="str">
            <v>sheet Abatement effects</v>
          </cell>
          <cell r="J314"/>
          <cell r="K314">
            <v>0.19574999999999998</v>
          </cell>
          <cell r="L314">
            <v>0.19571025493766134</v>
          </cell>
          <cell r="M314">
            <v>0.19567050987532272</v>
          </cell>
          <cell r="N314">
            <v>0.19563076481298414</v>
          </cell>
          <cell r="O314">
            <v>0.1955910197506455</v>
          </cell>
          <cell r="P314">
            <v>0.19555127468830688</v>
          </cell>
          <cell r="Q314">
            <v>0.19551152962596824</v>
          </cell>
          <cell r="R314">
            <v>0.19547178456362965</v>
          </cell>
          <cell r="S314">
            <v>0.19543203950129101</v>
          </cell>
          <cell r="T314">
            <v>0.19539229443895242</v>
          </cell>
          <cell r="U314">
            <v>0.19079383365905245</v>
          </cell>
          <cell r="V314">
            <v>0.18619537287915247</v>
          </cell>
          <cell r="W314">
            <v>0.18159691209925252</v>
          </cell>
          <cell r="X314">
            <v>0.18072702274792396</v>
          </cell>
          <cell r="Y314">
            <v>0.17985713339659548</v>
          </cell>
          <cell r="Z314">
            <v>0.17898724404526692</v>
          </cell>
          <cell r="AA314">
            <v>0.17811735469393836</v>
          </cell>
          <cell r="AB314">
            <v>0.17724746534260979</v>
          </cell>
          <cell r="AC314">
            <v>0.17637757599128132</v>
          </cell>
          <cell r="AD314">
            <v>0.17550768663995275</v>
          </cell>
          <cell r="AE314">
            <v>0.17463779728862419</v>
          </cell>
          <cell r="AF314">
            <v>0.17376790793729571</v>
          </cell>
          <cell r="AG314">
            <v>0.17289801858596718</v>
          </cell>
          <cell r="AH314">
            <v>0.17282236906885642</v>
          </cell>
          <cell r="AI314">
            <v>0.17274671955174567</v>
          </cell>
          <cell r="AJ314">
            <v>0.17267107003463489</v>
          </cell>
          <cell r="AK314">
            <v>0.17259542051752411</v>
          </cell>
          <cell r="AL314">
            <v>0.17259542051752411</v>
          </cell>
          <cell r="AM314">
            <v>0.17259542051752411</v>
          </cell>
          <cell r="AN314">
            <v>0.17259542051752411</v>
          </cell>
          <cell r="AO314">
            <v>0</v>
          </cell>
          <cell r="AP314"/>
          <cell r="AQ314"/>
          <cell r="AR314"/>
          <cell r="AS314"/>
          <cell r="AT314"/>
          <cell r="AU314"/>
          <cell r="AV314" t="str">
            <v>[enter country-specific value</v>
          </cell>
        </row>
        <row r="315">
          <cell r="A315" t="str">
            <v>EF_NH3_applic_slurry_Buffalo</v>
          </cell>
          <cell r="B315" t="str">
            <v>-</v>
          </cell>
          <cell r="C315" t="str">
            <v>EF_NH3_applic_slurry</v>
          </cell>
          <cell r="D315" t="str">
            <v>NH3-N</v>
          </cell>
          <cell r="E315" t="str">
            <v>Buffalo</v>
          </cell>
          <cell r="F315" t="str">
            <v>Fraction TAN</v>
          </cell>
          <cell r="G315" t="str">
            <v>D</v>
          </cell>
          <cell r="H315" t="str">
            <v>-</v>
          </cell>
          <cell r="I315" t="str">
            <v>No default, assumed to be 0</v>
          </cell>
          <cell r="J315"/>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cell r="AQ315"/>
          <cell r="AR315"/>
          <cell r="AS315"/>
          <cell r="AT315"/>
          <cell r="AU315"/>
          <cell r="AV315" t="e">
            <v>#N/A</v>
          </cell>
        </row>
        <row r="316">
          <cell r="A316" t="str">
            <v>EF_NH3_applic_slurry_Goats</v>
          </cell>
          <cell r="B316" t="str">
            <v>-</v>
          </cell>
          <cell r="C316" t="str">
            <v>EF_NH3_applic_slurry</v>
          </cell>
          <cell r="D316" t="str">
            <v>NH3-N</v>
          </cell>
          <cell r="E316" t="str">
            <v>Goats</v>
          </cell>
          <cell r="F316" t="str">
            <v>Fraction TAN</v>
          </cell>
          <cell r="G316" t="str">
            <v>D</v>
          </cell>
          <cell r="H316" t="str">
            <v>-</v>
          </cell>
          <cell r="I316" t="str">
            <v>No default, assumed to be 0</v>
          </cell>
          <cell r="J316"/>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cell r="AQ316"/>
          <cell r="AR316"/>
          <cell r="AS316"/>
          <cell r="AT316"/>
          <cell r="AU316"/>
          <cell r="AV316" t="e">
            <v>#N/A</v>
          </cell>
        </row>
        <row r="317">
          <cell r="A317" t="str">
            <v>EF_NH3_applic_slurry_Horses</v>
          </cell>
          <cell r="B317" t="str">
            <v>-</v>
          </cell>
          <cell r="C317" t="str">
            <v>EF_NH3_applic_slurry</v>
          </cell>
          <cell r="D317" t="str">
            <v>NH3-N</v>
          </cell>
          <cell r="E317" t="str">
            <v>Horses</v>
          </cell>
          <cell r="F317" t="str">
            <v>Fraction TAN</v>
          </cell>
          <cell r="G317" t="str">
            <v>D</v>
          </cell>
          <cell r="H317" t="str">
            <v>-</v>
          </cell>
          <cell r="I317" t="str">
            <v>No default, assumed to be 0</v>
          </cell>
          <cell r="J317"/>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cell r="AQ317"/>
          <cell r="AR317"/>
          <cell r="AS317"/>
          <cell r="AT317"/>
          <cell r="AU317"/>
          <cell r="AV317" t="e">
            <v>#N/A</v>
          </cell>
        </row>
        <row r="318">
          <cell r="A318" t="str">
            <v>EF_NH3_applic_slurry_Mules and asses</v>
          </cell>
          <cell r="B318" t="str">
            <v>-</v>
          </cell>
          <cell r="C318" t="str">
            <v>EF_NH3_applic_slurry</v>
          </cell>
          <cell r="D318" t="str">
            <v>NH3-N</v>
          </cell>
          <cell r="E318" t="str">
            <v>Mules and asses</v>
          </cell>
          <cell r="F318" t="str">
            <v>Fraction TAN</v>
          </cell>
          <cell r="G318" t="str">
            <v>D</v>
          </cell>
          <cell r="H318" t="str">
            <v>-</v>
          </cell>
          <cell r="I318" t="str">
            <v>No default, assumed to be 0</v>
          </cell>
          <cell r="J318"/>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cell r="AQ318"/>
          <cell r="AR318"/>
          <cell r="AS318"/>
          <cell r="AT318"/>
          <cell r="AU318"/>
          <cell r="AV318" t="e">
            <v>#N/A</v>
          </cell>
        </row>
        <row r="319">
          <cell r="A319" t="str">
            <v>EF_NH3_applic_slurry_Laying hens</v>
          </cell>
          <cell r="B319" t="str">
            <v>-</v>
          </cell>
          <cell r="C319" t="str">
            <v>EF_NH3_applic_slurry</v>
          </cell>
          <cell r="D319" t="str">
            <v>NH3-N</v>
          </cell>
          <cell r="E319" t="str">
            <v>Laying hens</v>
          </cell>
          <cell r="F319" t="str">
            <v>Fraction TAN</v>
          </cell>
          <cell r="G319" t="str">
            <v>D</v>
          </cell>
          <cell r="H319" t="str">
            <v>-</v>
          </cell>
          <cell r="I319" t="str">
            <v>Table 3.9, 3B, EMEP/EEA Guidebook 2019</v>
          </cell>
          <cell r="J319"/>
          <cell r="K319">
            <v>0.69</v>
          </cell>
          <cell r="L319">
            <v>0.69</v>
          </cell>
          <cell r="M319">
            <v>0.69</v>
          </cell>
          <cell r="N319">
            <v>0.69</v>
          </cell>
          <cell r="O319">
            <v>0.69</v>
          </cell>
          <cell r="P319">
            <v>0.69</v>
          </cell>
          <cell r="Q319">
            <v>0.69</v>
          </cell>
          <cell r="R319">
            <v>0.69</v>
          </cell>
          <cell r="S319">
            <v>0.69</v>
          </cell>
          <cell r="T319">
            <v>0.69</v>
          </cell>
          <cell r="U319">
            <v>0.69</v>
          </cell>
          <cell r="V319">
            <v>0.69</v>
          </cell>
          <cell r="W319">
            <v>0.69</v>
          </cell>
          <cell r="X319">
            <v>0.69</v>
          </cell>
          <cell r="Y319">
            <v>0.69</v>
          </cell>
          <cell r="Z319">
            <v>0.69</v>
          </cell>
          <cell r="AA319">
            <v>0.69</v>
          </cell>
          <cell r="AB319">
            <v>0.69</v>
          </cell>
          <cell r="AC319">
            <v>0.69</v>
          </cell>
          <cell r="AD319">
            <v>0.69</v>
          </cell>
          <cell r="AE319">
            <v>0.69</v>
          </cell>
          <cell r="AF319">
            <v>0.69</v>
          </cell>
          <cell r="AG319">
            <v>0.69</v>
          </cell>
          <cell r="AH319">
            <v>0.69</v>
          </cell>
          <cell r="AI319">
            <v>0.69</v>
          </cell>
          <cell r="AJ319">
            <v>0.69</v>
          </cell>
          <cell r="AK319">
            <v>0.69</v>
          </cell>
          <cell r="AL319">
            <v>0.69</v>
          </cell>
          <cell r="AM319">
            <v>0.69</v>
          </cell>
          <cell r="AN319">
            <v>0.69</v>
          </cell>
          <cell r="AO319">
            <v>0.69</v>
          </cell>
          <cell r="AP319"/>
          <cell r="AQ319"/>
          <cell r="AR319"/>
          <cell r="AS319"/>
          <cell r="AT319"/>
          <cell r="AU319"/>
          <cell r="AV319" t="e">
            <v>#N/A</v>
          </cell>
        </row>
        <row r="320">
          <cell r="A320" t="str">
            <v>EF_NH3_applic_slurry_Broilers</v>
          </cell>
          <cell r="B320" t="str">
            <v>-</v>
          </cell>
          <cell r="C320" t="str">
            <v>EF_NH3_applic_slurry</v>
          </cell>
          <cell r="D320" t="str">
            <v>NH3-N</v>
          </cell>
          <cell r="E320" t="str">
            <v>Broilers</v>
          </cell>
          <cell r="F320" t="str">
            <v>Fraction TAN</v>
          </cell>
          <cell r="G320" t="str">
            <v>D</v>
          </cell>
          <cell r="H320" t="str">
            <v>-</v>
          </cell>
          <cell r="I320" t="str">
            <v>No default, assumed to be 0</v>
          </cell>
          <cell r="J320"/>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cell r="AQ320"/>
          <cell r="AR320"/>
          <cell r="AS320"/>
          <cell r="AT320"/>
          <cell r="AU320"/>
          <cell r="AV320" t="e">
            <v>#N/A</v>
          </cell>
        </row>
        <row r="321">
          <cell r="A321" t="str">
            <v>EF_NH3_applic_slurry_Turkeys</v>
          </cell>
          <cell r="B321" t="str">
            <v>-</v>
          </cell>
          <cell r="C321" t="str">
            <v>EF_NH3_applic_slurry</v>
          </cell>
          <cell r="D321" t="str">
            <v>NH3-N</v>
          </cell>
          <cell r="E321" t="str">
            <v>Turkeys</v>
          </cell>
          <cell r="F321" t="str">
            <v>Fraction TAN</v>
          </cell>
          <cell r="G321" t="str">
            <v>D</v>
          </cell>
          <cell r="H321" t="str">
            <v>-</v>
          </cell>
          <cell r="I321" t="str">
            <v>No default, assumed to be 0</v>
          </cell>
          <cell r="J321"/>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cell r="AQ321"/>
          <cell r="AR321"/>
          <cell r="AS321"/>
          <cell r="AT321"/>
          <cell r="AU321"/>
          <cell r="AV321" t="e">
            <v>#N/A</v>
          </cell>
        </row>
        <row r="322">
          <cell r="A322" t="str">
            <v>EF_NH3_applic_slurry_Other poultry (ducks)</v>
          </cell>
          <cell r="B322" t="str">
            <v>-</v>
          </cell>
          <cell r="C322" t="str">
            <v>EF_NH3_applic_slurry</v>
          </cell>
          <cell r="D322" t="str">
            <v>NH3-N</v>
          </cell>
          <cell r="E322" t="str">
            <v>Other poultry (ducks)</v>
          </cell>
          <cell r="F322" t="str">
            <v>Fraction TAN</v>
          </cell>
          <cell r="G322" t="str">
            <v>D</v>
          </cell>
          <cell r="H322" t="str">
            <v>-</v>
          </cell>
          <cell r="I322" t="str">
            <v>No default, assumed to be 0</v>
          </cell>
          <cell r="J322"/>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cell r="AQ322"/>
          <cell r="AR322"/>
          <cell r="AS322"/>
          <cell r="AT322"/>
          <cell r="AU322"/>
          <cell r="AV322" t="e">
            <v>#N/A</v>
          </cell>
        </row>
        <row r="323">
          <cell r="A323" t="str">
            <v>EF_NH3_applic_slurry_Other poultry (geese)</v>
          </cell>
          <cell r="B323" t="str">
            <v>-</v>
          </cell>
          <cell r="C323" t="str">
            <v>EF_NH3_applic_slurry</v>
          </cell>
          <cell r="D323" t="str">
            <v>NH3-N</v>
          </cell>
          <cell r="E323" t="str">
            <v>Other poultry (geese)</v>
          </cell>
          <cell r="F323" t="str">
            <v>Fraction TAN</v>
          </cell>
          <cell r="G323" t="str">
            <v>D</v>
          </cell>
          <cell r="H323" t="str">
            <v>-</v>
          </cell>
          <cell r="I323" t="str">
            <v>No default, assumed to be 0</v>
          </cell>
          <cell r="J323"/>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cell r="AQ323"/>
          <cell r="AR323"/>
          <cell r="AS323"/>
          <cell r="AT323"/>
          <cell r="AU323"/>
          <cell r="AV323" t="e">
            <v>#N/A</v>
          </cell>
        </row>
        <row r="324">
          <cell r="A324" t="str">
            <v>EF_NH3_applic_slurry_Other animals (fur animals)</v>
          </cell>
          <cell r="B324" t="str">
            <v>-</v>
          </cell>
          <cell r="C324" t="str">
            <v>EF_NH3_applic_slurry</v>
          </cell>
          <cell r="D324" t="str">
            <v>NH3-N</v>
          </cell>
          <cell r="E324" t="str">
            <v>Other animals (fur animals)</v>
          </cell>
          <cell r="F324" t="str">
            <v>Fraction TAN</v>
          </cell>
          <cell r="G324" t="str">
            <v>D</v>
          </cell>
          <cell r="H324" t="str">
            <v>-</v>
          </cell>
          <cell r="I324" t="str">
            <v>No default, assumed to be 0</v>
          </cell>
          <cell r="J324"/>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cell r="AQ324"/>
          <cell r="AR324"/>
          <cell r="AS324"/>
          <cell r="AT324"/>
          <cell r="AU324"/>
          <cell r="AV324" t="e">
            <v>#N/A</v>
          </cell>
        </row>
        <row r="325">
          <cell r="A325" t="str">
            <v>EF NH3 application, solid</v>
          </cell>
          <cell r="B325"/>
          <cell r="C325"/>
          <cell r="D325"/>
          <cell r="E325"/>
          <cell r="F325"/>
          <cell r="G325"/>
          <cell r="H325"/>
          <cell r="I325"/>
          <cell r="J325"/>
          <cell r="K325"/>
          <cell r="L325"/>
          <cell r="M325"/>
          <cell r="N325"/>
          <cell r="O325"/>
          <cell r="P325"/>
          <cell r="Q325"/>
          <cell r="R325"/>
          <cell r="S325"/>
          <cell r="T325"/>
          <cell r="U325"/>
          <cell r="V325"/>
          <cell r="W325"/>
          <cell r="X325"/>
          <cell r="Y325"/>
          <cell r="Z325"/>
          <cell r="AA325"/>
          <cell r="AB325"/>
          <cell r="AC325"/>
          <cell r="AD325"/>
          <cell r="AE325"/>
          <cell r="AF325"/>
          <cell r="AG325"/>
          <cell r="AH325"/>
          <cell r="AI325"/>
          <cell r="AJ325"/>
          <cell r="AK325"/>
          <cell r="AL325"/>
          <cell r="AM325"/>
          <cell r="AN325"/>
          <cell r="AO325"/>
          <cell r="AP325"/>
          <cell r="AQ325"/>
          <cell r="AR325"/>
          <cell r="AS325"/>
          <cell r="AT325"/>
          <cell r="AU325"/>
          <cell r="AV325"/>
        </row>
        <row r="326">
          <cell r="A326" t="str">
            <v>EF_NH3_applic_solid_Dairy cattle</v>
          </cell>
          <cell r="B326" t="str">
            <v>-</v>
          </cell>
          <cell r="C326" t="str">
            <v>EF_NH3_applic_solid</v>
          </cell>
          <cell r="D326" t="str">
            <v>NH3-N</v>
          </cell>
          <cell r="E326" t="str">
            <v>Dairy cattle</v>
          </cell>
          <cell r="F326" t="str">
            <v>Fraction TAN</v>
          </cell>
          <cell r="G326" t="str">
            <v>cs</v>
          </cell>
          <cell r="H326" t="str">
            <v>-</v>
          </cell>
          <cell r="I326" t="str">
            <v>sheet Abatement effects</v>
          </cell>
          <cell r="J326"/>
          <cell r="K326">
            <v>0.5576000000000001</v>
          </cell>
          <cell r="L326">
            <v>0.5570177579786173</v>
          </cell>
          <cell r="M326">
            <v>0.55643551595723451</v>
          </cell>
          <cell r="N326">
            <v>0.55585327393585171</v>
          </cell>
          <cell r="O326">
            <v>0.55527103191446892</v>
          </cell>
          <cell r="P326">
            <v>0.55468878989308601</v>
          </cell>
          <cell r="Q326">
            <v>0.55410654787170321</v>
          </cell>
          <cell r="R326">
            <v>0.55352430585032042</v>
          </cell>
          <cell r="S326">
            <v>0.55294206382893762</v>
          </cell>
          <cell r="T326">
            <v>0.55235982180755472</v>
          </cell>
          <cell r="U326">
            <v>0.55177757978617192</v>
          </cell>
          <cell r="V326">
            <v>0.55119533776478913</v>
          </cell>
          <cell r="W326">
            <v>0.55061309574340633</v>
          </cell>
          <cell r="X326">
            <v>0.55003085372202354</v>
          </cell>
          <cell r="Y326">
            <v>0.54944861170064074</v>
          </cell>
          <cell r="Z326">
            <v>0.54886636967925795</v>
          </cell>
          <cell r="AA326">
            <v>0.54828412765787515</v>
          </cell>
          <cell r="AB326">
            <v>0.54770188563649236</v>
          </cell>
          <cell r="AC326">
            <v>0.54711964361510956</v>
          </cell>
          <cell r="AD326">
            <v>0.54653740159372677</v>
          </cell>
          <cell r="AE326">
            <v>0.54595515957234397</v>
          </cell>
          <cell r="AF326">
            <v>0.54537291755096118</v>
          </cell>
          <cell r="AG326">
            <v>0.54479067552957827</v>
          </cell>
          <cell r="AH326">
            <v>0.53544707897173338</v>
          </cell>
          <cell r="AI326">
            <v>0.52610348241388838</v>
          </cell>
          <cell r="AJ326">
            <v>0.51675988585604349</v>
          </cell>
          <cell r="AK326">
            <v>0.50741628929819826</v>
          </cell>
          <cell r="AL326">
            <v>0.50741628929819826</v>
          </cell>
          <cell r="AM326">
            <v>0.50741628929819826</v>
          </cell>
          <cell r="AN326">
            <v>0.50741628929819826</v>
          </cell>
          <cell r="AO326">
            <v>0</v>
          </cell>
          <cell r="AP326"/>
          <cell r="AQ326"/>
          <cell r="AR326"/>
          <cell r="AS326"/>
          <cell r="AT326"/>
          <cell r="AU326"/>
          <cell r="AV326" t="str">
            <v>[enter country-specific value</v>
          </cell>
        </row>
        <row r="327">
          <cell r="A327" t="str">
            <v>EF_NH3_applic_solid_Non-dairy cattle</v>
          </cell>
          <cell r="B327" t="str">
            <v>-</v>
          </cell>
          <cell r="C327" t="str">
            <v>EF_NH3_applic_solid</v>
          </cell>
          <cell r="D327" t="str">
            <v>NH3-N</v>
          </cell>
          <cell r="E327" t="str">
            <v>Non-dairy cattle</v>
          </cell>
          <cell r="F327" t="str">
            <v>Fraction TAN</v>
          </cell>
          <cell r="G327" t="str">
            <v>cs</v>
          </cell>
          <cell r="H327" t="str">
            <v>-</v>
          </cell>
          <cell r="I327" t="str">
            <v>sheet Abatement effects</v>
          </cell>
          <cell r="J327"/>
          <cell r="K327">
            <v>0.5576000000000001</v>
          </cell>
          <cell r="L327">
            <v>0.5570177579786173</v>
          </cell>
          <cell r="M327">
            <v>0.55643551595723451</v>
          </cell>
          <cell r="N327">
            <v>0.55585327393585171</v>
          </cell>
          <cell r="O327">
            <v>0.55527103191446892</v>
          </cell>
          <cell r="P327">
            <v>0.55468878989308601</v>
          </cell>
          <cell r="Q327">
            <v>0.55410654787170321</v>
          </cell>
          <cell r="R327">
            <v>0.55352430585032042</v>
          </cell>
          <cell r="S327">
            <v>0.55294206382893762</v>
          </cell>
          <cell r="T327">
            <v>0.55235982180755472</v>
          </cell>
          <cell r="U327">
            <v>0.55177757978617192</v>
          </cell>
          <cell r="V327">
            <v>0.55119533776478913</v>
          </cell>
          <cell r="W327">
            <v>0.55061309574340633</v>
          </cell>
          <cell r="X327">
            <v>0.55003085372202354</v>
          </cell>
          <cell r="Y327">
            <v>0.54944861170064074</v>
          </cell>
          <cell r="Z327">
            <v>0.54886636967925795</v>
          </cell>
          <cell r="AA327">
            <v>0.54828412765787515</v>
          </cell>
          <cell r="AB327">
            <v>0.54770188563649236</v>
          </cell>
          <cell r="AC327">
            <v>0.54711964361510956</v>
          </cell>
          <cell r="AD327">
            <v>0.54653740159372677</v>
          </cell>
          <cell r="AE327">
            <v>0.54595515957234397</v>
          </cell>
          <cell r="AF327">
            <v>0.54537291755096118</v>
          </cell>
          <cell r="AG327">
            <v>0.54479067552957827</v>
          </cell>
          <cell r="AH327">
            <v>0.53544707897173338</v>
          </cell>
          <cell r="AI327">
            <v>0.52610348241388838</v>
          </cell>
          <cell r="AJ327">
            <v>0.51675988585604349</v>
          </cell>
          <cell r="AK327">
            <v>0.50741628929819826</v>
          </cell>
          <cell r="AL327">
            <v>0.50741628929819826</v>
          </cell>
          <cell r="AM327">
            <v>0.50741628929819826</v>
          </cell>
          <cell r="AN327">
            <v>0.50741628929819826</v>
          </cell>
          <cell r="AO327">
            <v>0</v>
          </cell>
          <cell r="AP327"/>
          <cell r="AQ327"/>
          <cell r="AR327"/>
          <cell r="AS327"/>
          <cell r="AT327"/>
          <cell r="AU327"/>
          <cell r="AV327" t="str">
            <v>[enter country-specific value</v>
          </cell>
        </row>
        <row r="328">
          <cell r="A328" t="str">
            <v>EF_NH3_applic_solid_Non-dairy cattle (calves)</v>
          </cell>
          <cell r="B328" t="str">
            <v>-</v>
          </cell>
          <cell r="C328" t="str">
            <v>EF_NH3_applic_solid</v>
          </cell>
          <cell r="D328" t="str">
            <v>NH3-N</v>
          </cell>
          <cell r="E328" t="str">
            <v>Non-dairy cattle (calves)</v>
          </cell>
          <cell r="F328" t="str">
            <v>Fraction TAN</v>
          </cell>
          <cell r="G328" t="str">
            <v>D</v>
          </cell>
          <cell r="H328" t="str">
            <v>-</v>
          </cell>
          <cell r="I328" t="str">
            <v>Table 3.9, 3B, EMEP/EEA Guidebook 2019 - no default, assuming the same as non-dairy cattle</v>
          </cell>
          <cell r="J328"/>
          <cell r="K328">
            <v>0.68</v>
          </cell>
          <cell r="L328">
            <v>1.68</v>
          </cell>
          <cell r="M328">
            <v>2.68</v>
          </cell>
          <cell r="N328">
            <v>3.68</v>
          </cell>
          <cell r="O328">
            <v>4.68</v>
          </cell>
          <cell r="P328">
            <v>5.68</v>
          </cell>
          <cell r="Q328">
            <v>6.68</v>
          </cell>
          <cell r="R328">
            <v>7.68</v>
          </cell>
          <cell r="S328">
            <v>8.68</v>
          </cell>
          <cell r="T328">
            <v>9.68</v>
          </cell>
          <cell r="U328">
            <v>10.68</v>
          </cell>
          <cell r="V328">
            <v>11.68</v>
          </cell>
          <cell r="W328">
            <v>12.68</v>
          </cell>
          <cell r="X328">
            <v>13.68</v>
          </cell>
          <cell r="Y328">
            <v>14.68</v>
          </cell>
          <cell r="Z328">
            <v>15.68</v>
          </cell>
          <cell r="AA328">
            <v>16.68</v>
          </cell>
          <cell r="AB328">
            <v>17.68</v>
          </cell>
          <cell r="AC328">
            <v>18.68</v>
          </cell>
          <cell r="AD328">
            <v>19.68</v>
          </cell>
          <cell r="AE328">
            <v>20.68</v>
          </cell>
          <cell r="AF328">
            <v>21.68</v>
          </cell>
          <cell r="AG328">
            <v>22.68</v>
          </cell>
          <cell r="AH328">
            <v>23.68</v>
          </cell>
          <cell r="AI328">
            <v>24.68</v>
          </cell>
          <cell r="AJ328">
            <v>25.68</v>
          </cell>
          <cell r="AK328">
            <v>26.68</v>
          </cell>
          <cell r="AL328">
            <v>27.68</v>
          </cell>
          <cell r="AM328">
            <v>28.68</v>
          </cell>
          <cell r="AN328">
            <v>29.68</v>
          </cell>
          <cell r="AO328">
            <v>0</v>
          </cell>
          <cell r="AP328"/>
          <cell r="AQ328"/>
          <cell r="AR328"/>
          <cell r="AS328"/>
          <cell r="AT328"/>
          <cell r="AU328"/>
          <cell r="AV328" t="e">
            <v>#N/A</v>
          </cell>
        </row>
        <row r="329">
          <cell r="A329" t="str">
            <v>EF_NH3_applic_solid_Sheep</v>
          </cell>
          <cell r="B329" t="str">
            <v>-</v>
          </cell>
          <cell r="C329" t="str">
            <v>EF_NH3_applic_solid</v>
          </cell>
          <cell r="D329" t="str">
            <v>NH3-N</v>
          </cell>
          <cell r="E329" t="str">
            <v>Sheep</v>
          </cell>
          <cell r="F329" t="str">
            <v>Fraction TAN</v>
          </cell>
          <cell r="G329" t="str">
            <v>cs</v>
          </cell>
          <cell r="H329" t="str">
            <v>-</v>
          </cell>
          <cell r="I329" t="str">
            <v>sheet Abatement effects</v>
          </cell>
          <cell r="J329"/>
          <cell r="K329">
            <v>0.7380000000000001</v>
          </cell>
          <cell r="L329">
            <v>0.73722938555993456</v>
          </cell>
          <cell r="M329">
            <v>0.73645877111986913</v>
          </cell>
          <cell r="N329">
            <v>0.7356881566798037</v>
          </cell>
          <cell r="O329">
            <v>0.73491754223973815</v>
          </cell>
          <cell r="P329">
            <v>0.73414692779967272</v>
          </cell>
          <cell r="Q329">
            <v>0.73337631335960718</v>
          </cell>
          <cell r="R329">
            <v>0.73260569891954175</v>
          </cell>
          <cell r="S329">
            <v>0.73183508447947632</v>
          </cell>
          <cell r="T329">
            <v>0.73106447003941066</v>
          </cell>
          <cell r="U329">
            <v>0.73029385559934523</v>
          </cell>
          <cell r="V329">
            <v>0.72952324115927969</v>
          </cell>
          <cell r="W329">
            <v>0.72875262671921426</v>
          </cell>
          <cell r="X329">
            <v>0.72798201227914883</v>
          </cell>
          <cell r="Y329">
            <v>0.72721139783908328</v>
          </cell>
          <cell r="Z329">
            <v>0.72644078339901785</v>
          </cell>
          <cell r="AA329">
            <v>0.72567016895895231</v>
          </cell>
          <cell r="AB329">
            <v>0.72489955451888688</v>
          </cell>
          <cell r="AC329">
            <v>0.72412894007882145</v>
          </cell>
          <cell r="AD329">
            <v>0.72335832563875591</v>
          </cell>
          <cell r="AE329">
            <v>0.72258771119869047</v>
          </cell>
          <cell r="AF329">
            <v>0.72181709675862493</v>
          </cell>
          <cell r="AG329">
            <v>0.7210464823185595</v>
          </cell>
          <cell r="AH329">
            <v>0.70867995746258827</v>
          </cell>
          <cell r="AI329">
            <v>0.69631343260661693</v>
          </cell>
          <cell r="AJ329">
            <v>0.68394690775064571</v>
          </cell>
          <cell r="AK329">
            <v>0.67158038289467414</v>
          </cell>
          <cell r="AL329">
            <v>0.67158038289467414</v>
          </cell>
          <cell r="AM329">
            <v>0.67158038289467414</v>
          </cell>
          <cell r="AN329">
            <v>0.67158038289467414</v>
          </cell>
          <cell r="AO329">
            <v>0</v>
          </cell>
          <cell r="AP329"/>
          <cell r="AQ329"/>
          <cell r="AR329"/>
          <cell r="AS329"/>
          <cell r="AT329"/>
          <cell r="AU329"/>
          <cell r="AV329" t="str">
            <v>[enter country-specific value</v>
          </cell>
        </row>
        <row r="330">
          <cell r="A330" t="str">
            <v>EF_NH3_applic_solid_Swine (finishing pigs)</v>
          </cell>
          <cell r="B330" t="str">
            <v>-</v>
          </cell>
          <cell r="C330" t="str">
            <v>EF_NH3_applic_solid</v>
          </cell>
          <cell r="D330" t="str">
            <v>NH3-N</v>
          </cell>
          <cell r="E330" t="str">
            <v>Swine (finishing pigs)</v>
          </cell>
          <cell r="F330" t="str">
            <v>Fraction TAN</v>
          </cell>
          <cell r="G330" t="str">
            <v>cs</v>
          </cell>
          <cell r="H330" t="str">
            <v>-</v>
          </cell>
          <cell r="I330" t="str">
            <v>sheet Abatement effects</v>
          </cell>
          <cell r="J330"/>
          <cell r="K330">
            <v>0.36900000000000005</v>
          </cell>
          <cell r="L330">
            <v>0.36861469277996728</v>
          </cell>
          <cell r="M330">
            <v>0.36822938555993456</v>
          </cell>
          <cell r="N330">
            <v>0.36784407833990185</v>
          </cell>
          <cell r="O330">
            <v>0.36745877111986908</v>
          </cell>
          <cell r="P330">
            <v>0.36707346389983636</v>
          </cell>
          <cell r="Q330">
            <v>0.36668815667980359</v>
          </cell>
          <cell r="R330">
            <v>0.36630284945977087</v>
          </cell>
          <cell r="S330">
            <v>0.36591754223973816</v>
          </cell>
          <cell r="T330">
            <v>0.36553223501970533</v>
          </cell>
          <cell r="U330">
            <v>0.36514692779967262</v>
          </cell>
          <cell r="V330">
            <v>0.36476162057963984</v>
          </cell>
          <cell r="W330">
            <v>0.36437631335960713</v>
          </cell>
          <cell r="X330">
            <v>0.36399100613957441</v>
          </cell>
          <cell r="Y330">
            <v>0.36360569891954164</v>
          </cell>
          <cell r="Z330">
            <v>0.36322039169950893</v>
          </cell>
          <cell r="AA330">
            <v>0.36283508447947616</v>
          </cell>
          <cell r="AB330">
            <v>0.36244977725944344</v>
          </cell>
          <cell r="AC330">
            <v>0.36206447003941072</v>
          </cell>
          <cell r="AD330">
            <v>0.36167916281937795</v>
          </cell>
          <cell r="AE330">
            <v>0.36129385559934524</v>
          </cell>
          <cell r="AF330">
            <v>0.36090854837931247</v>
          </cell>
          <cell r="AG330">
            <v>0.36052324115927975</v>
          </cell>
          <cell r="AH330">
            <v>0.35433997873129414</v>
          </cell>
          <cell r="AI330">
            <v>0.34815671630330847</v>
          </cell>
          <cell r="AJ330">
            <v>0.34197345387532285</v>
          </cell>
          <cell r="AK330">
            <v>0.33579019144733707</v>
          </cell>
          <cell r="AL330">
            <v>0.33579019144733707</v>
          </cell>
          <cell r="AM330">
            <v>0.33579019144733707</v>
          </cell>
          <cell r="AN330">
            <v>0.33579019144733707</v>
          </cell>
          <cell r="AO330">
            <v>0</v>
          </cell>
          <cell r="AP330"/>
          <cell r="AQ330"/>
          <cell r="AR330"/>
          <cell r="AS330"/>
          <cell r="AT330"/>
          <cell r="AU330"/>
          <cell r="AV330" t="str">
            <v>[enter country-specific value</v>
          </cell>
        </row>
        <row r="331">
          <cell r="A331" t="str">
            <v>EF_NH3_applic_solid_Swine (sows)</v>
          </cell>
          <cell r="B331" t="str">
            <v>-</v>
          </cell>
          <cell r="C331" t="str">
            <v>EF_NH3_applic_solid</v>
          </cell>
          <cell r="D331" t="str">
            <v>NH3-N</v>
          </cell>
          <cell r="E331" t="str">
            <v>Swine (sows)</v>
          </cell>
          <cell r="F331" t="str">
            <v>Fraction TAN</v>
          </cell>
          <cell r="G331" t="str">
            <v>cs</v>
          </cell>
          <cell r="H331" t="str">
            <v>-</v>
          </cell>
          <cell r="I331" t="str">
            <v>sheet Abatement effects</v>
          </cell>
          <cell r="J331"/>
          <cell r="K331">
            <v>0.36900000000000005</v>
          </cell>
          <cell r="L331">
            <v>0.36861469277996728</v>
          </cell>
          <cell r="M331">
            <v>0.36822938555993456</v>
          </cell>
          <cell r="N331">
            <v>0.36784407833990185</v>
          </cell>
          <cell r="O331">
            <v>0.36745877111986908</v>
          </cell>
          <cell r="P331">
            <v>0.36707346389983636</v>
          </cell>
          <cell r="Q331">
            <v>0.36668815667980359</v>
          </cell>
          <cell r="R331">
            <v>0.36630284945977087</v>
          </cell>
          <cell r="S331">
            <v>0.36591754223973816</v>
          </cell>
          <cell r="T331">
            <v>0.36553223501970533</v>
          </cell>
          <cell r="U331">
            <v>0.36514692779967262</v>
          </cell>
          <cell r="V331">
            <v>0.36476162057963984</v>
          </cell>
          <cell r="W331">
            <v>0.36437631335960713</v>
          </cell>
          <cell r="X331">
            <v>0.36399100613957441</v>
          </cell>
          <cell r="Y331">
            <v>0.36360569891954164</v>
          </cell>
          <cell r="Z331">
            <v>0.36322039169950893</v>
          </cell>
          <cell r="AA331">
            <v>0.36283508447947616</v>
          </cell>
          <cell r="AB331">
            <v>0.36244977725944344</v>
          </cell>
          <cell r="AC331">
            <v>0.36206447003941072</v>
          </cell>
          <cell r="AD331">
            <v>0.36167916281937795</v>
          </cell>
          <cell r="AE331">
            <v>0.36129385559934524</v>
          </cell>
          <cell r="AF331">
            <v>0.36090854837931247</v>
          </cell>
          <cell r="AG331">
            <v>0.36052324115927975</v>
          </cell>
          <cell r="AH331">
            <v>0.35433997873129414</v>
          </cell>
          <cell r="AI331">
            <v>0.34815671630330847</v>
          </cell>
          <cell r="AJ331">
            <v>0.34197345387532285</v>
          </cell>
          <cell r="AK331">
            <v>0.33579019144733707</v>
          </cell>
          <cell r="AL331">
            <v>0.33579019144733707</v>
          </cell>
          <cell r="AM331">
            <v>0.33579019144733707</v>
          </cell>
          <cell r="AN331">
            <v>0.33579019144733707</v>
          </cell>
          <cell r="AO331">
            <v>0</v>
          </cell>
          <cell r="AP331"/>
          <cell r="AQ331"/>
          <cell r="AR331"/>
          <cell r="AS331"/>
          <cell r="AT331"/>
          <cell r="AU331"/>
          <cell r="AV331" t="str">
            <v>[enter country-specific value</v>
          </cell>
        </row>
        <row r="332">
          <cell r="A332" t="str">
            <v>EF_NH3_applic_solid_Buffalo</v>
          </cell>
          <cell r="B332" t="str">
            <v>-</v>
          </cell>
          <cell r="C332" t="str">
            <v>EF_NH3_applic_solid</v>
          </cell>
          <cell r="D332" t="str">
            <v>NH3-N</v>
          </cell>
          <cell r="E332" t="str">
            <v>Buffalo</v>
          </cell>
          <cell r="F332" t="str">
            <v>Fraction TAN</v>
          </cell>
          <cell r="G332" t="str">
            <v>D</v>
          </cell>
          <cell r="H332" t="str">
            <v>-</v>
          </cell>
          <cell r="I332" t="str">
            <v>Table 3.9, 3B, EMEP/EEA Guidebook 2019</v>
          </cell>
          <cell r="J332"/>
          <cell r="K332">
            <v>0.55000000000000004</v>
          </cell>
          <cell r="L332">
            <v>1.55</v>
          </cell>
          <cell r="M332">
            <v>2.5499999999999998</v>
          </cell>
          <cell r="N332">
            <v>3.55</v>
          </cell>
          <cell r="O332">
            <v>4.55</v>
          </cell>
          <cell r="P332">
            <v>5.55</v>
          </cell>
          <cell r="Q332">
            <v>6.55</v>
          </cell>
          <cell r="R332">
            <v>7.55</v>
          </cell>
          <cell r="S332">
            <v>8.5500000000000007</v>
          </cell>
          <cell r="T332">
            <v>9.5500000000000007</v>
          </cell>
          <cell r="U332">
            <v>10.55</v>
          </cell>
          <cell r="V332">
            <v>11.55</v>
          </cell>
          <cell r="W332">
            <v>12.55</v>
          </cell>
          <cell r="X332">
            <v>13.55</v>
          </cell>
          <cell r="Y332">
            <v>14.55</v>
          </cell>
          <cell r="Z332">
            <v>15.55</v>
          </cell>
          <cell r="AA332">
            <v>16.55</v>
          </cell>
          <cell r="AB332">
            <v>17.55</v>
          </cell>
          <cell r="AC332">
            <v>18.55</v>
          </cell>
          <cell r="AD332">
            <v>19.55</v>
          </cell>
          <cell r="AE332">
            <v>20.55</v>
          </cell>
          <cell r="AF332">
            <v>21.55</v>
          </cell>
          <cell r="AG332">
            <v>22.55</v>
          </cell>
          <cell r="AH332">
            <v>23.55</v>
          </cell>
          <cell r="AI332">
            <v>24.55</v>
          </cell>
          <cell r="AJ332">
            <v>25.55</v>
          </cell>
          <cell r="AK332">
            <v>26.55</v>
          </cell>
          <cell r="AL332">
            <v>27.55</v>
          </cell>
          <cell r="AM332">
            <v>28.55</v>
          </cell>
          <cell r="AN332">
            <v>29.55</v>
          </cell>
          <cell r="AO332">
            <v>0</v>
          </cell>
          <cell r="AP332"/>
          <cell r="AQ332"/>
          <cell r="AR332"/>
          <cell r="AS332"/>
          <cell r="AT332"/>
          <cell r="AU332"/>
          <cell r="AV332" t="e">
            <v>#N/A</v>
          </cell>
        </row>
        <row r="333">
          <cell r="A333" t="str">
            <v>EF_NH3_applic_solid_Goats</v>
          </cell>
          <cell r="B333" t="str">
            <v>-</v>
          </cell>
          <cell r="C333" t="str">
            <v>EF_NH3_applic_solid</v>
          </cell>
          <cell r="D333" t="str">
            <v>NH3-N</v>
          </cell>
          <cell r="E333" t="str">
            <v>Goats</v>
          </cell>
          <cell r="F333" t="str">
            <v>Fraction TAN</v>
          </cell>
          <cell r="G333" t="str">
            <v>cs</v>
          </cell>
          <cell r="H333" t="str">
            <v>-</v>
          </cell>
          <cell r="I333" t="str">
            <v>sheet Abatement effects</v>
          </cell>
          <cell r="J333"/>
          <cell r="K333">
            <v>0.7380000000000001</v>
          </cell>
          <cell r="L333">
            <v>0.73722938555993456</v>
          </cell>
          <cell r="M333">
            <v>0.73645877111986913</v>
          </cell>
          <cell r="N333">
            <v>0.7356881566798037</v>
          </cell>
          <cell r="O333">
            <v>0.73491754223973815</v>
          </cell>
          <cell r="P333">
            <v>0.73414692779967272</v>
          </cell>
          <cell r="Q333">
            <v>0.73337631335960718</v>
          </cell>
          <cell r="R333">
            <v>0.73260569891954175</v>
          </cell>
          <cell r="S333">
            <v>0.73183508447947632</v>
          </cell>
          <cell r="T333">
            <v>0.73106447003941066</v>
          </cell>
          <cell r="U333">
            <v>0.73029385559934523</v>
          </cell>
          <cell r="V333">
            <v>0.72952324115927969</v>
          </cell>
          <cell r="W333">
            <v>0.72875262671921426</v>
          </cell>
          <cell r="X333">
            <v>0.72798201227914883</v>
          </cell>
          <cell r="Y333">
            <v>0.72721139783908328</v>
          </cell>
          <cell r="Z333">
            <v>0.72644078339901785</v>
          </cell>
          <cell r="AA333">
            <v>0.72567016895895231</v>
          </cell>
          <cell r="AB333">
            <v>0.72489955451888688</v>
          </cell>
          <cell r="AC333">
            <v>0.72412894007882145</v>
          </cell>
          <cell r="AD333">
            <v>0.72335832563875591</v>
          </cell>
          <cell r="AE333">
            <v>0.72258771119869047</v>
          </cell>
          <cell r="AF333">
            <v>0.72181709675862493</v>
          </cell>
          <cell r="AG333">
            <v>0.7210464823185595</v>
          </cell>
          <cell r="AH333">
            <v>0.70867995746258827</v>
          </cell>
          <cell r="AI333">
            <v>0.69631343260661693</v>
          </cell>
          <cell r="AJ333">
            <v>0.68394690775064571</v>
          </cell>
          <cell r="AK333">
            <v>0.67158038289467414</v>
          </cell>
          <cell r="AL333">
            <v>0.67158038289467414</v>
          </cell>
          <cell r="AM333">
            <v>0.67158038289467414</v>
          </cell>
          <cell r="AN333">
            <v>0.67158038289467414</v>
          </cell>
          <cell r="AO333">
            <v>0</v>
          </cell>
          <cell r="AP333"/>
          <cell r="AQ333"/>
          <cell r="AR333"/>
          <cell r="AS333"/>
          <cell r="AT333"/>
          <cell r="AU333"/>
          <cell r="AV333" t="str">
            <v>[enter country-specific value</v>
          </cell>
        </row>
        <row r="334">
          <cell r="A334" t="str">
            <v>EF_NH3_applic_solid_Horses</v>
          </cell>
          <cell r="B334" t="str">
            <v>-</v>
          </cell>
          <cell r="C334" t="str">
            <v>EF_NH3_applic_solid</v>
          </cell>
          <cell r="D334" t="str">
            <v>NH3-N</v>
          </cell>
          <cell r="E334" t="str">
            <v>Horses</v>
          </cell>
          <cell r="F334" t="str">
            <v>Fraction TAN</v>
          </cell>
          <cell r="G334" t="str">
            <v>cs</v>
          </cell>
          <cell r="H334" t="str">
            <v>-</v>
          </cell>
          <cell r="I334" t="str">
            <v>sheet Abatement effects</v>
          </cell>
          <cell r="J334"/>
          <cell r="K334">
            <v>0.7380000000000001</v>
          </cell>
          <cell r="L334">
            <v>0.73722938555993456</v>
          </cell>
          <cell r="M334">
            <v>0.73645877111986913</v>
          </cell>
          <cell r="N334">
            <v>0.7356881566798037</v>
          </cell>
          <cell r="O334">
            <v>0.73491754223973815</v>
          </cell>
          <cell r="P334">
            <v>0.73414692779967272</v>
          </cell>
          <cell r="Q334">
            <v>0.73337631335960718</v>
          </cell>
          <cell r="R334">
            <v>0.73260569891954175</v>
          </cell>
          <cell r="S334">
            <v>0.73183508447947632</v>
          </cell>
          <cell r="T334">
            <v>0.73106447003941066</v>
          </cell>
          <cell r="U334">
            <v>0.73029385559934523</v>
          </cell>
          <cell r="V334">
            <v>0.72952324115927969</v>
          </cell>
          <cell r="W334">
            <v>0.72875262671921426</v>
          </cell>
          <cell r="X334">
            <v>0.72798201227914883</v>
          </cell>
          <cell r="Y334">
            <v>0.72721139783908328</v>
          </cell>
          <cell r="Z334">
            <v>0.72644078339901785</v>
          </cell>
          <cell r="AA334">
            <v>0.72567016895895231</v>
          </cell>
          <cell r="AB334">
            <v>0.72489955451888688</v>
          </cell>
          <cell r="AC334">
            <v>0.72412894007882145</v>
          </cell>
          <cell r="AD334">
            <v>0.72335832563875591</v>
          </cell>
          <cell r="AE334">
            <v>0.72258771119869047</v>
          </cell>
          <cell r="AF334">
            <v>0.72181709675862493</v>
          </cell>
          <cell r="AG334">
            <v>0.7210464823185595</v>
          </cell>
          <cell r="AH334">
            <v>0.70867995746258827</v>
          </cell>
          <cell r="AI334">
            <v>0.69631343260661693</v>
          </cell>
          <cell r="AJ334">
            <v>0.68394690775064571</v>
          </cell>
          <cell r="AK334">
            <v>0.67158038289467414</v>
          </cell>
          <cell r="AL334">
            <v>0.67158038289467414</v>
          </cell>
          <cell r="AM334">
            <v>0.67158038289467414</v>
          </cell>
          <cell r="AN334">
            <v>0.67158038289467414</v>
          </cell>
          <cell r="AO334" t="str">
            <v>#BS #08/06/2021 Needs a note/explanation in cell F248</v>
          </cell>
          <cell r="AP334"/>
          <cell r="AQ334"/>
          <cell r="AR334"/>
          <cell r="AS334"/>
          <cell r="AT334"/>
          <cell r="AU334"/>
          <cell r="AV334" t="str">
            <v>[enter country-specific value</v>
          </cell>
        </row>
        <row r="335">
          <cell r="A335" t="str">
            <v>EF_NH3_applic_solid_Mules and asses</v>
          </cell>
          <cell r="B335" t="str">
            <v>-</v>
          </cell>
          <cell r="C335" t="str">
            <v>EF_NH3_applic_solid</v>
          </cell>
          <cell r="D335" t="str">
            <v>NH3-N</v>
          </cell>
          <cell r="E335" t="str">
            <v>Mules and asses</v>
          </cell>
          <cell r="F335" t="str">
            <v>Fraction TAN</v>
          </cell>
          <cell r="G335" t="str">
            <v>D</v>
          </cell>
          <cell r="H335" t="str">
            <v>-</v>
          </cell>
          <cell r="I335" t="str">
            <v>Table 3.9, 3B, EMEP/EEA Guidebook 2019</v>
          </cell>
          <cell r="J335"/>
          <cell r="K335">
            <v>0.9</v>
          </cell>
          <cell r="L335">
            <v>1.9</v>
          </cell>
          <cell r="M335">
            <v>2.9</v>
          </cell>
          <cell r="N335">
            <v>3.9</v>
          </cell>
          <cell r="O335">
            <v>4.9000000000000004</v>
          </cell>
          <cell r="P335">
            <v>5.9</v>
          </cell>
          <cell r="Q335">
            <v>6.9</v>
          </cell>
          <cell r="R335">
            <v>7.9</v>
          </cell>
          <cell r="S335">
            <v>8.9</v>
          </cell>
          <cell r="T335">
            <v>9.9</v>
          </cell>
          <cell r="U335">
            <v>10.9</v>
          </cell>
          <cell r="V335">
            <v>11.9</v>
          </cell>
          <cell r="W335">
            <v>12.9</v>
          </cell>
          <cell r="X335">
            <v>13.9</v>
          </cell>
          <cell r="Y335">
            <v>14.9</v>
          </cell>
          <cell r="Z335">
            <v>15.9</v>
          </cell>
          <cell r="AA335">
            <v>16.899999999999999</v>
          </cell>
          <cell r="AB335">
            <v>17.899999999999999</v>
          </cell>
          <cell r="AC335">
            <v>18.899999999999999</v>
          </cell>
          <cell r="AD335">
            <v>19.899999999999999</v>
          </cell>
          <cell r="AE335">
            <v>20.9</v>
          </cell>
          <cell r="AF335">
            <v>21.9</v>
          </cell>
          <cell r="AG335">
            <v>22.9</v>
          </cell>
          <cell r="AH335">
            <v>23.9</v>
          </cell>
          <cell r="AI335">
            <v>24.9</v>
          </cell>
          <cell r="AJ335">
            <v>25.9</v>
          </cell>
          <cell r="AK335">
            <v>26.9</v>
          </cell>
          <cell r="AL335">
            <v>27.9</v>
          </cell>
          <cell r="AM335">
            <v>28.9</v>
          </cell>
          <cell r="AN335">
            <v>29.9</v>
          </cell>
          <cell r="AO335">
            <v>0</v>
          </cell>
          <cell r="AP335"/>
          <cell r="AQ335"/>
          <cell r="AR335"/>
          <cell r="AS335"/>
          <cell r="AT335"/>
          <cell r="AU335"/>
          <cell r="AV335" t="e">
            <v>#N/A</v>
          </cell>
        </row>
        <row r="336">
          <cell r="A336" t="str">
            <v>EF_NH3_applic_solid_Laying hens</v>
          </cell>
          <cell r="B336" t="str">
            <v>-</v>
          </cell>
          <cell r="C336" t="str">
            <v>EF_NH3_applic_solid</v>
          </cell>
          <cell r="D336" t="str">
            <v>NH3-N</v>
          </cell>
          <cell r="E336" t="str">
            <v>Laying hens</v>
          </cell>
          <cell r="F336" t="str">
            <v>Fraction TAN</v>
          </cell>
          <cell r="G336" t="str">
            <v>cs</v>
          </cell>
          <cell r="H336" t="str">
            <v>-</v>
          </cell>
          <cell r="I336" t="str">
            <v>sheet Abatement effects</v>
          </cell>
          <cell r="J336"/>
          <cell r="K336">
            <v>0.36900000000000005</v>
          </cell>
          <cell r="L336">
            <v>0.36861469277996728</v>
          </cell>
          <cell r="M336">
            <v>0.36822938555993456</v>
          </cell>
          <cell r="N336">
            <v>0.36784407833990185</v>
          </cell>
          <cell r="O336">
            <v>0.36745877111986908</v>
          </cell>
          <cell r="P336">
            <v>0.36707346389983636</v>
          </cell>
          <cell r="Q336">
            <v>0.36668815667980359</v>
          </cell>
          <cell r="R336">
            <v>0.36630284945977087</v>
          </cell>
          <cell r="S336">
            <v>0.36591754223973816</v>
          </cell>
          <cell r="T336">
            <v>0.36553223501970533</v>
          </cell>
          <cell r="U336">
            <v>0.36514692779967262</v>
          </cell>
          <cell r="V336">
            <v>0.36476162057963984</v>
          </cell>
          <cell r="W336">
            <v>0.36437631335960713</v>
          </cell>
          <cell r="X336">
            <v>0.36399100613957441</v>
          </cell>
          <cell r="Y336">
            <v>0.36360569891954164</v>
          </cell>
          <cell r="Z336">
            <v>0.36322039169950893</v>
          </cell>
          <cell r="AA336">
            <v>0.36283508447947616</v>
          </cell>
          <cell r="AB336">
            <v>0.36244977725944344</v>
          </cell>
          <cell r="AC336">
            <v>0.36206447003941072</v>
          </cell>
          <cell r="AD336">
            <v>0.36167916281937795</v>
          </cell>
          <cell r="AE336">
            <v>0.36129385559934524</v>
          </cell>
          <cell r="AF336">
            <v>0.36090854837931247</v>
          </cell>
          <cell r="AG336">
            <v>0.36052324115927975</v>
          </cell>
          <cell r="AH336">
            <v>0.35433997873129414</v>
          </cell>
          <cell r="AI336">
            <v>0.34815671630330847</v>
          </cell>
          <cell r="AJ336">
            <v>0.34197345387532285</v>
          </cell>
          <cell r="AK336">
            <v>0.33579019144733707</v>
          </cell>
          <cell r="AL336">
            <v>0.33579019144733707</v>
          </cell>
          <cell r="AM336">
            <v>0.33579019144733707</v>
          </cell>
          <cell r="AN336">
            <v>0.33579019144733707</v>
          </cell>
          <cell r="AO336" t="str">
            <v>#BS #08/06/2021 Needs a note/explanation in cell F250</v>
          </cell>
          <cell r="AP336"/>
          <cell r="AQ336"/>
          <cell r="AR336"/>
          <cell r="AS336"/>
          <cell r="AT336"/>
          <cell r="AU336"/>
          <cell r="AV336" t="str">
            <v>[enter country-specific value</v>
          </cell>
        </row>
        <row r="337">
          <cell r="A337" t="str">
            <v>EF_NH3_applic_solid_Broilers</v>
          </cell>
          <cell r="B337" t="str">
            <v>-</v>
          </cell>
          <cell r="C337" t="str">
            <v>EF_NH3_applic_solid</v>
          </cell>
          <cell r="D337" t="str">
            <v>NH3-N</v>
          </cell>
          <cell r="E337" t="str">
            <v>Broilers</v>
          </cell>
          <cell r="F337" t="str">
            <v>Fraction TAN</v>
          </cell>
          <cell r="G337" t="str">
            <v>cs</v>
          </cell>
          <cell r="H337" t="str">
            <v>-</v>
          </cell>
          <cell r="I337" t="str">
            <v>sheet Abatement effects</v>
          </cell>
          <cell r="J337"/>
          <cell r="K337">
            <v>0.31160000000000004</v>
          </cell>
          <cell r="L337">
            <v>0.31127462945863904</v>
          </cell>
          <cell r="M337">
            <v>0.31094925891727809</v>
          </cell>
          <cell r="N337">
            <v>0.31062388837591709</v>
          </cell>
          <cell r="O337">
            <v>0.31029851783455609</v>
          </cell>
          <cell r="P337">
            <v>0.30997314729319514</v>
          </cell>
          <cell r="Q337">
            <v>0.30964777675183414</v>
          </cell>
          <cell r="R337">
            <v>0.30932240621047319</v>
          </cell>
          <cell r="S337">
            <v>0.30899703566911219</v>
          </cell>
          <cell r="T337">
            <v>0.30867166512775118</v>
          </cell>
          <cell r="U337">
            <v>0.30834629458639018</v>
          </cell>
          <cell r="V337">
            <v>0.30802092404502923</v>
          </cell>
          <cell r="W337">
            <v>0.30769555350366823</v>
          </cell>
          <cell r="X337">
            <v>0.30737018296230728</v>
          </cell>
          <cell r="Y337">
            <v>0.30704481242094628</v>
          </cell>
          <cell r="Z337">
            <v>0.30671944187958533</v>
          </cell>
          <cell r="AA337">
            <v>0.30639407133822433</v>
          </cell>
          <cell r="AB337">
            <v>0.30606870079686332</v>
          </cell>
          <cell r="AC337">
            <v>0.30574333025550238</v>
          </cell>
          <cell r="AD337">
            <v>0.30541795971414137</v>
          </cell>
          <cell r="AE337">
            <v>0.30509258917278043</v>
          </cell>
          <cell r="AF337">
            <v>0.30476721863141942</v>
          </cell>
          <cell r="AG337">
            <v>0.30444184809005848</v>
          </cell>
          <cell r="AH337">
            <v>0.29922042648420394</v>
          </cell>
          <cell r="AI337">
            <v>0.2939990048783494</v>
          </cell>
          <cell r="AJ337">
            <v>0.28877758327249486</v>
          </cell>
          <cell r="AK337">
            <v>0.28355616166664022</v>
          </cell>
          <cell r="AL337">
            <v>0.28355616166664022</v>
          </cell>
          <cell r="AM337">
            <v>0.28355616166664022</v>
          </cell>
          <cell r="AN337">
            <v>0.28355616166664022</v>
          </cell>
          <cell r="AO337">
            <v>0</v>
          </cell>
          <cell r="AP337"/>
          <cell r="AQ337"/>
          <cell r="AR337"/>
          <cell r="AS337"/>
          <cell r="AT337"/>
          <cell r="AU337"/>
          <cell r="AV337" t="str">
            <v>[enter country-specific value</v>
          </cell>
        </row>
        <row r="338">
          <cell r="A338" t="str">
            <v>EF_NH3_applic_solid_Turkeys</v>
          </cell>
          <cell r="B338" t="str">
            <v>-</v>
          </cell>
          <cell r="C338" t="str">
            <v>EF_NH3_applic_solid</v>
          </cell>
          <cell r="D338" t="str">
            <v>NH3-N</v>
          </cell>
          <cell r="E338" t="str">
            <v>Turkeys</v>
          </cell>
          <cell r="F338" t="str">
            <v>Fraction TAN</v>
          </cell>
          <cell r="G338" t="str">
            <v>cs</v>
          </cell>
          <cell r="H338" t="str">
            <v>-</v>
          </cell>
          <cell r="I338" t="str">
            <v>sheet Abatement effects</v>
          </cell>
          <cell r="J338"/>
          <cell r="K338">
            <v>0.44280000000000008</v>
          </cell>
          <cell r="L338">
            <v>0.44233763133596077</v>
          </cell>
          <cell r="M338">
            <v>0.44187526267192151</v>
          </cell>
          <cell r="N338">
            <v>0.44141289400788219</v>
          </cell>
          <cell r="O338">
            <v>0.44095052534384294</v>
          </cell>
          <cell r="P338">
            <v>0.44048815667980362</v>
          </cell>
          <cell r="Q338">
            <v>0.44002578801576436</v>
          </cell>
          <cell r="R338">
            <v>0.43956341935172505</v>
          </cell>
          <cell r="S338">
            <v>0.43910105068768579</v>
          </cell>
          <cell r="T338">
            <v>0.43863868202364642</v>
          </cell>
          <cell r="U338">
            <v>0.43817631335960716</v>
          </cell>
          <cell r="V338">
            <v>0.43771394469556785</v>
          </cell>
          <cell r="W338">
            <v>0.43725157603152859</v>
          </cell>
          <cell r="X338">
            <v>0.43678920736748927</v>
          </cell>
          <cell r="Y338">
            <v>0.43632683870345002</v>
          </cell>
          <cell r="Z338">
            <v>0.4358644700394107</v>
          </cell>
          <cell r="AA338">
            <v>0.43540210137537144</v>
          </cell>
          <cell r="AB338">
            <v>0.43493973271133213</v>
          </cell>
          <cell r="AC338">
            <v>0.43447736404729287</v>
          </cell>
          <cell r="AD338">
            <v>0.43401499538325355</v>
          </cell>
          <cell r="AE338">
            <v>0.4335526267192143</v>
          </cell>
          <cell r="AF338">
            <v>0.43309025805517498</v>
          </cell>
          <cell r="AG338">
            <v>0.43262788939113572</v>
          </cell>
          <cell r="AH338">
            <v>0.42520797447755299</v>
          </cell>
          <cell r="AI338">
            <v>0.41778805956397019</v>
          </cell>
          <cell r="AJ338">
            <v>0.41036814465038746</v>
          </cell>
          <cell r="AK338">
            <v>0.4029482297368045</v>
          </cell>
          <cell r="AL338">
            <v>0.4029482297368045</v>
          </cell>
          <cell r="AM338">
            <v>0.4029482297368045</v>
          </cell>
          <cell r="AN338">
            <v>0.4029482297368045</v>
          </cell>
          <cell r="AO338">
            <v>0</v>
          </cell>
          <cell r="AP338"/>
          <cell r="AQ338"/>
          <cell r="AR338"/>
          <cell r="AS338"/>
          <cell r="AT338"/>
          <cell r="AU338"/>
          <cell r="AV338" t="str">
            <v>[enter country-specific value</v>
          </cell>
        </row>
        <row r="339">
          <cell r="A339" t="str">
            <v>EF_NH3_applic_solid_Other poultry (ducks)</v>
          </cell>
          <cell r="B339" t="str">
            <v>-</v>
          </cell>
          <cell r="C339" t="str">
            <v>EF_NH3_applic_solid</v>
          </cell>
          <cell r="D339" t="str">
            <v>NH3-N</v>
          </cell>
          <cell r="E339" t="str">
            <v>Other poultry (ducks)</v>
          </cell>
          <cell r="F339" t="str">
            <v>Fraction TAN</v>
          </cell>
          <cell r="G339" t="str">
            <v>cs</v>
          </cell>
          <cell r="H339" t="str">
            <v>-</v>
          </cell>
          <cell r="I339" t="str">
            <v>sheet Abatement effects</v>
          </cell>
          <cell r="J339"/>
          <cell r="K339">
            <v>0.44280000000000008</v>
          </cell>
          <cell r="L339">
            <v>0.44233763133596077</v>
          </cell>
          <cell r="M339">
            <v>0.44187526267192151</v>
          </cell>
          <cell r="N339">
            <v>0.44141289400788219</v>
          </cell>
          <cell r="O339">
            <v>0.44095052534384294</v>
          </cell>
          <cell r="P339">
            <v>0.44048815667980362</v>
          </cell>
          <cell r="Q339">
            <v>0.44002578801576436</v>
          </cell>
          <cell r="R339">
            <v>0.43956341935172505</v>
          </cell>
          <cell r="S339">
            <v>0.43910105068768579</v>
          </cell>
          <cell r="T339">
            <v>0.43863868202364642</v>
          </cell>
          <cell r="U339">
            <v>0.43817631335960716</v>
          </cell>
          <cell r="V339">
            <v>0.43771394469556785</v>
          </cell>
          <cell r="W339">
            <v>0.43725157603152859</v>
          </cell>
          <cell r="X339">
            <v>0.43678920736748927</v>
          </cell>
          <cell r="Y339">
            <v>0.43632683870345002</v>
          </cell>
          <cell r="Z339">
            <v>0.4358644700394107</v>
          </cell>
          <cell r="AA339">
            <v>0.43540210137537144</v>
          </cell>
          <cell r="AB339">
            <v>0.43493973271133213</v>
          </cell>
          <cell r="AC339">
            <v>0.43447736404729287</v>
          </cell>
          <cell r="AD339">
            <v>0.43401499538325355</v>
          </cell>
          <cell r="AE339">
            <v>0.4335526267192143</v>
          </cell>
          <cell r="AF339">
            <v>0.43309025805517498</v>
          </cell>
          <cell r="AG339">
            <v>0.43262788939113572</v>
          </cell>
          <cell r="AH339">
            <v>0.42520797447755299</v>
          </cell>
          <cell r="AI339">
            <v>0.41778805956397019</v>
          </cell>
          <cell r="AJ339">
            <v>0.41036814465038746</v>
          </cell>
          <cell r="AK339">
            <v>0.4029482297368045</v>
          </cell>
          <cell r="AL339">
            <v>0.4029482297368045</v>
          </cell>
          <cell r="AM339">
            <v>0.4029482297368045</v>
          </cell>
          <cell r="AN339">
            <v>0.4029482297368045</v>
          </cell>
          <cell r="AO339">
            <v>0</v>
          </cell>
          <cell r="AP339"/>
          <cell r="AQ339"/>
          <cell r="AR339"/>
          <cell r="AS339"/>
          <cell r="AT339"/>
          <cell r="AU339"/>
          <cell r="AV339" t="str">
            <v>[enter country-specific value</v>
          </cell>
        </row>
        <row r="340">
          <cell r="A340" t="str">
            <v>EF_NH3_applic_solid_Other poultry (geese)</v>
          </cell>
          <cell r="B340" t="str">
            <v>-</v>
          </cell>
          <cell r="C340" t="str">
            <v>EF_NH3_applic_solid</v>
          </cell>
          <cell r="D340" t="str">
            <v>NH3-N</v>
          </cell>
          <cell r="E340" t="str">
            <v>Other poultry (geese)</v>
          </cell>
          <cell r="F340" t="str">
            <v>Fraction TAN</v>
          </cell>
          <cell r="G340" t="str">
            <v>cs</v>
          </cell>
          <cell r="H340" t="str">
            <v>-</v>
          </cell>
          <cell r="I340" t="str">
            <v>sheet Abatement effects</v>
          </cell>
          <cell r="J340"/>
          <cell r="K340">
            <v>0.36900000000000005</v>
          </cell>
          <cell r="L340">
            <v>0.36861469277996728</v>
          </cell>
          <cell r="M340">
            <v>0.36822938555993456</v>
          </cell>
          <cell r="N340">
            <v>0.36784407833990185</v>
          </cell>
          <cell r="O340">
            <v>0.36745877111986908</v>
          </cell>
          <cell r="P340">
            <v>0.36707346389983636</v>
          </cell>
          <cell r="Q340">
            <v>0.36668815667980359</v>
          </cell>
          <cell r="R340">
            <v>0.36630284945977087</v>
          </cell>
          <cell r="S340">
            <v>0.36591754223973816</v>
          </cell>
          <cell r="T340">
            <v>0.36553223501970533</v>
          </cell>
          <cell r="U340">
            <v>0.36514692779967262</v>
          </cell>
          <cell r="V340">
            <v>0.36476162057963984</v>
          </cell>
          <cell r="W340">
            <v>0.36437631335960713</v>
          </cell>
          <cell r="X340">
            <v>0.36399100613957441</v>
          </cell>
          <cell r="Y340">
            <v>0.36360569891954164</v>
          </cell>
          <cell r="Z340">
            <v>0.36322039169950893</v>
          </cell>
          <cell r="AA340">
            <v>0.36283508447947616</v>
          </cell>
          <cell r="AB340">
            <v>0.36244977725944344</v>
          </cell>
          <cell r="AC340">
            <v>0.36206447003941072</v>
          </cell>
          <cell r="AD340">
            <v>0.36167916281937795</v>
          </cell>
          <cell r="AE340">
            <v>0.36129385559934524</v>
          </cell>
          <cell r="AF340">
            <v>0.36090854837931247</v>
          </cell>
          <cell r="AG340">
            <v>0.36052324115927975</v>
          </cell>
          <cell r="AH340">
            <v>0.35433997873129414</v>
          </cell>
          <cell r="AI340">
            <v>0.34815671630330847</v>
          </cell>
          <cell r="AJ340">
            <v>0.34197345387532285</v>
          </cell>
          <cell r="AK340">
            <v>0.33579019144733707</v>
          </cell>
          <cell r="AL340">
            <v>0.33579019144733707</v>
          </cell>
          <cell r="AM340">
            <v>0.33579019144733707</v>
          </cell>
          <cell r="AN340">
            <v>0.33579019144733707</v>
          </cell>
          <cell r="AO340">
            <v>0</v>
          </cell>
          <cell r="AP340"/>
          <cell r="AQ340"/>
          <cell r="AR340"/>
          <cell r="AS340"/>
          <cell r="AT340"/>
          <cell r="AU340"/>
          <cell r="AV340" t="str">
            <v>[enter country-specific value</v>
          </cell>
        </row>
        <row r="341">
          <cell r="A341" t="str">
            <v>EF_NH3_applic_solid_Other animals (fur animals)</v>
          </cell>
          <cell r="B341" t="str">
            <v>-</v>
          </cell>
          <cell r="C341" t="str">
            <v>EF_NH3_applic_solid</v>
          </cell>
          <cell r="D341" t="str">
            <v>NH3-N</v>
          </cell>
          <cell r="E341" t="str">
            <v>Other animals (fur animals)</v>
          </cell>
          <cell r="F341" t="str">
            <v>Fraction TAN</v>
          </cell>
          <cell r="G341" t="str">
            <v>D</v>
          </cell>
          <cell r="H341" t="str">
            <v>-</v>
          </cell>
          <cell r="I341" t="str">
            <v>Table 3.9, 3B, EMEP/EEA Guidebook 2019, no default (NA) - assumed to be 0</v>
          </cell>
          <cell r="J341"/>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cell r="AQ341"/>
          <cell r="AR341"/>
          <cell r="AS341"/>
          <cell r="AT341"/>
          <cell r="AU341"/>
          <cell r="AV341" t="e">
            <v>#N/A</v>
          </cell>
        </row>
        <row r="342">
          <cell r="A342" t="str">
            <v>EF NH3 grazing</v>
          </cell>
          <cell r="B342"/>
          <cell r="C342"/>
          <cell r="D342"/>
          <cell r="E342"/>
          <cell r="F342"/>
          <cell r="G342"/>
          <cell r="H342"/>
          <cell r="I342"/>
          <cell r="J342"/>
          <cell r="K342"/>
          <cell r="L342"/>
          <cell r="M342"/>
          <cell r="N342"/>
          <cell r="O342"/>
          <cell r="P342"/>
          <cell r="Q342"/>
          <cell r="R342"/>
          <cell r="S342"/>
          <cell r="T342"/>
          <cell r="U342"/>
          <cell r="V342"/>
          <cell r="W342"/>
          <cell r="X342"/>
          <cell r="Y342"/>
          <cell r="Z342"/>
          <cell r="AA342"/>
          <cell r="AB342"/>
          <cell r="AC342"/>
          <cell r="AD342"/>
          <cell r="AE342"/>
          <cell r="AF342"/>
          <cell r="AG342"/>
          <cell r="AH342"/>
          <cell r="AI342"/>
          <cell r="AJ342"/>
          <cell r="AK342"/>
          <cell r="AL342"/>
          <cell r="AM342"/>
          <cell r="AN342"/>
          <cell r="AO342"/>
          <cell r="AP342"/>
          <cell r="AQ342"/>
          <cell r="AR342"/>
          <cell r="AS342"/>
          <cell r="AT342"/>
          <cell r="AU342"/>
          <cell r="AV342"/>
        </row>
        <row r="343">
          <cell r="A343" t="str">
            <v>EF_NH3_grazing_Dairy cattle</v>
          </cell>
          <cell r="B343" t="str">
            <v>-</v>
          </cell>
          <cell r="C343" t="str">
            <v>EF_NH3_grazing</v>
          </cell>
          <cell r="D343" t="str">
            <v>NH3-N</v>
          </cell>
          <cell r="E343" t="str">
            <v>Dairy cattle</v>
          </cell>
          <cell r="F343" t="str">
            <v>Fraction TAN</v>
          </cell>
          <cell r="G343" t="str">
            <v>D</v>
          </cell>
          <cell r="H343" t="str">
            <v>-</v>
          </cell>
          <cell r="I343" t="str">
            <v>Table 3.9, 3B, EMEP/EEA Guidebook 2019</v>
          </cell>
          <cell r="J343"/>
          <cell r="K343">
            <v>0.14000000000000001</v>
          </cell>
          <cell r="L343">
            <v>0.14000000000000001</v>
          </cell>
          <cell r="M343">
            <v>0.14000000000000001</v>
          </cell>
          <cell r="N343">
            <v>0.14000000000000001</v>
          </cell>
          <cell r="O343">
            <v>0.14000000000000001</v>
          </cell>
          <cell r="P343">
            <v>0.14000000000000001</v>
          </cell>
          <cell r="Q343">
            <v>0.14000000000000001</v>
          </cell>
          <cell r="R343">
            <v>0.14000000000000001</v>
          </cell>
          <cell r="S343">
            <v>0.14000000000000001</v>
          </cell>
          <cell r="T343">
            <v>0.14000000000000001</v>
          </cell>
          <cell r="U343">
            <v>0.14000000000000001</v>
          </cell>
          <cell r="V343">
            <v>0.14000000000000001</v>
          </cell>
          <cell r="W343">
            <v>0.14000000000000001</v>
          </cell>
          <cell r="X343">
            <v>0.14000000000000001</v>
          </cell>
          <cell r="Y343">
            <v>0.14000000000000001</v>
          </cell>
          <cell r="Z343">
            <v>0.14000000000000001</v>
          </cell>
          <cell r="AA343">
            <v>0.14000000000000001</v>
          </cell>
          <cell r="AB343">
            <v>0.14000000000000001</v>
          </cell>
          <cell r="AC343">
            <v>0.14000000000000001</v>
          </cell>
          <cell r="AD343">
            <v>0.14000000000000001</v>
          </cell>
          <cell r="AE343">
            <v>0.14000000000000001</v>
          </cell>
          <cell r="AF343">
            <v>0.14000000000000001</v>
          </cell>
          <cell r="AG343">
            <v>0.14000000000000001</v>
          </cell>
          <cell r="AH343">
            <v>0.14000000000000001</v>
          </cell>
          <cell r="AI343">
            <v>0.14000000000000001</v>
          </cell>
          <cell r="AJ343">
            <v>0.14000000000000001</v>
          </cell>
          <cell r="AK343">
            <v>0.14000000000000001</v>
          </cell>
          <cell r="AL343">
            <v>0.14000000000000001</v>
          </cell>
          <cell r="AM343">
            <v>0.14000000000000001</v>
          </cell>
          <cell r="AN343">
            <v>0.14000000000000001</v>
          </cell>
          <cell r="AO343">
            <v>0.14000000000000001</v>
          </cell>
          <cell r="AP343"/>
          <cell r="AQ343"/>
          <cell r="AR343"/>
          <cell r="AS343"/>
          <cell r="AT343"/>
          <cell r="AU343"/>
          <cell r="AV343" t="e">
            <v>#N/A</v>
          </cell>
        </row>
        <row r="344">
          <cell r="A344" t="str">
            <v>EF_NH3_grazing_Non-dairy cattle</v>
          </cell>
          <cell r="B344" t="str">
            <v>-</v>
          </cell>
          <cell r="C344" t="str">
            <v>EF_NH3_grazing</v>
          </cell>
          <cell r="D344" t="str">
            <v>NH3-N</v>
          </cell>
          <cell r="E344" t="str">
            <v>Non-dairy cattle</v>
          </cell>
          <cell r="F344" t="str">
            <v>Fraction TAN</v>
          </cell>
          <cell r="G344" t="str">
            <v>D</v>
          </cell>
          <cell r="H344" t="str">
            <v>-</v>
          </cell>
          <cell r="I344" t="str">
            <v>Table 3.9, 3B, EMEP/EEA Guidebook 2019</v>
          </cell>
          <cell r="J344"/>
          <cell r="K344">
            <v>0.14000000000000001</v>
          </cell>
          <cell r="L344">
            <v>0.14000000000000001</v>
          </cell>
          <cell r="M344">
            <v>0.14000000000000001</v>
          </cell>
          <cell r="N344">
            <v>0.14000000000000001</v>
          </cell>
          <cell r="O344">
            <v>0.14000000000000001</v>
          </cell>
          <cell r="P344">
            <v>0.14000000000000001</v>
          </cell>
          <cell r="Q344">
            <v>0.14000000000000001</v>
          </cell>
          <cell r="R344">
            <v>0.14000000000000001</v>
          </cell>
          <cell r="S344">
            <v>0.14000000000000001</v>
          </cell>
          <cell r="T344">
            <v>0.14000000000000001</v>
          </cell>
          <cell r="U344">
            <v>0.14000000000000001</v>
          </cell>
          <cell r="V344">
            <v>0.14000000000000001</v>
          </cell>
          <cell r="W344">
            <v>0.14000000000000001</v>
          </cell>
          <cell r="X344">
            <v>0.14000000000000001</v>
          </cell>
          <cell r="Y344">
            <v>0.14000000000000001</v>
          </cell>
          <cell r="Z344">
            <v>0.14000000000000001</v>
          </cell>
          <cell r="AA344">
            <v>0.14000000000000001</v>
          </cell>
          <cell r="AB344">
            <v>0.14000000000000001</v>
          </cell>
          <cell r="AC344">
            <v>0.14000000000000001</v>
          </cell>
          <cell r="AD344">
            <v>0.14000000000000001</v>
          </cell>
          <cell r="AE344">
            <v>0.14000000000000001</v>
          </cell>
          <cell r="AF344">
            <v>0.14000000000000001</v>
          </cell>
          <cell r="AG344">
            <v>0.14000000000000001</v>
          </cell>
          <cell r="AH344">
            <v>0.14000000000000001</v>
          </cell>
          <cell r="AI344">
            <v>0.14000000000000001</v>
          </cell>
          <cell r="AJ344">
            <v>0.14000000000000001</v>
          </cell>
          <cell r="AK344">
            <v>0.14000000000000001</v>
          </cell>
          <cell r="AL344">
            <v>0.14000000000000001</v>
          </cell>
          <cell r="AM344">
            <v>0.14000000000000001</v>
          </cell>
          <cell r="AN344">
            <v>0.14000000000000001</v>
          </cell>
          <cell r="AO344">
            <v>0.14000000000000001</v>
          </cell>
          <cell r="AP344"/>
          <cell r="AQ344"/>
          <cell r="AR344"/>
          <cell r="AS344"/>
          <cell r="AT344"/>
          <cell r="AU344"/>
          <cell r="AV344" t="e">
            <v>#N/A</v>
          </cell>
        </row>
        <row r="345">
          <cell r="A345" t="str">
            <v>EF_NH3_grazing_Non-dairy cattle (calves)</v>
          </cell>
          <cell r="B345" t="str">
            <v>-</v>
          </cell>
          <cell r="C345" t="str">
            <v>EF_NH3_grazing</v>
          </cell>
          <cell r="D345" t="str">
            <v>NH3-N</v>
          </cell>
          <cell r="E345" t="str">
            <v>Non-dairy cattle (calves)</v>
          </cell>
          <cell r="F345" t="str">
            <v>Fraction TAN</v>
          </cell>
          <cell r="G345" t="str">
            <v>D</v>
          </cell>
          <cell r="H345" t="str">
            <v>-</v>
          </cell>
          <cell r="I345" t="str">
            <v>Table 3.9, 3B, EMEP/EEA Guidebook 2019 - no default, assuming the same as non-dairy cattle</v>
          </cell>
          <cell r="J345"/>
          <cell r="K345">
            <v>0.14000000000000001</v>
          </cell>
          <cell r="L345">
            <v>0.14000000000000001</v>
          </cell>
          <cell r="M345">
            <v>0.14000000000000001</v>
          </cell>
          <cell r="N345">
            <v>0.14000000000000001</v>
          </cell>
          <cell r="O345">
            <v>0.14000000000000001</v>
          </cell>
          <cell r="P345">
            <v>0.14000000000000001</v>
          </cell>
          <cell r="Q345">
            <v>0.14000000000000001</v>
          </cell>
          <cell r="R345">
            <v>0.14000000000000001</v>
          </cell>
          <cell r="S345">
            <v>0.14000000000000001</v>
          </cell>
          <cell r="T345">
            <v>0.14000000000000001</v>
          </cell>
          <cell r="U345">
            <v>0.14000000000000001</v>
          </cell>
          <cell r="V345">
            <v>0.14000000000000001</v>
          </cell>
          <cell r="W345">
            <v>0.14000000000000001</v>
          </cell>
          <cell r="X345">
            <v>0.14000000000000001</v>
          </cell>
          <cell r="Y345">
            <v>0.14000000000000001</v>
          </cell>
          <cell r="Z345">
            <v>0.14000000000000001</v>
          </cell>
          <cell r="AA345">
            <v>0.14000000000000001</v>
          </cell>
          <cell r="AB345">
            <v>0.14000000000000001</v>
          </cell>
          <cell r="AC345">
            <v>0.14000000000000001</v>
          </cell>
          <cell r="AD345">
            <v>0.14000000000000001</v>
          </cell>
          <cell r="AE345">
            <v>0.14000000000000001</v>
          </cell>
          <cell r="AF345">
            <v>0.14000000000000001</v>
          </cell>
          <cell r="AG345">
            <v>0.14000000000000001</v>
          </cell>
          <cell r="AH345">
            <v>0.14000000000000001</v>
          </cell>
          <cell r="AI345">
            <v>0.14000000000000001</v>
          </cell>
          <cell r="AJ345">
            <v>0.14000000000000001</v>
          </cell>
          <cell r="AK345">
            <v>0.14000000000000001</v>
          </cell>
          <cell r="AL345">
            <v>0.14000000000000001</v>
          </cell>
          <cell r="AM345">
            <v>0.14000000000000001</v>
          </cell>
          <cell r="AN345">
            <v>0.14000000000000001</v>
          </cell>
          <cell r="AO345">
            <v>0.14000000000000001</v>
          </cell>
          <cell r="AP345"/>
          <cell r="AQ345"/>
          <cell r="AR345"/>
          <cell r="AS345"/>
          <cell r="AT345"/>
          <cell r="AU345"/>
          <cell r="AV345" t="e">
            <v>#N/A</v>
          </cell>
        </row>
        <row r="346">
          <cell r="A346" t="str">
            <v>EF_NH3_grazing_Sheep</v>
          </cell>
          <cell r="B346" t="str">
            <v>-</v>
          </cell>
          <cell r="C346" t="str">
            <v>EF_NH3_grazing</v>
          </cell>
          <cell r="D346" t="str">
            <v>NH3-N</v>
          </cell>
          <cell r="E346" t="str">
            <v>Sheep</v>
          </cell>
          <cell r="F346" t="str">
            <v>Fraction TAN</v>
          </cell>
          <cell r="G346" t="str">
            <v>D</v>
          </cell>
          <cell r="H346" t="str">
            <v>-</v>
          </cell>
          <cell r="I346" t="str">
            <v>Table 3.9, 3B, EMEP/EEA Guidebook 2019</v>
          </cell>
          <cell r="J346"/>
          <cell r="K346">
            <v>0.09</v>
          </cell>
          <cell r="L346">
            <v>0.09</v>
          </cell>
          <cell r="M346">
            <v>0.09</v>
          </cell>
          <cell r="N346">
            <v>0.09</v>
          </cell>
          <cell r="O346">
            <v>0.09</v>
          </cell>
          <cell r="P346">
            <v>0.09</v>
          </cell>
          <cell r="Q346">
            <v>0.09</v>
          </cell>
          <cell r="R346">
            <v>0.09</v>
          </cell>
          <cell r="S346">
            <v>0.09</v>
          </cell>
          <cell r="T346">
            <v>0.09</v>
          </cell>
          <cell r="U346">
            <v>0.09</v>
          </cell>
          <cell r="V346">
            <v>0.09</v>
          </cell>
          <cell r="W346">
            <v>0.09</v>
          </cell>
          <cell r="X346">
            <v>0.09</v>
          </cell>
          <cell r="Y346">
            <v>0.09</v>
          </cell>
          <cell r="Z346">
            <v>0.09</v>
          </cell>
          <cell r="AA346">
            <v>0.09</v>
          </cell>
          <cell r="AB346">
            <v>0.09</v>
          </cell>
          <cell r="AC346">
            <v>0.09</v>
          </cell>
          <cell r="AD346">
            <v>0.09</v>
          </cell>
          <cell r="AE346">
            <v>0.09</v>
          </cell>
          <cell r="AF346">
            <v>0.09</v>
          </cell>
          <cell r="AG346">
            <v>0.09</v>
          </cell>
          <cell r="AH346">
            <v>0.09</v>
          </cell>
          <cell r="AI346">
            <v>0.09</v>
          </cell>
          <cell r="AJ346">
            <v>0.09</v>
          </cell>
          <cell r="AK346">
            <v>0.09</v>
          </cell>
          <cell r="AL346">
            <v>0.09</v>
          </cell>
          <cell r="AM346">
            <v>0.09</v>
          </cell>
          <cell r="AN346">
            <v>0.09</v>
          </cell>
          <cell r="AO346">
            <v>0.09</v>
          </cell>
          <cell r="AP346"/>
          <cell r="AQ346"/>
          <cell r="AR346"/>
          <cell r="AS346"/>
          <cell r="AT346"/>
          <cell r="AU346"/>
          <cell r="AV346" t="e">
            <v>#N/A</v>
          </cell>
        </row>
        <row r="347">
          <cell r="A347" t="str">
            <v>EF_NH3_grazing_Swine (finishing pigs)</v>
          </cell>
          <cell r="B347" t="str">
            <v>-</v>
          </cell>
          <cell r="C347" t="str">
            <v>EF_NH3_grazing</v>
          </cell>
          <cell r="D347" t="str">
            <v>NH3-N</v>
          </cell>
          <cell r="E347" t="str">
            <v>Swine (finishing pigs)</v>
          </cell>
          <cell r="F347" t="str">
            <v>Fraction TAN</v>
          </cell>
          <cell r="G347" t="str">
            <v>D</v>
          </cell>
          <cell r="H347" t="str">
            <v>-</v>
          </cell>
          <cell r="I347" t="str">
            <v>No default, assumed to be 0</v>
          </cell>
          <cell r="J347"/>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cell r="AQ347"/>
          <cell r="AR347"/>
          <cell r="AS347"/>
          <cell r="AT347"/>
          <cell r="AU347"/>
          <cell r="AV347" t="e">
            <v>#N/A</v>
          </cell>
        </row>
        <row r="348">
          <cell r="A348" t="str">
            <v>EF_NH3_grazing_Swine (sows)</v>
          </cell>
          <cell r="B348" t="str">
            <v>-</v>
          </cell>
          <cell r="C348" t="str">
            <v>EF_NH3_grazing</v>
          </cell>
          <cell r="D348" t="str">
            <v>NH3-N</v>
          </cell>
          <cell r="E348" t="str">
            <v>Swine (sows)</v>
          </cell>
          <cell r="F348" t="str">
            <v>Fraction TAN</v>
          </cell>
          <cell r="G348" t="str">
            <v>D</v>
          </cell>
          <cell r="H348" t="str">
            <v>-</v>
          </cell>
          <cell r="I348" t="str">
            <v>Table 3.9, 3B, EMEP/EEA Guidebook 2019</v>
          </cell>
          <cell r="J348"/>
          <cell r="K348">
            <v>0.31</v>
          </cell>
          <cell r="L348">
            <v>0.31</v>
          </cell>
          <cell r="M348">
            <v>0.31</v>
          </cell>
          <cell r="N348">
            <v>0.31</v>
          </cell>
          <cell r="O348">
            <v>0.31</v>
          </cell>
          <cell r="P348">
            <v>0.31</v>
          </cell>
          <cell r="Q348">
            <v>0.31</v>
          </cell>
          <cell r="R348">
            <v>0.31</v>
          </cell>
          <cell r="S348">
            <v>0.31</v>
          </cell>
          <cell r="T348">
            <v>0.31</v>
          </cell>
          <cell r="U348">
            <v>0.31</v>
          </cell>
          <cell r="V348">
            <v>0.31</v>
          </cell>
          <cell r="W348">
            <v>0.31</v>
          </cell>
          <cell r="X348">
            <v>0.31</v>
          </cell>
          <cell r="Y348">
            <v>0.31</v>
          </cell>
          <cell r="Z348">
            <v>0.31</v>
          </cell>
          <cell r="AA348">
            <v>0.31</v>
          </cell>
          <cell r="AB348">
            <v>0.31</v>
          </cell>
          <cell r="AC348">
            <v>0.31</v>
          </cell>
          <cell r="AD348">
            <v>0.31</v>
          </cell>
          <cell r="AE348">
            <v>0.31</v>
          </cell>
          <cell r="AF348">
            <v>0.31</v>
          </cell>
          <cell r="AG348">
            <v>0.31</v>
          </cell>
          <cell r="AH348">
            <v>0.31</v>
          </cell>
          <cell r="AI348">
            <v>0.31</v>
          </cell>
          <cell r="AJ348">
            <v>0.31</v>
          </cell>
          <cell r="AK348">
            <v>0.31</v>
          </cell>
          <cell r="AL348">
            <v>0.31</v>
          </cell>
          <cell r="AM348">
            <v>0.31</v>
          </cell>
          <cell r="AN348">
            <v>0.31</v>
          </cell>
          <cell r="AO348">
            <v>0.31</v>
          </cell>
          <cell r="AP348"/>
          <cell r="AQ348"/>
          <cell r="AR348"/>
          <cell r="AS348"/>
          <cell r="AT348"/>
          <cell r="AU348"/>
          <cell r="AV348" t="e">
            <v>#N/A</v>
          </cell>
        </row>
        <row r="349">
          <cell r="A349" t="str">
            <v>EF_NH3_grazing_Buffalo</v>
          </cell>
          <cell r="B349" t="str">
            <v>-</v>
          </cell>
          <cell r="C349" t="str">
            <v>EF_NH3_grazing</v>
          </cell>
          <cell r="D349" t="str">
            <v>NH3-N</v>
          </cell>
          <cell r="E349" t="str">
            <v>Buffalo</v>
          </cell>
          <cell r="F349" t="str">
            <v>Fraction TAN</v>
          </cell>
          <cell r="G349" t="str">
            <v>D</v>
          </cell>
          <cell r="H349" t="str">
            <v>-</v>
          </cell>
          <cell r="I349" t="str">
            <v>Table 3.9, 3B, EMEP/EEA Guidebook 2019</v>
          </cell>
          <cell r="J349"/>
          <cell r="K349">
            <v>0.14000000000000001</v>
          </cell>
          <cell r="L349">
            <v>0.14000000000000001</v>
          </cell>
          <cell r="M349">
            <v>0.14000000000000001</v>
          </cell>
          <cell r="N349">
            <v>0.14000000000000001</v>
          </cell>
          <cell r="O349">
            <v>0.14000000000000001</v>
          </cell>
          <cell r="P349">
            <v>0.14000000000000001</v>
          </cell>
          <cell r="Q349">
            <v>0.14000000000000001</v>
          </cell>
          <cell r="R349">
            <v>0.14000000000000001</v>
          </cell>
          <cell r="S349">
            <v>0.14000000000000001</v>
          </cell>
          <cell r="T349">
            <v>0.14000000000000001</v>
          </cell>
          <cell r="U349">
            <v>0.14000000000000001</v>
          </cell>
          <cell r="V349">
            <v>0.14000000000000001</v>
          </cell>
          <cell r="W349">
            <v>0.14000000000000001</v>
          </cell>
          <cell r="X349">
            <v>0.14000000000000001</v>
          </cell>
          <cell r="Y349">
            <v>0.14000000000000001</v>
          </cell>
          <cell r="Z349">
            <v>0.14000000000000001</v>
          </cell>
          <cell r="AA349">
            <v>0.14000000000000001</v>
          </cell>
          <cell r="AB349">
            <v>0.14000000000000001</v>
          </cell>
          <cell r="AC349">
            <v>0.14000000000000001</v>
          </cell>
          <cell r="AD349">
            <v>0.14000000000000001</v>
          </cell>
          <cell r="AE349">
            <v>0.14000000000000001</v>
          </cell>
          <cell r="AF349">
            <v>0.14000000000000001</v>
          </cell>
          <cell r="AG349">
            <v>0.14000000000000001</v>
          </cell>
          <cell r="AH349">
            <v>0.14000000000000001</v>
          </cell>
          <cell r="AI349">
            <v>0.14000000000000001</v>
          </cell>
          <cell r="AJ349">
            <v>0.14000000000000001</v>
          </cell>
          <cell r="AK349">
            <v>0.14000000000000001</v>
          </cell>
          <cell r="AL349">
            <v>0.14000000000000001</v>
          </cell>
          <cell r="AM349">
            <v>0.14000000000000001</v>
          </cell>
          <cell r="AN349">
            <v>0.14000000000000001</v>
          </cell>
          <cell r="AO349">
            <v>0.14000000000000001</v>
          </cell>
          <cell r="AP349"/>
          <cell r="AQ349"/>
          <cell r="AR349"/>
          <cell r="AS349"/>
          <cell r="AT349"/>
          <cell r="AU349"/>
          <cell r="AV349" t="e">
            <v>#N/A</v>
          </cell>
        </row>
        <row r="350">
          <cell r="A350" t="str">
            <v>EF_NH3_grazing_Goats</v>
          </cell>
          <cell r="B350" t="str">
            <v>-</v>
          </cell>
          <cell r="C350" t="str">
            <v>EF_NH3_grazing</v>
          </cell>
          <cell r="D350" t="str">
            <v>NH3-N</v>
          </cell>
          <cell r="E350" t="str">
            <v>Goats</v>
          </cell>
          <cell r="F350" t="str">
            <v>Fraction TAN</v>
          </cell>
          <cell r="G350" t="str">
            <v>D</v>
          </cell>
          <cell r="H350" t="str">
            <v>-</v>
          </cell>
          <cell r="I350" t="str">
            <v>Table 3.9, 3B, EMEP/EEA Guidebook 2019</v>
          </cell>
          <cell r="J350"/>
          <cell r="K350">
            <v>0.09</v>
          </cell>
          <cell r="L350">
            <v>0.09</v>
          </cell>
          <cell r="M350">
            <v>0.09</v>
          </cell>
          <cell r="N350">
            <v>0.09</v>
          </cell>
          <cell r="O350">
            <v>0.09</v>
          </cell>
          <cell r="P350">
            <v>0.09</v>
          </cell>
          <cell r="Q350">
            <v>0.09</v>
          </cell>
          <cell r="R350">
            <v>0.09</v>
          </cell>
          <cell r="S350">
            <v>0.09</v>
          </cell>
          <cell r="T350">
            <v>0.09</v>
          </cell>
          <cell r="U350">
            <v>0.09</v>
          </cell>
          <cell r="V350">
            <v>0.09</v>
          </cell>
          <cell r="W350">
            <v>0.09</v>
          </cell>
          <cell r="X350">
            <v>0.09</v>
          </cell>
          <cell r="Y350">
            <v>0.09</v>
          </cell>
          <cell r="Z350">
            <v>0.09</v>
          </cell>
          <cell r="AA350">
            <v>0.09</v>
          </cell>
          <cell r="AB350">
            <v>0.09</v>
          </cell>
          <cell r="AC350">
            <v>0.09</v>
          </cell>
          <cell r="AD350">
            <v>0.09</v>
          </cell>
          <cell r="AE350">
            <v>0.09</v>
          </cell>
          <cell r="AF350">
            <v>0.09</v>
          </cell>
          <cell r="AG350">
            <v>0.09</v>
          </cell>
          <cell r="AH350">
            <v>0.09</v>
          </cell>
          <cell r="AI350">
            <v>0.09</v>
          </cell>
          <cell r="AJ350">
            <v>0.09</v>
          </cell>
          <cell r="AK350">
            <v>0.09</v>
          </cell>
          <cell r="AL350">
            <v>0.09</v>
          </cell>
          <cell r="AM350">
            <v>0.09</v>
          </cell>
          <cell r="AN350">
            <v>0.09</v>
          </cell>
          <cell r="AO350">
            <v>0.09</v>
          </cell>
          <cell r="AP350"/>
          <cell r="AQ350"/>
          <cell r="AR350"/>
          <cell r="AS350"/>
          <cell r="AT350"/>
          <cell r="AU350"/>
          <cell r="AV350" t="e">
            <v>#N/A</v>
          </cell>
        </row>
        <row r="351">
          <cell r="A351" t="str">
            <v>EF_NH3_grazing_Horses</v>
          </cell>
          <cell r="B351" t="str">
            <v>-</v>
          </cell>
          <cell r="C351" t="str">
            <v>EF_NH3_grazing</v>
          </cell>
          <cell r="D351" t="str">
            <v>NH3-N</v>
          </cell>
          <cell r="E351" t="str">
            <v>Horses</v>
          </cell>
          <cell r="F351" t="str">
            <v>Fraction TAN</v>
          </cell>
          <cell r="G351" t="str">
            <v>D</v>
          </cell>
          <cell r="H351" t="str">
            <v>-</v>
          </cell>
          <cell r="I351" t="str">
            <v>Table 3.9, 3B, EMEP/EEA Guidebook 2019</v>
          </cell>
          <cell r="J351"/>
          <cell r="K351">
            <v>0.35</v>
          </cell>
          <cell r="L351">
            <v>0.35</v>
          </cell>
          <cell r="M351">
            <v>0.35</v>
          </cell>
          <cell r="N351">
            <v>0.35</v>
          </cell>
          <cell r="O351">
            <v>0.35</v>
          </cell>
          <cell r="P351">
            <v>0.35</v>
          </cell>
          <cell r="Q351">
            <v>0.35</v>
          </cell>
          <cell r="R351">
            <v>0.35</v>
          </cell>
          <cell r="S351">
            <v>0.35</v>
          </cell>
          <cell r="T351">
            <v>0.35</v>
          </cell>
          <cell r="U351">
            <v>0.35</v>
          </cell>
          <cell r="V351">
            <v>0.35</v>
          </cell>
          <cell r="W351">
            <v>0.35</v>
          </cell>
          <cell r="X351">
            <v>0.35</v>
          </cell>
          <cell r="Y351">
            <v>0.35</v>
          </cell>
          <cell r="Z351">
            <v>0.35</v>
          </cell>
          <cell r="AA351">
            <v>0.35</v>
          </cell>
          <cell r="AB351">
            <v>0.35</v>
          </cell>
          <cell r="AC351">
            <v>0.35</v>
          </cell>
          <cell r="AD351">
            <v>0.35</v>
          </cell>
          <cell r="AE351">
            <v>0.35</v>
          </cell>
          <cell r="AF351">
            <v>0.35</v>
          </cell>
          <cell r="AG351">
            <v>0.35</v>
          </cell>
          <cell r="AH351">
            <v>0.35</v>
          </cell>
          <cell r="AI351">
            <v>0.35</v>
          </cell>
          <cell r="AJ351">
            <v>0.35</v>
          </cell>
          <cell r="AK351">
            <v>0.35</v>
          </cell>
          <cell r="AL351">
            <v>0.35</v>
          </cell>
          <cell r="AM351">
            <v>0.35</v>
          </cell>
          <cell r="AN351">
            <v>0.35</v>
          </cell>
          <cell r="AO351">
            <v>0.35</v>
          </cell>
          <cell r="AP351"/>
          <cell r="AQ351"/>
          <cell r="AR351"/>
          <cell r="AS351"/>
          <cell r="AT351"/>
          <cell r="AU351"/>
          <cell r="AV351" t="e">
            <v>#N/A</v>
          </cell>
        </row>
        <row r="352">
          <cell r="A352" t="str">
            <v>EF_NH3_grazing_Mules and asses</v>
          </cell>
          <cell r="B352" t="str">
            <v>-</v>
          </cell>
          <cell r="C352" t="str">
            <v>EF_NH3_grazing</v>
          </cell>
          <cell r="D352" t="str">
            <v>NH3-N</v>
          </cell>
          <cell r="E352" t="str">
            <v>Mules and asses</v>
          </cell>
          <cell r="F352" t="str">
            <v>Fraction TAN</v>
          </cell>
          <cell r="G352" t="str">
            <v>D</v>
          </cell>
          <cell r="H352" t="str">
            <v>-</v>
          </cell>
          <cell r="I352" t="str">
            <v>Table 3.9, 3B, EMEP/EEA Guidebook 2019</v>
          </cell>
          <cell r="J352"/>
          <cell r="K352">
            <v>0.35</v>
          </cell>
          <cell r="L352">
            <v>0.35</v>
          </cell>
          <cell r="M352">
            <v>0.35</v>
          </cell>
          <cell r="N352">
            <v>0.35</v>
          </cell>
          <cell r="O352">
            <v>0.35</v>
          </cell>
          <cell r="P352">
            <v>0.35</v>
          </cell>
          <cell r="Q352">
            <v>0.35</v>
          </cell>
          <cell r="R352">
            <v>0.35</v>
          </cell>
          <cell r="S352">
            <v>0.35</v>
          </cell>
          <cell r="T352">
            <v>0.35</v>
          </cell>
          <cell r="U352">
            <v>0.35</v>
          </cell>
          <cell r="V352">
            <v>0.35</v>
          </cell>
          <cell r="W352">
            <v>0.35</v>
          </cell>
          <cell r="X352">
            <v>0.35</v>
          </cell>
          <cell r="Y352">
            <v>0.35</v>
          </cell>
          <cell r="Z352">
            <v>0.35</v>
          </cell>
          <cell r="AA352">
            <v>0.35</v>
          </cell>
          <cell r="AB352">
            <v>0.35</v>
          </cell>
          <cell r="AC352">
            <v>0.35</v>
          </cell>
          <cell r="AD352">
            <v>0.35</v>
          </cell>
          <cell r="AE352">
            <v>0.35</v>
          </cell>
          <cell r="AF352">
            <v>0.35</v>
          </cell>
          <cell r="AG352">
            <v>0.35</v>
          </cell>
          <cell r="AH352">
            <v>0.35</v>
          </cell>
          <cell r="AI352">
            <v>0.35</v>
          </cell>
          <cell r="AJ352">
            <v>0.35</v>
          </cell>
          <cell r="AK352">
            <v>0.35</v>
          </cell>
          <cell r="AL352">
            <v>0.35</v>
          </cell>
          <cell r="AM352">
            <v>0.35</v>
          </cell>
          <cell r="AN352">
            <v>0.35</v>
          </cell>
          <cell r="AO352">
            <v>0.35</v>
          </cell>
          <cell r="AP352"/>
          <cell r="AQ352"/>
          <cell r="AR352"/>
          <cell r="AS352"/>
          <cell r="AT352"/>
          <cell r="AU352"/>
          <cell r="AV352" t="e">
            <v>#N/A</v>
          </cell>
        </row>
        <row r="353">
          <cell r="A353" t="str">
            <v>EF_NH3_grazing_Laying hens</v>
          </cell>
          <cell r="B353" t="str">
            <v>-</v>
          </cell>
          <cell r="C353" t="str">
            <v>EF_NH3_grazing</v>
          </cell>
          <cell r="D353" t="str">
            <v>NH3-N</v>
          </cell>
          <cell r="E353" t="str">
            <v>Laying hens</v>
          </cell>
          <cell r="F353" t="str">
            <v>Fraction TAN</v>
          </cell>
          <cell r="G353" t="str">
            <v>D</v>
          </cell>
          <cell r="H353" t="str">
            <v>-</v>
          </cell>
          <cell r="I353" t="str">
            <v>No default, assumed to be 0</v>
          </cell>
          <cell r="J353"/>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cell r="AQ353"/>
          <cell r="AR353"/>
          <cell r="AS353"/>
          <cell r="AT353"/>
          <cell r="AU353"/>
          <cell r="AV353" t="e">
            <v>#N/A</v>
          </cell>
        </row>
        <row r="354">
          <cell r="A354" t="str">
            <v>EF_NH3_grazing_Broilers</v>
          </cell>
          <cell r="B354" t="str">
            <v>-</v>
          </cell>
          <cell r="C354" t="str">
            <v>EF_NH3_grazing</v>
          </cell>
          <cell r="D354" t="str">
            <v>NH3-N</v>
          </cell>
          <cell r="E354" t="str">
            <v>Broilers</v>
          </cell>
          <cell r="F354" t="str">
            <v>Fraction TAN</v>
          </cell>
          <cell r="G354" t="str">
            <v>D</v>
          </cell>
          <cell r="H354" t="str">
            <v>-</v>
          </cell>
          <cell r="I354" t="str">
            <v>No default, assumed to be 0</v>
          </cell>
          <cell r="J354"/>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cell r="AQ354"/>
          <cell r="AR354"/>
          <cell r="AS354"/>
          <cell r="AT354"/>
          <cell r="AU354"/>
          <cell r="AV354" t="e">
            <v>#N/A</v>
          </cell>
        </row>
        <row r="355">
          <cell r="A355" t="str">
            <v>EF_NH3_grazing_Turkeys</v>
          </cell>
          <cell r="B355" t="str">
            <v>-</v>
          </cell>
          <cell r="C355" t="str">
            <v>EF_NH3_grazing</v>
          </cell>
          <cell r="D355" t="str">
            <v>NH3-N</v>
          </cell>
          <cell r="E355" t="str">
            <v>Turkeys</v>
          </cell>
          <cell r="F355" t="str">
            <v>Fraction TAN</v>
          </cell>
          <cell r="G355" t="str">
            <v>D</v>
          </cell>
          <cell r="H355" t="str">
            <v>-</v>
          </cell>
          <cell r="I355" t="str">
            <v>No default, assumed to be 0</v>
          </cell>
          <cell r="J355"/>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cell r="AQ355"/>
          <cell r="AR355"/>
          <cell r="AS355"/>
          <cell r="AT355"/>
          <cell r="AU355"/>
          <cell r="AV355" t="e">
            <v>#N/A</v>
          </cell>
        </row>
        <row r="356">
          <cell r="A356" t="str">
            <v>EF_NH3_grazing_Other poultry (ducks)</v>
          </cell>
          <cell r="B356" t="str">
            <v>-</v>
          </cell>
          <cell r="C356" t="str">
            <v>EF_NH3_grazing</v>
          </cell>
          <cell r="D356" t="str">
            <v>NH3-N</v>
          </cell>
          <cell r="E356" t="str">
            <v>Other poultry (ducks)</v>
          </cell>
          <cell r="F356" t="str">
            <v>Fraction TAN</v>
          </cell>
          <cell r="G356" t="str">
            <v>D</v>
          </cell>
          <cell r="H356" t="str">
            <v>-</v>
          </cell>
          <cell r="I356" t="str">
            <v>No default, assumed to be 0</v>
          </cell>
          <cell r="J356"/>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cell r="AQ356"/>
          <cell r="AR356"/>
          <cell r="AS356"/>
          <cell r="AT356"/>
          <cell r="AU356"/>
          <cell r="AV356" t="e">
            <v>#N/A</v>
          </cell>
        </row>
        <row r="357">
          <cell r="A357" t="str">
            <v>EF_NH3_grazing_Other poultry (geese)</v>
          </cell>
          <cell r="B357" t="str">
            <v>-</v>
          </cell>
          <cell r="C357" t="str">
            <v>EF_NH3_grazing</v>
          </cell>
          <cell r="D357" t="str">
            <v>NH3-N</v>
          </cell>
          <cell r="E357" t="str">
            <v>Other poultry (geese)</v>
          </cell>
          <cell r="F357" t="str">
            <v>Fraction TAN</v>
          </cell>
          <cell r="G357" t="str">
            <v>D</v>
          </cell>
          <cell r="H357" t="str">
            <v>-</v>
          </cell>
          <cell r="I357" t="str">
            <v>No default, assumed to be 0</v>
          </cell>
          <cell r="J357"/>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cell r="AQ357"/>
          <cell r="AR357"/>
          <cell r="AS357"/>
          <cell r="AT357"/>
          <cell r="AU357"/>
          <cell r="AV357" t="e">
            <v>#N/A</v>
          </cell>
        </row>
        <row r="358">
          <cell r="A358" t="str">
            <v>EF_NH3_grazing_Other animals (fur animals)</v>
          </cell>
          <cell r="B358" t="str">
            <v>-</v>
          </cell>
          <cell r="C358" t="str">
            <v>EF_NH3_grazing</v>
          </cell>
          <cell r="D358" t="str">
            <v>NH3-N</v>
          </cell>
          <cell r="E358" t="str">
            <v>Other animals (fur animals)</v>
          </cell>
          <cell r="F358" t="str">
            <v>Fraction TAN</v>
          </cell>
          <cell r="G358" t="str">
            <v>D</v>
          </cell>
          <cell r="H358" t="str">
            <v>-</v>
          </cell>
          <cell r="I358" t="str">
            <v>No default, assumed to be 0</v>
          </cell>
          <cell r="J358"/>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cell r="AQ358"/>
          <cell r="AR358"/>
          <cell r="AS358"/>
          <cell r="AT358"/>
          <cell r="AU358"/>
          <cell r="AV358" t="e">
            <v>#N/A</v>
          </cell>
          <cell r="AW358"/>
          <cell r="AX358"/>
          <cell r="AY358"/>
        </row>
        <row r="359">
          <cell r="A359" t="str">
            <v>EF NO/N2 storage, solid and slurry</v>
          </cell>
          <cell r="B359"/>
          <cell r="C359"/>
          <cell r="D359"/>
          <cell r="E359"/>
          <cell r="F359"/>
          <cell r="G359"/>
          <cell r="H359"/>
          <cell r="I359"/>
          <cell r="J359"/>
          <cell r="K359"/>
          <cell r="L359"/>
          <cell r="M359"/>
          <cell r="N359"/>
          <cell r="O359"/>
          <cell r="P359"/>
          <cell r="Q359"/>
          <cell r="R359"/>
          <cell r="S359"/>
          <cell r="T359"/>
          <cell r="U359"/>
          <cell r="V359"/>
          <cell r="W359"/>
          <cell r="X359"/>
          <cell r="Y359"/>
          <cell r="Z359"/>
          <cell r="AA359"/>
          <cell r="AB359"/>
          <cell r="AC359"/>
          <cell r="AD359"/>
          <cell r="AE359"/>
          <cell r="AF359"/>
          <cell r="AG359"/>
          <cell r="AH359"/>
          <cell r="AI359"/>
          <cell r="AJ359"/>
          <cell r="AK359"/>
          <cell r="AL359"/>
          <cell r="AM359"/>
          <cell r="AN359"/>
          <cell r="AO359"/>
          <cell r="AP359"/>
          <cell r="AQ359"/>
          <cell r="AR359"/>
          <cell r="AS359"/>
          <cell r="AT359"/>
          <cell r="AU359"/>
          <cell r="AV359"/>
          <cell r="AW359"/>
          <cell r="AX359"/>
          <cell r="AY359"/>
        </row>
        <row r="360">
          <cell r="A360" t="str">
            <v>EF_NO_storage_slurry_Dairy cattle</v>
          </cell>
          <cell r="B360" t="str">
            <v>-</v>
          </cell>
          <cell r="C360" t="str">
            <v>EF_NO_storage_slurry</v>
          </cell>
          <cell r="D360" t="str">
            <v>NO-N</v>
          </cell>
          <cell r="E360" t="str">
            <v>Dairy cattle</v>
          </cell>
          <cell r="F360" t="str">
            <v>Fraction TAN</v>
          </cell>
          <cell r="G360" t="str">
            <v>D</v>
          </cell>
          <cell r="H360" t="str">
            <v>-</v>
          </cell>
          <cell r="I360" t="str">
            <v>Table 3.10, 3B, EMEP/EEA Guidebook 2019</v>
          </cell>
          <cell r="J360"/>
          <cell r="K360">
            <v>1E-4</v>
          </cell>
          <cell r="L360">
            <v>1E-4</v>
          </cell>
          <cell r="M360">
            <v>1E-4</v>
          </cell>
          <cell r="N360">
            <v>1E-4</v>
          </cell>
          <cell r="O360">
            <v>1E-4</v>
          </cell>
          <cell r="P360">
            <v>1E-4</v>
          </cell>
          <cell r="Q360">
            <v>1E-4</v>
          </cell>
          <cell r="R360">
            <v>1E-4</v>
          </cell>
          <cell r="S360">
            <v>1E-4</v>
          </cell>
          <cell r="T360">
            <v>1E-4</v>
          </cell>
          <cell r="U360">
            <v>1E-4</v>
          </cell>
          <cell r="V360">
            <v>1E-4</v>
          </cell>
          <cell r="W360">
            <v>1E-4</v>
          </cell>
          <cell r="X360">
            <v>1E-4</v>
          </cell>
          <cell r="Y360">
            <v>1E-4</v>
          </cell>
          <cell r="Z360">
            <v>1E-4</v>
          </cell>
          <cell r="AA360">
            <v>1E-4</v>
          </cell>
          <cell r="AB360">
            <v>1E-4</v>
          </cell>
          <cell r="AC360">
            <v>1E-4</v>
          </cell>
          <cell r="AD360">
            <v>1E-4</v>
          </cell>
          <cell r="AE360">
            <v>1E-4</v>
          </cell>
          <cell r="AF360">
            <v>1E-4</v>
          </cell>
          <cell r="AG360">
            <v>1E-4</v>
          </cell>
          <cell r="AH360">
            <v>1E-4</v>
          </cell>
          <cell r="AI360">
            <v>1E-4</v>
          </cell>
          <cell r="AJ360">
            <v>1E-4</v>
          </cell>
          <cell r="AK360">
            <v>1E-4</v>
          </cell>
          <cell r="AL360">
            <v>1E-4</v>
          </cell>
          <cell r="AM360">
            <v>1E-4</v>
          </cell>
          <cell r="AN360">
            <v>1E-4</v>
          </cell>
          <cell r="AO360">
            <v>1E-4</v>
          </cell>
          <cell r="AP360"/>
          <cell r="AQ360"/>
          <cell r="AR360"/>
          <cell r="AS360"/>
          <cell r="AT360"/>
          <cell r="AU360"/>
          <cell r="AV360" t="e">
            <v>#N/A</v>
          </cell>
          <cell r="AW360"/>
          <cell r="AX360"/>
          <cell r="AY360"/>
        </row>
        <row r="361">
          <cell r="A361" t="str">
            <v>EF_NO_storage_slurry_Non-dairy cattle</v>
          </cell>
          <cell r="B361" t="str">
            <v>-</v>
          </cell>
          <cell r="C361" t="str">
            <v>EF_NO_storage_slurry</v>
          </cell>
          <cell r="D361" t="str">
            <v>NO-N</v>
          </cell>
          <cell r="E361" t="str">
            <v>Non-dairy cattle</v>
          </cell>
          <cell r="F361" t="str">
            <v>Fraction TAN</v>
          </cell>
          <cell r="G361" t="str">
            <v>D</v>
          </cell>
          <cell r="H361" t="str">
            <v>-</v>
          </cell>
          <cell r="I361" t="str">
            <v>Table 3.10, 3B, EMEP/EEA Guidebook 2019</v>
          </cell>
          <cell r="J361"/>
          <cell r="K361">
            <v>1E-4</v>
          </cell>
          <cell r="L361">
            <v>1E-4</v>
          </cell>
          <cell r="M361">
            <v>1E-4</v>
          </cell>
          <cell r="N361">
            <v>1E-4</v>
          </cell>
          <cell r="O361">
            <v>1E-4</v>
          </cell>
          <cell r="P361">
            <v>1E-4</v>
          </cell>
          <cell r="Q361">
            <v>1E-4</v>
          </cell>
          <cell r="R361">
            <v>1E-4</v>
          </cell>
          <cell r="S361">
            <v>1E-4</v>
          </cell>
          <cell r="T361">
            <v>1E-4</v>
          </cell>
          <cell r="U361">
            <v>1E-4</v>
          </cell>
          <cell r="V361">
            <v>1E-4</v>
          </cell>
          <cell r="W361">
            <v>1E-4</v>
          </cell>
          <cell r="X361">
            <v>1E-4</v>
          </cell>
          <cell r="Y361">
            <v>1E-4</v>
          </cell>
          <cell r="Z361">
            <v>1E-4</v>
          </cell>
          <cell r="AA361">
            <v>1E-4</v>
          </cell>
          <cell r="AB361">
            <v>1E-4</v>
          </cell>
          <cell r="AC361">
            <v>1E-4</v>
          </cell>
          <cell r="AD361">
            <v>1E-4</v>
          </cell>
          <cell r="AE361">
            <v>1E-4</v>
          </cell>
          <cell r="AF361">
            <v>1E-4</v>
          </cell>
          <cell r="AG361">
            <v>1E-4</v>
          </cell>
          <cell r="AH361">
            <v>1E-4</v>
          </cell>
          <cell r="AI361">
            <v>1E-4</v>
          </cell>
          <cell r="AJ361">
            <v>1E-4</v>
          </cell>
          <cell r="AK361">
            <v>1E-4</v>
          </cell>
          <cell r="AL361">
            <v>1E-4</v>
          </cell>
          <cell r="AM361">
            <v>1E-4</v>
          </cell>
          <cell r="AN361">
            <v>1E-4</v>
          </cell>
          <cell r="AO361">
            <v>1E-4</v>
          </cell>
          <cell r="AP361"/>
          <cell r="AQ361"/>
          <cell r="AR361"/>
          <cell r="AS361"/>
          <cell r="AT361"/>
          <cell r="AU361"/>
          <cell r="AV361" t="e">
            <v>#N/A</v>
          </cell>
          <cell r="AW361"/>
          <cell r="AX361"/>
          <cell r="AY361"/>
        </row>
        <row r="362">
          <cell r="A362" t="str">
            <v>EF_NO_storage_slurry_Non-dairy cattle (calves)</v>
          </cell>
          <cell r="B362" t="str">
            <v>-</v>
          </cell>
          <cell r="C362" t="str">
            <v>EF_NO_storage_slurry</v>
          </cell>
          <cell r="D362" t="str">
            <v>NO-N</v>
          </cell>
          <cell r="E362" t="str">
            <v>Non-dairy cattle (calves)</v>
          </cell>
          <cell r="F362" t="str">
            <v>Fraction TAN</v>
          </cell>
          <cell r="G362" t="str">
            <v>D</v>
          </cell>
          <cell r="H362" t="str">
            <v>-</v>
          </cell>
          <cell r="I362" t="str">
            <v>Table 3.10, 3B, EMEP/EEA Guidebook 2019</v>
          </cell>
          <cell r="J362"/>
          <cell r="K362">
            <v>1E-4</v>
          </cell>
          <cell r="L362">
            <v>1E-4</v>
          </cell>
          <cell r="M362">
            <v>1E-4</v>
          </cell>
          <cell r="N362">
            <v>1E-4</v>
          </cell>
          <cell r="O362">
            <v>1E-4</v>
          </cell>
          <cell r="P362">
            <v>1E-4</v>
          </cell>
          <cell r="Q362">
            <v>1E-4</v>
          </cell>
          <cell r="R362">
            <v>1E-4</v>
          </cell>
          <cell r="S362">
            <v>1E-4</v>
          </cell>
          <cell r="T362">
            <v>1E-4</v>
          </cell>
          <cell r="U362">
            <v>1E-4</v>
          </cell>
          <cell r="V362">
            <v>1E-4</v>
          </cell>
          <cell r="W362">
            <v>1E-4</v>
          </cell>
          <cell r="X362">
            <v>1E-4</v>
          </cell>
          <cell r="Y362">
            <v>1E-4</v>
          </cell>
          <cell r="Z362">
            <v>1E-4</v>
          </cell>
          <cell r="AA362">
            <v>1E-4</v>
          </cell>
          <cell r="AB362">
            <v>1E-4</v>
          </cell>
          <cell r="AC362">
            <v>1E-4</v>
          </cell>
          <cell r="AD362">
            <v>1E-4</v>
          </cell>
          <cell r="AE362">
            <v>1E-4</v>
          </cell>
          <cell r="AF362">
            <v>1E-4</v>
          </cell>
          <cell r="AG362">
            <v>1E-4</v>
          </cell>
          <cell r="AH362">
            <v>1E-4</v>
          </cell>
          <cell r="AI362">
            <v>1E-4</v>
          </cell>
          <cell r="AJ362">
            <v>1E-4</v>
          </cell>
          <cell r="AK362">
            <v>1E-4</v>
          </cell>
          <cell r="AL362">
            <v>1E-4</v>
          </cell>
          <cell r="AM362">
            <v>1E-4</v>
          </cell>
          <cell r="AN362">
            <v>1E-4</v>
          </cell>
          <cell r="AO362">
            <v>1E-4</v>
          </cell>
          <cell r="AP362"/>
          <cell r="AQ362"/>
          <cell r="AR362"/>
          <cell r="AS362"/>
          <cell r="AT362"/>
          <cell r="AU362"/>
          <cell r="AV362" t="e">
            <v>#N/A</v>
          </cell>
          <cell r="AW362"/>
          <cell r="AX362"/>
          <cell r="AY362"/>
        </row>
        <row r="363">
          <cell r="A363" t="str">
            <v>EF_NO_storage_slurry_Sheep</v>
          </cell>
          <cell r="B363" t="str">
            <v>-</v>
          </cell>
          <cell r="C363" t="str">
            <v>EF_NO_storage_slurry</v>
          </cell>
          <cell r="D363" t="str">
            <v>NO-N</v>
          </cell>
          <cell r="E363" t="str">
            <v>Sheep</v>
          </cell>
          <cell r="F363" t="str">
            <v>Fraction TAN</v>
          </cell>
          <cell r="G363" t="str">
            <v>D</v>
          </cell>
          <cell r="H363" t="str">
            <v>-</v>
          </cell>
          <cell r="I363" t="str">
            <v>Table 3.10, 3B, EMEP/EEA Guidebook 2019</v>
          </cell>
          <cell r="J363"/>
          <cell r="K363">
            <v>1E-4</v>
          </cell>
          <cell r="L363">
            <v>1E-4</v>
          </cell>
          <cell r="M363">
            <v>1E-4</v>
          </cell>
          <cell r="N363">
            <v>1E-4</v>
          </cell>
          <cell r="O363">
            <v>1E-4</v>
          </cell>
          <cell r="P363">
            <v>1E-4</v>
          </cell>
          <cell r="Q363">
            <v>1E-4</v>
          </cell>
          <cell r="R363">
            <v>1E-4</v>
          </cell>
          <cell r="S363">
            <v>1E-4</v>
          </cell>
          <cell r="T363">
            <v>1E-4</v>
          </cell>
          <cell r="U363">
            <v>1E-4</v>
          </cell>
          <cell r="V363">
            <v>1E-4</v>
          </cell>
          <cell r="W363">
            <v>1E-4</v>
          </cell>
          <cell r="X363">
            <v>1E-4</v>
          </cell>
          <cell r="Y363">
            <v>1E-4</v>
          </cell>
          <cell r="Z363">
            <v>1E-4</v>
          </cell>
          <cell r="AA363">
            <v>1E-4</v>
          </cell>
          <cell r="AB363">
            <v>1E-4</v>
          </cell>
          <cell r="AC363">
            <v>1E-4</v>
          </cell>
          <cell r="AD363">
            <v>1E-4</v>
          </cell>
          <cell r="AE363">
            <v>1E-4</v>
          </cell>
          <cell r="AF363">
            <v>1E-4</v>
          </cell>
          <cell r="AG363">
            <v>1E-4</v>
          </cell>
          <cell r="AH363">
            <v>1E-4</v>
          </cell>
          <cell r="AI363">
            <v>1E-4</v>
          </cell>
          <cell r="AJ363">
            <v>1E-4</v>
          </cell>
          <cell r="AK363">
            <v>1E-4</v>
          </cell>
          <cell r="AL363">
            <v>1E-4</v>
          </cell>
          <cell r="AM363">
            <v>1E-4</v>
          </cell>
          <cell r="AN363">
            <v>1E-4</v>
          </cell>
          <cell r="AO363">
            <v>1E-4</v>
          </cell>
          <cell r="AP363"/>
          <cell r="AQ363"/>
          <cell r="AR363"/>
          <cell r="AS363"/>
          <cell r="AT363"/>
          <cell r="AU363"/>
          <cell r="AV363" t="e">
            <v>#N/A</v>
          </cell>
        </row>
        <row r="364">
          <cell r="A364" t="str">
            <v>EF_NO_storage_slurry_Swine (finishing pigs)</v>
          </cell>
          <cell r="B364" t="str">
            <v>-</v>
          </cell>
          <cell r="C364" t="str">
            <v>EF_NO_storage_slurry</v>
          </cell>
          <cell r="D364" t="str">
            <v>NO-N</v>
          </cell>
          <cell r="E364" t="str">
            <v>Swine (finishing pigs)</v>
          </cell>
          <cell r="F364" t="str">
            <v>Fraction TAN</v>
          </cell>
          <cell r="G364" t="str">
            <v>D</v>
          </cell>
          <cell r="H364" t="str">
            <v>-</v>
          </cell>
          <cell r="I364" t="str">
            <v>Table 3.10, 3B, EMEP/EEA Guidebook 2019</v>
          </cell>
          <cell r="J364"/>
          <cell r="K364">
            <v>1E-4</v>
          </cell>
          <cell r="L364">
            <v>1E-4</v>
          </cell>
          <cell r="M364">
            <v>1E-4</v>
          </cell>
          <cell r="N364">
            <v>1E-4</v>
          </cell>
          <cell r="O364">
            <v>1E-4</v>
          </cell>
          <cell r="P364">
            <v>1E-4</v>
          </cell>
          <cell r="Q364">
            <v>1E-4</v>
          </cell>
          <cell r="R364">
            <v>1E-4</v>
          </cell>
          <cell r="S364">
            <v>1E-4</v>
          </cell>
          <cell r="T364">
            <v>1E-4</v>
          </cell>
          <cell r="U364">
            <v>1E-4</v>
          </cell>
          <cell r="V364">
            <v>1E-4</v>
          </cell>
          <cell r="W364">
            <v>1E-4</v>
          </cell>
          <cell r="X364">
            <v>1E-4</v>
          </cell>
          <cell r="Y364">
            <v>1E-4</v>
          </cell>
          <cell r="Z364">
            <v>1E-4</v>
          </cell>
          <cell r="AA364">
            <v>1E-4</v>
          </cell>
          <cell r="AB364">
            <v>1E-4</v>
          </cell>
          <cell r="AC364">
            <v>1E-4</v>
          </cell>
          <cell r="AD364">
            <v>1E-4</v>
          </cell>
          <cell r="AE364">
            <v>1E-4</v>
          </cell>
          <cell r="AF364">
            <v>1E-4</v>
          </cell>
          <cell r="AG364">
            <v>1E-4</v>
          </cell>
          <cell r="AH364">
            <v>1E-4</v>
          </cell>
          <cell r="AI364">
            <v>1E-4</v>
          </cell>
          <cell r="AJ364">
            <v>1E-4</v>
          </cell>
          <cell r="AK364">
            <v>1E-4</v>
          </cell>
          <cell r="AL364">
            <v>1E-4</v>
          </cell>
          <cell r="AM364">
            <v>1E-4</v>
          </cell>
          <cell r="AN364">
            <v>1E-4</v>
          </cell>
          <cell r="AO364">
            <v>1E-4</v>
          </cell>
          <cell r="AP364"/>
          <cell r="AQ364"/>
          <cell r="AR364"/>
          <cell r="AS364"/>
          <cell r="AT364"/>
          <cell r="AU364"/>
          <cell r="AV364" t="e">
            <v>#N/A</v>
          </cell>
        </row>
        <row r="365">
          <cell r="A365" t="str">
            <v>EF_NO_storage_slurry_Swine (sows)</v>
          </cell>
          <cell r="B365" t="str">
            <v>-</v>
          </cell>
          <cell r="C365" t="str">
            <v>EF_NO_storage_slurry</v>
          </cell>
          <cell r="D365" t="str">
            <v>NO-N</v>
          </cell>
          <cell r="E365" t="str">
            <v>Swine (sows)</v>
          </cell>
          <cell r="F365" t="str">
            <v>Fraction TAN</v>
          </cell>
          <cell r="G365" t="str">
            <v>D</v>
          </cell>
          <cell r="H365" t="str">
            <v>-</v>
          </cell>
          <cell r="I365" t="str">
            <v>Table 3.10, 3B, EMEP/EEA Guidebook 2019</v>
          </cell>
          <cell r="J365"/>
          <cell r="K365">
            <v>1E-4</v>
          </cell>
          <cell r="L365">
            <v>1E-4</v>
          </cell>
          <cell r="M365">
            <v>1E-4</v>
          </cell>
          <cell r="N365">
            <v>1E-4</v>
          </cell>
          <cell r="O365">
            <v>1E-4</v>
          </cell>
          <cell r="P365">
            <v>1E-4</v>
          </cell>
          <cell r="Q365">
            <v>1E-4</v>
          </cell>
          <cell r="R365">
            <v>1E-4</v>
          </cell>
          <cell r="S365">
            <v>1E-4</v>
          </cell>
          <cell r="T365">
            <v>1E-4</v>
          </cell>
          <cell r="U365">
            <v>1E-4</v>
          </cell>
          <cell r="V365">
            <v>1E-4</v>
          </cell>
          <cell r="W365">
            <v>1E-4</v>
          </cell>
          <cell r="X365">
            <v>1E-4</v>
          </cell>
          <cell r="Y365">
            <v>1E-4</v>
          </cell>
          <cell r="Z365">
            <v>1E-4</v>
          </cell>
          <cell r="AA365">
            <v>1E-4</v>
          </cell>
          <cell r="AB365">
            <v>1E-4</v>
          </cell>
          <cell r="AC365">
            <v>1E-4</v>
          </cell>
          <cell r="AD365">
            <v>1E-4</v>
          </cell>
          <cell r="AE365">
            <v>1E-4</v>
          </cell>
          <cell r="AF365">
            <v>1E-4</v>
          </cell>
          <cell r="AG365">
            <v>1E-4</v>
          </cell>
          <cell r="AH365">
            <v>1E-4</v>
          </cell>
          <cell r="AI365">
            <v>1E-4</v>
          </cell>
          <cell r="AJ365">
            <v>1E-4</v>
          </cell>
          <cell r="AK365">
            <v>1E-4</v>
          </cell>
          <cell r="AL365">
            <v>1E-4</v>
          </cell>
          <cell r="AM365">
            <v>1E-4</v>
          </cell>
          <cell r="AN365">
            <v>1E-4</v>
          </cell>
          <cell r="AO365">
            <v>1E-4</v>
          </cell>
          <cell r="AP365"/>
          <cell r="AQ365"/>
          <cell r="AR365"/>
          <cell r="AS365"/>
          <cell r="AT365"/>
          <cell r="AU365"/>
          <cell r="AV365" t="e">
            <v>#N/A</v>
          </cell>
        </row>
        <row r="366">
          <cell r="A366" t="str">
            <v>EF_NO_storage_slurry_Buffalo</v>
          </cell>
          <cell r="B366" t="str">
            <v>-</v>
          </cell>
          <cell r="C366" t="str">
            <v>EF_NO_storage_slurry</v>
          </cell>
          <cell r="D366" t="str">
            <v>NO-N</v>
          </cell>
          <cell r="E366" t="str">
            <v>Buffalo</v>
          </cell>
          <cell r="F366" t="str">
            <v>Fraction TAN</v>
          </cell>
          <cell r="G366" t="str">
            <v>D</v>
          </cell>
          <cell r="H366" t="str">
            <v>-</v>
          </cell>
          <cell r="I366" t="str">
            <v>Table 3.10, 3B, EMEP/EEA Guidebook 2019</v>
          </cell>
          <cell r="J366"/>
          <cell r="K366">
            <v>1E-4</v>
          </cell>
          <cell r="L366">
            <v>1E-4</v>
          </cell>
          <cell r="M366">
            <v>1E-4</v>
          </cell>
          <cell r="N366">
            <v>1E-4</v>
          </cell>
          <cell r="O366">
            <v>1E-4</v>
          </cell>
          <cell r="P366">
            <v>1E-4</v>
          </cell>
          <cell r="Q366">
            <v>1E-4</v>
          </cell>
          <cell r="R366">
            <v>1E-4</v>
          </cell>
          <cell r="S366">
            <v>1E-4</v>
          </cell>
          <cell r="T366">
            <v>1E-4</v>
          </cell>
          <cell r="U366">
            <v>1E-4</v>
          </cell>
          <cell r="V366">
            <v>1E-4</v>
          </cell>
          <cell r="W366">
            <v>1E-4</v>
          </cell>
          <cell r="X366">
            <v>1E-4</v>
          </cell>
          <cell r="Y366">
            <v>1E-4</v>
          </cell>
          <cell r="Z366">
            <v>1E-4</v>
          </cell>
          <cell r="AA366">
            <v>1E-4</v>
          </cell>
          <cell r="AB366">
            <v>1E-4</v>
          </cell>
          <cell r="AC366">
            <v>1E-4</v>
          </cell>
          <cell r="AD366">
            <v>1E-4</v>
          </cell>
          <cell r="AE366">
            <v>1E-4</v>
          </cell>
          <cell r="AF366">
            <v>1E-4</v>
          </cell>
          <cell r="AG366">
            <v>1E-4</v>
          </cell>
          <cell r="AH366">
            <v>1E-4</v>
          </cell>
          <cell r="AI366">
            <v>1E-4</v>
          </cell>
          <cell r="AJ366">
            <v>1E-4</v>
          </cell>
          <cell r="AK366">
            <v>1E-4</v>
          </cell>
          <cell r="AL366">
            <v>1E-4</v>
          </cell>
          <cell r="AM366">
            <v>1E-4</v>
          </cell>
          <cell r="AN366">
            <v>1E-4</v>
          </cell>
          <cell r="AO366">
            <v>1E-4</v>
          </cell>
          <cell r="AP366"/>
          <cell r="AQ366"/>
          <cell r="AR366"/>
          <cell r="AS366"/>
          <cell r="AT366"/>
          <cell r="AU366"/>
          <cell r="AV366" t="e">
            <v>#N/A</v>
          </cell>
        </row>
        <row r="367">
          <cell r="A367" t="str">
            <v>EF_NO_storage_slurry_Goats</v>
          </cell>
          <cell r="B367" t="str">
            <v>-</v>
          </cell>
          <cell r="C367" t="str">
            <v>EF_NO_storage_slurry</v>
          </cell>
          <cell r="D367" t="str">
            <v>NO-N</v>
          </cell>
          <cell r="E367" t="str">
            <v>Goats</v>
          </cell>
          <cell r="F367" t="str">
            <v>Fraction TAN</v>
          </cell>
          <cell r="G367" t="str">
            <v>D</v>
          </cell>
          <cell r="H367" t="str">
            <v>-</v>
          </cell>
          <cell r="I367" t="str">
            <v>Table 3.10, 3B, EMEP/EEA Guidebook 2019</v>
          </cell>
          <cell r="J367"/>
          <cell r="K367">
            <v>1E-4</v>
          </cell>
          <cell r="L367">
            <v>1E-4</v>
          </cell>
          <cell r="M367">
            <v>1E-4</v>
          </cell>
          <cell r="N367">
            <v>1E-4</v>
          </cell>
          <cell r="O367">
            <v>1E-4</v>
          </cell>
          <cell r="P367">
            <v>1E-4</v>
          </cell>
          <cell r="Q367">
            <v>1E-4</v>
          </cell>
          <cell r="R367">
            <v>1E-4</v>
          </cell>
          <cell r="S367">
            <v>1E-4</v>
          </cell>
          <cell r="T367">
            <v>1E-4</v>
          </cell>
          <cell r="U367">
            <v>1E-4</v>
          </cell>
          <cell r="V367">
            <v>1E-4</v>
          </cell>
          <cell r="W367">
            <v>1E-4</v>
          </cell>
          <cell r="X367">
            <v>1E-4</v>
          </cell>
          <cell r="Y367">
            <v>1E-4</v>
          </cell>
          <cell r="Z367">
            <v>1E-4</v>
          </cell>
          <cell r="AA367">
            <v>1E-4</v>
          </cell>
          <cell r="AB367">
            <v>1E-4</v>
          </cell>
          <cell r="AC367">
            <v>1E-4</v>
          </cell>
          <cell r="AD367">
            <v>1E-4</v>
          </cell>
          <cell r="AE367">
            <v>1E-4</v>
          </cell>
          <cell r="AF367">
            <v>1E-4</v>
          </cell>
          <cell r="AG367">
            <v>1E-4</v>
          </cell>
          <cell r="AH367">
            <v>1E-4</v>
          </cell>
          <cell r="AI367">
            <v>1E-4</v>
          </cell>
          <cell r="AJ367">
            <v>1E-4</v>
          </cell>
          <cell r="AK367">
            <v>1E-4</v>
          </cell>
          <cell r="AL367">
            <v>1E-4</v>
          </cell>
          <cell r="AM367">
            <v>1E-4</v>
          </cell>
          <cell r="AN367">
            <v>1E-4</v>
          </cell>
          <cell r="AO367">
            <v>1E-4</v>
          </cell>
          <cell r="AP367"/>
          <cell r="AQ367"/>
          <cell r="AR367"/>
          <cell r="AS367"/>
          <cell r="AT367"/>
          <cell r="AU367"/>
          <cell r="AV367" t="e">
            <v>#N/A</v>
          </cell>
        </row>
        <row r="368">
          <cell r="A368" t="str">
            <v>EF_NO_storage_slurry_Horses</v>
          </cell>
          <cell r="B368" t="str">
            <v>-</v>
          </cell>
          <cell r="C368" t="str">
            <v>EF_NO_storage_slurry</v>
          </cell>
          <cell r="D368" t="str">
            <v>NO-N</v>
          </cell>
          <cell r="E368" t="str">
            <v>Horses</v>
          </cell>
          <cell r="F368" t="str">
            <v>Fraction TAN</v>
          </cell>
          <cell r="G368" t="str">
            <v>D</v>
          </cell>
          <cell r="H368" t="str">
            <v>-</v>
          </cell>
          <cell r="I368" t="str">
            <v>Table 3.10, 3B, EMEP/EEA Guidebook 2019</v>
          </cell>
          <cell r="J368"/>
          <cell r="K368">
            <v>1E-4</v>
          </cell>
          <cell r="L368">
            <v>1E-4</v>
          </cell>
          <cell r="M368">
            <v>1E-4</v>
          </cell>
          <cell r="N368">
            <v>1E-4</v>
          </cell>
          <cell r="O368">
            <v>1E-4</v>
          </cell>
          <cell r="P368">
            <v>1E-4</v>
          </cell>
          <cell r="Q368">
            <v>1E-4</v>
          </cell>
          <cell r="R368">
            <v>1E-4</v>
          </cell>
          <cell r="S368">
            <v>1E-4</v>
          </cell>
          <cell r="T368">
            <v>1E-4</v>
          </cell>
          <cell r="U368">
            <v>1E-4</v>
          </cell>
          <cell r="V368">
            <v>1E-4</v>
          </cell>
          <cell r="W368">
            <v>1E-4</v>
          </cell>
          <cell r="X368">
            <v>1E-4</v>
          </cell>
          <cell r="Y368">
            <v>1E-4</v>
          </cell>
          <cell r="Z368">
            <v>1E-4</v>
          </cell>
          <cell r="AA368">
            <v>1E-4</v>
          </cell>
          <cell r="AB368">
            <v>1E-4</v>
          </cell>
          <cell r="AC368">
            <v>1E-4</v>
          </cell>
          <cell r="AD368">
            <v>1E-4</v>
          </cell>
          <cell r="AE368">
            <v>1E-4</v>
          </cell>
          <cell r="AF368">
            <v>1E-4</v>
          </cell>
          <cell r="AG368">
            <v>1E-4</v>
          </cell>
          <cell r="AH368">
            <v>1E-4</v>
          </cell>
          <cell r="AI368">
            <v>1E-4</v>
          </cell>
          <cell r="AJ368">
            <v>1E-4</v>
          </cell>
          <cell r="AK368">
            <v>1E-4</v>
          </cell>
          <cell r="AL368">
            <v>1E-4</v>
          </cell>
          <cell r="AM368">
            <v>1E-4</v>
          </cell>
          <cell r="AN368">
            <v>1E-4</v>
          </cell>
          <cell r="AO368">
            <v>1E-4</v>
          </cell>
          <cell r="AP368"/>
          <cell r="AQ368"/>
          <cell r="AR368"/>
          <cell r="AS368"/>
          <cell r="AT368"/>
          <cell r="AU368"/>
          <cell r="AV368" t="e">
            <v>#N/A</v>
          </cell>
        </row>
        <row r="369">
          <cell r="A369" t="str">
            <v>EF_NO_storage_slurry_Mules and asses</v>
          </cell>
          <cell r="B369" t="str">
            <v>-</v>
          </cell>
          <cell r="C369" t="str">
            <v>EF_NO_storage_slurry</v>
          </cell>
          <cell r="D369" t="str">
            <v>NO-N</v>
          </cell>
          <cell r="E369" t="str">
            <v>Mules and asses</v>
          </cell>
          <cell r="F369" t="str">
            <v>Fraction TAN</v>
          </cell>
          <cell r="G369" t="str">
            <v>D</v>
          </cell>
          <cell r="H369" t="str">
            <v>-</v>
          </cell>
          <cell r="I369" t="str">
            <v>Table 3.10, 3B, EMEP/EEA Guidebook 2019</v>
          </cell>
          <cell r="J369"/>
          <cell r="K369">
            <v>1E-4</v>
          </cell>
          <cell r="L369">
            <v>1E-4</v>
          </cell>
          <cell r="M369">
            <v>1E-4</v>
          </cell>
          <cell r="N369">
            <v>1E-4</v>
          </cell>
          <cell r="O369">
            <v>1E-4</v>
          </cell>
          <cell r="P369">
            <v>1E-4</v>
          </cell>
          <cell r="Q369">
            <v>1E-4</v>
          </cell>
          <cell r="R369">
            <v>1E-4</v>
          </cell>
          <cell r="S369">
            <v>1E-4</v>
          </cell>
          <cell r="T369">
            <v>1E-4</v>
          </cell>
          <cell r="U369">
            <v>1E-4</v>
          </cell>
          <cell r="V369">
            <v>1E-4</v>
          </cell>
          <cell r="W369">
            <v>1E-4</v>
          </cell>
          <cell r="X369">
            <v>1E-4</v>
          </cell>
          <cell r="Y369">
            <v>1E-4</v>
          </cell>
          <cell r="Z369">
            <v>1E-4</v>
          </cell>
          <cell r="AA369">
            <v>1E-4</v>
          </cell>
          <cell r="AB369">
            <v>1E-4</v>
          </cell>
          <cell r="AC369">
            <v>1E-4</v>
          </cell>
          <cell r="AD369">
            <v>1E-4</v>
          </cell>
          <cell r="AE369">
            <v>1E-4</v>
          </cell>
          <cell r="AF369">
            <v>1E-4</v>
          </cell>
          <cell r="AG369">
            <v>1E-4</v>
          </cell>
          <cell r="AH369">
            <v>1E-4</v>
          </cell>
          <cell r="AI369">
            <v>1E-4</v>
          </cell>
          <cell r="AJ369">
            <v>1E-4</v>
          </cell>
          <cell r="AK369">
            <v>1E-4</v>
          </cell>
          <cell r="AL369">
            <v>1E-4</v>
          </cell>
          <cell r="AM369">
            <v>1E-4</v>
          </cell>
          <cell r="AN369">
            <v>1E-4</v>
          </cell>
          <cell r="AO369">
            <v>1E-4</v>
          </cell>
          <cell r="AP369"/>
          <cell r="AQ369"/>
          <cell r="AR369"/>
          <cell r="AS369"/>
          <cell r="AT369"/>
          <cell r="AU369"/>
          <cell r="AV369" t="e">
            <v>#N/A</v>
          </cell>
        </row>
        <row r="370">
          <cell r="A370" t="str">
            <v>EF_NO_storage_slurry_Laying hens</v>
          </cell>
          <cell r="B370" t="str">
            <v>-</v>
          </cell>
          <cell r="C370" t="str">
            <v>EF_NO_storage_slurry</v>
          </cell>
          <cell r="D370" t="str">
            <v>NO-N</v>
          </cell>
          <cell r="E370" t="str">
            <v>Laying hens</v>
          </cell>
          <cell r="F370" t="str">
            <v>Fraction TAN</v>
          </cell>
          <cell r="G370" t="str">
            <v>D</v>
          </cell>
          <cell r="H370" t="str">
            <v>-</v>
          </cell>
          <cell r="I370" t="str">
            <v>Table 3.10, 3B, EMEP/EEA Guidebook 2019</v>
          </cell>
          <cell r="J370"/>
          <cell r="K370">
            <v>1E-4</v>
          </cell>
          <cell r="L370">
            <v>1E-4</v>
          </cell>
          <cell r="M370">
            <v>1E-4</v>
          </cell>
          <cell r="N370">
            <v>1E-4</v>
          </cell>
          <cell r="O370">
            <v>1E-4</v>
          </cell>
          <cell r="P370">
            <v>1E-4</v>
          </cell>
          <cell r="Q370">
            <v>1E-4</v>
          </cell>
          <cell r="R370">
            <v>1E-4</v>
          </cell>
          <cell r="S370">
            <v>1E-4</v>
          </cell>
          <cell r="T370">
            <v>1E-4</v>
          </cell>
          <cell r="U370">
            <v>1E-4</v>
          </cell>
          <cell r="V370">
            <v>1E-4</v>
          </cell>
          <cell r="W370">
            <v>1E-4</v>
          </cell>
          <cell r="X370">
            <v>1E-4</v>
          </cell>
          <cell r="Y370">
            <v>1E-4</v>
          </cell>
          <cell r="Z370">
            <v>1E-4</v>
          </cell>
          <cell r="AA370">
            <v>1E-4</v>
          </cell>
          <cell r="AB370">
            <v>1E-4</v>
          </cell>
          <cell r="AC370">
            <v>1E-4</v>
          </cell>
          <cell r="AD370">
            <v>1E-4</v>
          </cell>
          <cell r="AE370">
            <v>1E-4</v>
          </cell>
          <cell r="AF370">
            <v>1E-4</v>
          </cell>
          <cell r="AG370">
            <v>1E-4</v>
          </cell>
          <cell r="AH370">
            <v>1E-4</v>
          </cell>
          <cell r="AI370">
            <v>1E-4</v>
          </cell>
          <cell r="AJ370">
            <v>1E-4</v>
          </cell>
          <cell r="AK370">
            <v>1E-4</v>
          </cell>
          <cell r="AL370">
            <v>1E-4</v>
          </cell>
          <cell r="AM370">
            <v>1E-4</v>
          </cell>
          <cell r="AN370">
            <v>1E-4</v>
          </cell>
          <cell r="AO370">
            <v>1E-4</v>
          </cell>
          <cell r="AP370"/>
          <cell r="AQ370"/>
          <cell r="AR370"/>
          <cell r="AS370"/>
          <cell r="AT370"/>
          <cell r="AU370"/>
          <cell r="AV370" t="e">
            <v>#N/A</v>
          </cell>
        </row>
        <row r="371">
          <cell r="A371" t="str">
            <v>EF_NO_storage_slurry_Broilers</v>
          </cell>
          <cell r="B371" t="str">
            <v>-</v>
          </cell>
          <cell r="C371" t="str">
            <v>EF_NO_storage_slurry</v>
          </cell>
          <cell r="D371" t="str">
            <v>NO-N</v>
          </cell>
          <cell r="E371" t="str">
            <v>Broilers</v>
          </cell>
          <cell r="F371" t="str">
            <v>Fraction TAN</v>
          </cell>
          <cell r="G371" t="str">
            <v>D</v>
          </cell>
          <cell r="H371" t="str">
            <v>-</v>
          </cell>
          <cell r="I371" t="str">
            <v>Table 3.10, 3B, EMEP/EEA Guidebook 2019</v>
          </cell>
          <cell r="J371"/>
          <cell r="K371">
            <v>1E-4</v>
          </cell>
          <cell r="L371">
            <v>1E-4</v>
          </cell>
          <cell r="M371">
            <v>1E-4</v>
          </cell>
          <cell r="N371">
            <v>1E-4</v>
          </cell>
          <cell r="O371">
            <v>1E-4</v>
          </cell>
          <cell r="P371">
            <v>1E-4</v>
          </cell>
          <cell r="Q371">
            <v>1E-4</v>
          </cell>
          <cell r="R371">
            <v>1E-4</v>
          </cell>
          <cell r="S371">
            <v>1E-4</v>
          </cell>
          <cell r="T371">
            <v>1E-4</v>
          </cell>
          <cell r="U371">
            <v>1E-4</v>
          </cell>
          <cell r="V371">
            <v>1E-4</v>
          </cell>
          <cell r="W371">
            <v>1E-4</v>
          </cell>
          <cell r="X371">
            <v>1E-4</v>
          </cell>
          <cell r="Y371">
            <v>1E-4</v>
          </cell>
          <cell r="Z371">
            <v>1E-4</v>
          </cell>
          <cell r="AA371">
            <v>1E-4</v>
          </cell>
          <cell r="AB371">
            <v>1E-4</v>
          </cell>
          <cell r="AC371">
            <v>1E-4</v>
          </cell>
          <cell r="AD371">
            <v>1E-4</v>
          </cell>
          <cell r="AE371">
            <v>1E-4</v>
          </cell>
          <cell r="AF371">
            <v>1E-4</v>
          </cell>
          <cell r="AG371">
            <v>1E-4</v>
          </cell>
          <cell r="AH371">
            <v>1E-4</v>
          </cell>
          <cell r="AI371">
            <v>1E-4</v>
          </cell>
          <cell r="AJ371">
            <v>1E-4</v>
          </cell>
          <cell r="AK371">
            <v>1E-4</v>
          </cell>
          <cell r="AL371">
            <v>1E-4</v>
          </cell>
          <cell r="AM371">
            <v>1E-4</v>
          </cell>
          <cell r="AN371">
            <v>1E-4</v>
          </cell>
          <cell r="AO371">
            <v>1E-4</v>
          </cell>
          <cell r="AP371"/>
          <cell r="AQ371"/>
          <cell r="AR371"/>
          <cell r="AS371"/>
          <cell r="AT371"/>
          <cell r="AU371"/>
          <cell r="AV371" t="e">
            <v>#N/A</v>
          </cell>
        </row>
        <row r="372">
          <cell r="A372" t="str">
            <v>EF_NO_storage_slurry_Turkeys</v>
          </cell>
          <cell r="B372" t="str">
            <v>-</v>
          </cell>
          <cell r="C372" t="str">
            <v>EF_NO_storage_slurry</v>
          </cell>
          <cell r="D372" t="str">
            <v>NO-N</v>
          </cell>
          <cell r="E372" t="str">
            <v>Turkeys</v>
          </cell>
          <cell r="F372" t="str">
            <v>Fraction TAN</v>
          </cell>
          <cell r="G372" t="str">
            <v>D</v>
          </cell>
          <cell r="H372" t="str">
            <v>-</v>
          </cell>
          <cell r="I372" t="str">
            <v>Table 3.10, 3B, EMEP/EEA Guidebook 2019</v>
          </cell>
          <cell r="J372"/>
          <cell r="K372">
            <v>1E-4</v>
          </cell>
          <cell r="L372">
            <v>1E-4</v>
          </cell>
          <cell r="M372">
            <v>1E-4</v>
          </cell>
          <cell r="N372">
            <v>1E-4</v>
          </cell>
          <cell r="O372">
            <v>1E-4</v>
          </cell>
          <cell r="P372">
            <v>1E-4</v>
          </cell>
          <cell r="Q372">
            <v>1E-4</v>
          </cell>
          <cell r="R372">
            <v>1E-4</v>
          </cell>
          <cell r="S372">
            <v>1E-4</v>
          </cell>
          <cell r="T372">
            <v>1E-4</v>
          </cell>
          <cell r="U372">
            <v>1E-4</v>
          </cell>
          <cell r="V372">
            <v>1E-4</v>
          </cell>
          <cell r="W372">
            <v>1E-4</v>
          </cell>
          <cell r="X372">
            <v>1E-4</v>
          </cell>
          <cell r="Y372">
            <v>1E-4</v>
          </cell>
          <cell r="Z372">
            <v>1E-4</v>
          </cell>
          <cell r="AA372">
            <v>1E-4</v>
          </cell>
          <cell r="AB372">
            <v>1E-4</v>
          </cell>
          <cell r="AC372">
            <v>1E-4</v>
          </cell>
          <cell r="AD372">
            <v>1E-4</v>
          </cell>
          <cell r="AE372">
            <v>1E-4</v>
          </cell>
          <cell r="AF372">
            <v>1E-4</v>
          </cell>
          <cell r="AG372">
            <v>1E-4</v>
          </cell>
          <cell r="AH372">
            <v>1E-4</v>
          </cell>
          <cell r="AI372">
            <v>1E-4</v>
          </cell>
          <cell r="AJ372">
            <v>1E-4</v>
          </cell>
          <cell r="AK372">
            <v>1E-4</v>
          </cell>
          <cell r="AL372">
            <v>1E-4</v>
          </cell>
          <cell r="AM372">
            <v>1E-4</v>
          </cell>
          <cell r="AN372">
            <v>1E-4</v>
          </cell>
          <cell r="AO372">
            <v>1E-4</v>
          </cell>
          <cell r="AP372"/>
          <cell r="AQ372"/>
          <cell r="AR372"/>
          <cell r="AS372"/>
          <cell r="AT372"/>
          <cell r="AU372"/>
          <cell r="AV372" t="e">
            <v>#N/A</v>
          </cell>
        </row>
        <row r="373">
          <cell r="A373" t="str">
            <v>EF_NO_storage_slurry_Other poultry (ducks)</v>
          </cell>
          <cell r="B373" t="str">
            <v>-</v>
          </cell>
          <cell r="C373" t="str">
            <v>EF_NO_storage_slurry</v>
          </cell>
          <cell r="D373" t="str">
            <v>NO-N</v>
          </cell>
          <cell r="E373" t="str">
            <v>Other poultry (ducks)</v>
          </cell>
          <cell r="F373" t="str">
            <v>Fraction TAN</v>
          </cell>
          <cell r="G373" t="str">
            <v>D</v>
          </cell>
          <cell r="H373" t="str">
            <v>-</v>
          </cell>
          <cell r="I373" t="str">
            <v>Table 3.10, 3B, EMEP/EEA Guidebook 2019</v>
          </cell>
          <cell r="J373"/>
          <cell r="K373">
            <v>1E-4</v>
          </cell>
          <cell r="L373">
            <v>1E-4</v>
          </cell>
          <cell r="M373">
            <v>1E-4</v>
          </cell>
          <cell r="N373">
            <v>1E-4</v>
          </cell>
          <cell r="O373">
            <v>1E-4</v>
          </cell>
          <cell r="P373">
            <v>1E-4</v>
          </cell>
          <cell r="Q373">
            <v>1E-4</v>
          </cell>
          <cell r="R373">
            <v>1E-4</v>
          </cell>
          <cell r="S373">
            <v>1E-4</v>
          </cell>
          <cell r="T373">
            <v>1E-4</v>
          </cell>
          <cell r="U373">
            <v>1E-4</v>
          </cell>
          <cell r="V373">
            <v>1E-4</v>
          </cell>
          <cell r="W373">
            <v>1E-4</v>
          </cell>
          <cell r="X373">
            <v>1E-4</v>
          </cell>
          <cell r="Y373">
            <v>1E-4</v>
          </cell>
          <cell r="Z373">
            <v>1E-4</v>
          </cell>
          <cell r="AA373">
            <v>1E-4</v>
          </cell>
          <cell r="AB373">
            <v>1E-4</v>
          </cell>
          <cell r="AC373">
            <v>1E-4</v>
          </cell>
          <cell r="AD373">
            <v>1E-4</v>
          </cell>
          <cell r="AE373">
            <v>1E-4</v>
          </cell>
          <cell r="AF373">
            <v>1E-4</v>
          </cell>
          <cell r="AG373">
            <v>1E-4</v>
          </cell>
          <cell r="AH373">
            <v>1E-4</v>
          </cell>
          <cell r="AI373">
            <v>1E-4</v>
          </cell>
          <cell r="AJ373">
            <v>1E-4</v>
          </cell>
          <cell r="AK373">
            <v>1E-4</v>
          </cell>
          <cell r="AL373">
            <v>1E-4</v>
          </cell>
          <cell r="AM373">
            <v>1E-4</v>
          </cell>
          <cell r="AN373">
            <v>1E-4</v>
          </cell>
          <cell r="AO373">
            <v>1E-4</v>
          </cell>
          <cell r="AP373"/>
          <cell r="AQ373"/>
          <cell r="AR373"/>
          <cell r="AS373"/>
          <cell r="AT373"/>
          <cell r="AU373"/>
          <cell r="AV373" t="e">
            <v>#N/A</v>
          </cell>
        </row>
        <row r="374">
          <cell r="A374" t="str">
            <v>EF_NO_storage_slurry_Other poultry (geese)</v>
          </cell>
          <cell r="B374" t="str">
            <v>-</v>
          </cell>
          <cell r="C374" t="str">
            <v>EF_NO_storage_slurry</v>
          </cell>
          <cell r="D374" t="str">
            <v>NO-N</v>
          </cell>
          <cell r="E374" t="str">
            <v>Other poultry (geese)</v>
          </cell>
          <cell r="F374" t="str">
            <v>Fraction TAN</v>
          </cell>
          <cell r="G374" t="str">
            <v>D</v>
          </cell>
          <cell r="H374" t="str">
            <v>-</v>
          </cell>
          <cell r="I374" t="str">
            <v>Table 3.10, 3B, EMEP/EEA Guidebook 2019</v>
          </cell>
          <cell r="J374"/>
          <cell r="K374">
            <v>1E-4</v>
          </cell>
          <cell r="L374">
            <v>1E-4</v>
          </cell>
          <cell r="M374">
            <v>1E-4</v>
          </cell>
          <cell r="N374">
            <v>1E-4</v>
          </cell>
          <cell r="O374">
            <v>1E-4</v>
          </cell>
          <cell r="P374">
            <v>1E-4</v>
          </cell>
          <cell r="Q374">
            <v>1E-4</v>
          </cell>
          <cell r="R374">
            <v>1E-4</v>
          </cell>
          <cell r="S374">
            <v>1E-4</v>
          </cell>
          <cell r="T374">
            <v>1E-4</v>
          </cell>
          <cell r="U374">
            <v>1E-4</v>
          </cell>
          <cell r="V374">
            <v>1E-4</v>
          </cell>
          <cell r="W374">
            <v>1E-4</v>
          </cell>
          <cell r="X374">
            <v>1E-4</v>
          </cell>
          <cell r="Y374">
            <v>1E-4</v>
          </cell>
          <cell r="Z374">
            <v>1E-4</v>
          </cell>
          <cell r="AA374">
            <v>1E-4</v>
          </cell>
          <cell r="AB374">
            <v>1E-4</v>
          </cell>
          <cell r="AC374">
            <v>1E-4</v>
          </cell>
          <cell r="AD374">
            <v>1E-4</v>
          </cell>
          <cell r="AE374">
            <v>1E-4</v>
          </cell>
          <cell r="AF374">
            <v>1E-4</v>
          </cell>
          <cell r="AG374">
            <v>1E-4</v>
          </cell>
          <cell r="AH374">
            <v>1E-4</v>
          </cell>
          <cell r="AI374">
            <v>1E-4</v>
          </cell>
          <cell r="AJ374">
            <v>1E-4</v>
          </cell>
          <cell r="AK374">
            <v>1E-4</v>
          </cell>
          <cell r="AL374">
            <v>1E-4</v>
          </cell>
          <cell r="AM374">
            <v>1E-4</v>
          </cell>
          <cell r="AN374">
            <v>1E-4</v>
          </cell>
          <cell r="AO374">
            <v>1E-4</v>
          </cell>
          <cell r="AP374"/>
          <cell r="AQ374"/>
          <cell r="AR374"/>
          <cell r="AS374"/>
          <cell r="AT374"/>
          <cell r="AU374"/>
          <cell r="AV374" t="e">
            <v>#N/A</v>
          </cell>
        </row>
        <row r="375">
          <cell r="A375" t="str">
            <v>EF_NO_storage_slurry_Other animals (fur animals)</v>
          </cell>
          <cell r="B375" t="str">
            <v>-</v>
          </cell>
          <cell r="C375" t="str">
            <v>EF_NO_storage_slurry</v>
          </cell>
          <cell r="D375" t="str">
            <v>NO-N</v>
          </cell>
          <cell r="E375" t="str">
            <v>Other animals (fur animals)</v>
          </cell>
          <cell r="F375" t="str">
            <v>Fraction TAN</v>
          </cell>
          <cell r="G375" t="str">
            <v>D</v>
          </cell>
          <cell r="H375" t="str">
            <v>-</v>
          </cell>
          <cell r="I375" t="str">
            <v>Table 3.10, 3B, EMEP/EEA Guidebook 2019</v>
          </cell>
          <cell r="J375"/>
          <cell r="K375">
            <v>1E-4</v>
          </cell>
          <cell r="L375">
            <v>1E-4</v>
          </cell>
          <cell r="M375">
            <v>1E-4</v>
          </cell>
          <cell r="N375">
            <v>1E-4</v>
          </cell>
          <cell r="O375">
            <v>1E-4</v>
          </cell>
          <cell r="P375">
            <v>1E-4</v>
          </cell>
          <cell r="Q375">
            <v>1E-4</v>
          </cell>
          <cell r="R375">
            <v>1E-4</v>
          </cell>
          <cell r="S375">
            <v>1E-4</v>
          </cell>
          <cell r="T375">
            <v>1E-4</v>
          </cell>
          <cell r="U375">
            <v>1E-4</v>
          </cell>
          <cell r="V375">
            <v>1E-4</v>
          </cell>
          <cell r="W375">
            <v>1E-4</v>
          </cell>
          <cell r="X375">
            <v>1E-4</v>
          </cell>
          <cell r="Y375">
            <v>1E-4</v>
          </cell>
          <cell r="Z375">
            <v>1E-4</v>
          </cell>
          <cell r="AA375">
            <v>1E-4</v>
          </cell>
          <cell r="AB375">
            <v>1E-4</v>
          </cell>
          <cell r="AC375">
            <v>1E-4</v>
          </cell>
          <cell r="AD375">
            <v>1E-4</v>
          </cell>
          <cell r="AE375">
            <v>1E-4</v>
          </cell>
          <cell r="AF375">
            <v>1E-4</v>
          </cell>
          <cell r="AG375">
            <v>1E-4</v>
          </cell>
          <cell r="AH375">
            <v>1E-4</v>
          </cell>
          <cell r="AI375">
            <v>1E-4</v>
          </cell>
          <cell r="AJ375">
            <v>1E-4</v>
          </cell>
          <cell r="AK375">
            <v>1E-4</v>
          </cell>
          <cell r="AL375">
            <v>1E-4</v>
          </cell>
          <cell r="AM375">
            <v>1E-4</v>
          </cell>
          <cell r="AN375">
            <v>1E-4</v>
          </cell>
          <cell r="AO375">
            <v>1E-4</v>
          </cell>
          <cell r="AP375"/>
          <cell r="AQ375"/>
          <cell r="AR375"/>
          <cell r="AS375"/>
          <cell r="AT375"/>
          <cell r="AU375"/>
          <cell r="AV375" t="e">
            <v>#N/A</v>
          </cell>
        </row>
        <row r="376">
          <cell r="A376" t="str">
            <v>EF_N2_storage_slurry_Dairy cattle</v>
          </cell>
          <cell r="B376" t="str">
            <v>-</v>
          </cell>
          <cell r="C376" t="str">
            <v>EF_N2_storage_slurry</v>
          </cell>
          <cell r="D376" t="str">
            <v>N2-N</v>
          </cell>
          <cell r="E376" t="str">
            <v>Dairy cattle</v>
          </cell>
          <cell r="F376" t="str">
            <v>Fraction TAN</v>
          </cell>
          <cell r="G376" t="str">
            <v>D</v>
          </cell>
          <cell r="H376" t="str">
            <v>-</v>
          </cell>
          <cell r="I376" t="str">
            <v>Table 3.10, 3B, EMEP/EEA Guidebook 2019</v>
          </cell>
          <cell r="J376"/>
          <cell r="K376">
            <v>3.0000000000000001E-3</v>
          </cell>
          <cell r="L376">
            <v>3.0000000000000001E-3</v>
          </cell>
          <cell r="M376">
            <v>3.0000000000000001E-3</v>
          </cell>
          <cell r="N376">
            <v>3.0000000000000001E-3</v>
          </cell>
          <cell r="O376">
            <v>3.0000000000000001E-3</v>
          </cell>
          <cell r="P376">
            <v>3.0000000000000001E-3</v>
          </cell>
          <cell r="Q376">
            <v>3.0000000000000001E-3</v>
          </cell>
          <cell r="R376">
            <v>3.0000000000000001E-3</v>
          </cell>
          <cell r="S376">
            <v>3.0000000000000001E-3</v>
          </cell>
          <cell r="T376">
            <v>3.0000000000000001E-3</v>
          </cell>
          <cell r="U376">
            <v>3.0000000000000001E-3</v>
          </cell>
          <cell r="V376">
            <v>3.0000000000000001E-3</v>
          </cell>
          <cell r="W376">
            <v>3.0000000000000001E-3</v>
          </cell>
          <cell r="X376">
            <v>3.0000000000000001E-3</v>
          </cell>
          <cell r="Y376">
            <v>3.0000000000000001E-3</v>
          </cell>
          <cell r="Z376">
            <v>3.0000000000000001E-3</v>
          </cell>
          <cell r="AA376">
            <v>3.0000000000000001E-3</v>
          </cell>
          <cell r="AB376">
            <v>3.0000000000000001E-3</v>
          </cell>
          <cell r="AC376">
            <v>3.0000000000000001E-3</v>
          </cell>
          <cell r="AD376">
            <v>3.0000000000000001E-3</v>
          </cell>
          <cell r="AE376">
            <v>3.0000000000000001E-3</v>
          </cell>
          <cell r="AF376">
            <v>3.0000000000000001E-3</v>
          </cell>
          <cell r="AG376">
            <v>3.0000000000000001E-3</v>
          </cell>
          <cell r="AH376">
            <v>3.0000000000000001E-3</v>
          </cell>
          <cell r="AI376">
            <v>3.0000000000000001E-3</v>
          </cell>
          <cell r="AJ376">
            <v>3.0000000000000001E-3</v>
          </cell>
          <cell r="AK376">
            <v>3.0000000000000001E-3</v>
          </cell>
          <cell r="AL376">
            <v>3.0000000000000001E-3</v>
          </cell>
          <cell r="AM376">
            <v>3.0000000000000001E-3</v>
          </cell>
          <cell r="AN376">
            <v>3.0000000000000001E-3</v>
          </cell>
          <cell r="AO376">
            <v>3.0000000000000001E-3</v>
          </cell>
          <cell r="AP376"/>
          <cell r="AQ376"/>
          <cell r="AR376"/>
          <cell r="AS376"/>
          <cell r="AT376"/>
          <cell r="AU376"/>
          <cell r="AV376" t="e">
            <v>#N/A</v>
          </cell>
        </row>
        <row r="377">
          <cell r="A377" t="str">
            <v>EF_N2_storage_slurry_Non-dairy cattle</v>
          </cell>
          <cell r="B377" t="str">
            <v>-</v>
          </cell>
          <cell r="C377" t="str">
            <v>EF_N2_storage_slurry</v>
          </cell>
          <cell r="D377" t="str">
            <v>N2-N</v>
          </cell>
          <cell r="E377" t="str">
            <v>Non-dairy cattle</v>
          </cell>
          <cell r="F377" t="str">
            <v>Fraction TAN</v>
          </cell>
          <cell r="G377" t="str">
            <v>D</v>
          </cell>
          <cell r="H377" t="str">
            <v>-</v>
          </cell>
          <cell r="I377" t="str">
            <v>Table 3.10, 3B, EMEP/EEA Guidebook 2019</v>
          </cell>
          <cell r="J377"/>
          <cell r="K377">
            <v>3.0000000000000001E-3</v>
          </cell>
          <cell r="L377">
            <v>3.0000000000000001E-3</v>
          </cell>
          <cell r="M377">
            <v>3.0000000000000001E-3</v>
          </cell>
          <cell r="N377">
            <v>3.0000000000000001E-3</v>
          </cell>
          <cell r="O377">
            <v>3.0000000000000001E-3</v>
          </cell>
          <cell r="P377">
            <v>3.0000000000000001E-3</v>
          </cell>
          <cell r="Q377">
            <v>3.0000000000000001E-3</v>
          </cell>
          <cell r="R377">
            <v>3.0000000000000001E-3</v>
          </cell>
          <cell r="S377">
            <v>3.0000000000000001E-3</v>
          </cell>
          <cell r="T377">
            <v>3.0000000000000001E-3</v>
          </cell>
          <cell r="U377">
            <v>3.0000000000000001E-3</v>
          </cell>
          <cell r="V377">
            <v>3.0000000000000001E-3</v>
          </cell>
          <cell r="W377">
            <v>3.0000000000000001E-3</v>
          </cell>
          <cell r="X377">
            <v>3.0000000000000001E-3</v>
          </cell>
          <cell r="Y377">
            <v>3.0000000000000001E-3</v>
          </cell>
          <cell r="Z377">
            <v>3.0000000000000001E-3</v>
          </cell>
          <cell r="AA377">
            <v>3.0000000000000001E-3</v>
          </cell>
          <cell r="AB377">
            <v>3.0000000000000001E-3</v>
          </cell>
          <cell r="AC377">
            <v>3.0000000000000001E-3</v>
          </cell>
          <cell r="AD377">
            <v>3.0000000000000001E-3</v>
          </cell>
          <cell r="AE377">
            <v>3.0000000000000001E-3</v>
          </cell>
          <cell r="AF377">
            <v>3.0000000000000001E-3</v>
          </cell>
          <cell r="AG377">
            <v>3.0000000000000001E-3</v>
          </cell>
          <cell r="AH377">
            <v>3.0000000000000001E-3</v>
          </cell>
          <cell r="AI377">
            <v>3.0000000000000001E-3</v>
          </cell>
          <cell r="AJ377">
            <v>3.0000000000000001E-3</v>
          </cell>
          <cell r="AK377">
            <v>3.0000000000000001E-3</v>
          </cell>
          <cell r="AL377">
            <v>3.0000000000000001E-3</v>
          </cell>
          <cell r="AM377">
            <v>3.0000000000000001E-3</v>
          </cell>
          <cell r="AN377">
            <v>3.0000000000000001E-3</v>
          </cell>
          <cell r="AO377">
            <v>3.0000000000000001E-3</v>
          </cell>
          <cell r="AP377"/>
          <cell r="AQ377"/>
          <cell r="AR377"/>
          <cell r="AS377"/>
          <cell r="AT377"/>
          <cell r="AU377"/>
          <cell r="AV377" t="e">
            <v>#N/A</v>
          </cell>
        </row>
        <row r="378">
          <cell r="A378" t="str">
            <v>EF_N2_storage_slurry_Non-dairy cattle (calves)</v>
          </cell>
          <cell r="B378" t="str">
            <v>-</v>
          </cell>
          <cell r="C378" t="str">
            <v>EF_N2_storage_slurry</v>
          </cell>
          <cell r="D378" t="str">
            <v>N2-N</v>
          </cell>
          <cell r="E378" t="str">
            <v>Non-dairy cattle (calves)</v>
          </cell>
          <cell r="F378" t="str">
            <v>Fraction TAN</v>
          </cell>
          <cell r="G378" t="str">
            <v>D</v>
          </cell>
          <cell r="H378" t="str">
            <v>-</v>
          </cell>
          <cell r="I378" t="str">
            <v>Table 3.10, 3B, EMEP/EEA Guidebook 2019</v>
          </cell>
          <cell r="J378"/>
          <cell r="K378">
            <v>3.0000000000000001E-3</v>
          </cell>
          <cell r="L378">
            <v>3.0000000000000001E-3</v>
          </cell>
          <cell r="M378">
            <v>3.0000000000000001E-3</v>
          </cell>
          <cell r="N378">
            <v>3.0000000000000001E-3</v>
          </cell>
          <cell r="O378">
            <v>3.0000000000000001E-3</v>
          </cell>
          <cell r="P378">
            <v>3.0000000000000001E-3</v>
          </cell>
          <cell r="Q378">
            <v>3.0000000000000001E-3</v>
          </cell>
          <cell r="R378">
            <v>3.0000000000000001E-3</v>
          </cell>
          <cell r="S378">
            <v>3.0000000000000001E-3</v>
          </cell>
          <cell r="T378">
            <v>3.0000000000000001E-3</v>
          </cell>
          <cell r="U378">
            <v>3.0000000000000001E-3</v>
          </cell>
          <cell r="V378">
            <v>3.0000000000000001E-3</v>
          </cell>
          <cell r="W378">
            <v>3.0000000000000001E-3</v>
          </cell>
          <cell r="X378">
            <v>3.0000000000000001E-3</v>
          </cell>
          <cell r="Y378">
            <v>3.0000000000000001E-3</v>
          </cell>
          <cell r="Z378">
            <v>3.0000000000000001E-3</v>
          </cell>
          <cell r="AA378">
            <v>3.0000000000000001E-3</v>
          </cell>
          <cell r="AB378">
            <v>3.0000000000000001E-3</v>
          </cell>
          <cell r="AC378">
            <v>3.0000000000000001E-3</v>
          </cell>
          <cell r="AD378">
            <v>3.0000000000000001E-3</v>
          </cell>
          <cell r="AE378">
            <v>3.0000000000000001E-3</v>
          </cell>
          <cell r="AF378">
            <v>3.0000000000000001E-3</v>
          </cell>
          <cell r="AG378">
            <v>3.0000000000000001E-3</v>
          </cell>
          <cell r="AH378">
            <v>3.0000000000000001E-3</v>
          </cell>
          <cell r="AI378">
            <v>3.0000000000000001E-3</v>
          </cell>
          <cell r="AJ378">
            <v>3.0000000000000001E-3</v>
          </cell>
          <cell r="AK378">
            <v>3.0000000000000001E-3</v>
          </cell>
          <cell r="AL378">
            <v>3.0000000000000001E-3</v>
          </cell>
          <cell r="AM378">
            <v>3.0000000000000001E-3</v>
          </cell>
          <cell r="AN378">
            <v>3.0000000000000001E-3</v>
          </cell>
          <cell r="AO378">
            <v>3.0000000000000001E-3</v>
          </cell>
          <cell r="AP378"/>
          <cell r="AQ378"/>
          <cell r="AR378"/>
          <cell r="AS378"/>
          <cell r="AT378"/>
          <cell r="AU378"/>
          <cell r="AV378" t="e">
            <v>#N/A</v>
          </cell>
        </row>
        <row r="379">
          <cell r="A379" t="str">
            <v>EF_N2_storage_slurry_Sheep</v>
          </cell>
          <cell r="B379" t="str">
            <v>-</v>
          </cell>
          <cell r="C379" t="str">
            <v>EF_N2_storage_slurry</v>
          </cell>
          <cell r="D379" t="str">
            <v>N2-N</v>
          </cell>
          <cell r="E379" t="str">
            <v>Sheep</v>
          </cell>
          <cell r="F379" t="str">
            <v>Fraction TAN</v>
          </cell>
          <cell r="G379" t="str">
            <v>D</v>
          </cell>
          <cell r="H379" t="str">
            <v>-</v>
          </cell>
          <cell r="I379" t="str">
            <v>Table 3.10, 3B, EMEP/EEA Guidebook 2019</v>
          </cell>
          <cell r="J379"/>
          <cell r="K379">
            <v>3.0000000000000001E-3</v>
          </cell>
          <cell r="L379">
            <v>3.0000000000000001E-3</v>
          </cell>
          <cell r="M379">
            <v>3.0000000000000001E-3</v>
          </cell>
          <cell r="N379">
            <v>3.0000000000000001E-3</v>
          </cell>
          <cell r="O379">
            <v>3.0000000000000001E-3</v>
          </cell>
          <cell r="P379">
            <v>3.0000000000000001E-3</v>
          </cell>
          <cell r="Q379">
            <v>3.0000000000000001E-3</v>
          </cell>
          <cell r="R379">
            <v>3.0000000000000001E-3</v>
          </cell>
          <cell r="S379">
            <v>3.0000000000000001E-3</v>
          </cell>
          <cell r="T379">
            <v>3.0000000000000001E-3</v>
          </cell>
          <cell r="U379">
            <v>3.0000000000000001E-3</v>
          </cell>
          <cell r="V379">
            <v>3.0000000000000001E-3</v>
          </cell>
          <cell r="W379">
            <v>3.0000000000000001E-3</v>
          </cell>
          <cell r="X379">
            <v>3.0000000000000001E-3</v>
          </cell>
          <cell r="Y379">
            <v>3.0000000000000001E-3</v>
          </cell>
          <cell r="Z379">
            <v>3.0000000000000001E-3</v>
          </cell>
          <cell r="AA379">
            <v>3.0000000000000001E-3</v>
          </cell>
          <cell r="AB379">
            <v>3.0000000000000001E-3</v>
          </cell>
          <cell r="AC379">
            <v>3.0000000000000001E-3</v>
          </cell>
          <cell r="AD379">
            <v>3.0000000000000001E-3</v>
          </cell>
          <cell r="AE379">
            <v>3.0000000000000001E-3</v>
          </cell>
          <cell r="AF379">
            <v>3.0000000000000001E-3</v>
          </cell>
          <cell r="AG379">
            <v>3.0000000000000001E-3</v>
          </cell>
          <cell r="AH379">
            <v>3.0000000000000001E-3</v>
          </cell>
          <cell r="AI379">
            <v>3.0000000000000001E-3</v>
          </cell>
          <cell r="AJ379">
            <v>3.0000000000000001E-3</v>
          </cell>
          <cell r="AK379">
            <v>3.0000000000000001E-3</v>
          </cell>
          <cell r="AL379">
            <v>3.0000000000000001E-3</v>
          </cell>
          <cell r="AM379">
            <v>3.0000000000000001E-3</v>
          </cell>
          <cell r="AN379">
            <v>3.0000000000000001E-3</v>
          </cell>
          <cell r="AO379">
            <v>3.0000000000000001E-3</v>
          </cell>
          <cell r="AP379"/>
          <cell r="AQ379"/>
          <cell r="AR379"/>
          <cell r="AS379"/>
          <cell r="AT379"/>
          <cell r="AU379"/>
          <cell r="AV379" t="e">
            <v>#N/A</v>
          </cell>
        </row>
        <row r="380">
          <cell r="A380" t="str">
            <v>EF_N2_storage_slurry_Swine (finishing pigs)</v>
          </cell>
          <cell r="B380" t="str">
            <v>-</v>
          </cell>
          <cell r="C380" t="str">
            <v>EF_N2_storage_slurry</v>
          </cell>
          <cell r="D380" t="str">
            <v>N2-N</v>
          </cell>
          <cell r="E380" t="str">
            <v>Swine (finishing pigs)</v>
          </cell>
          <cell r="F380" t="str">
            <v>Fraction TAN</v>
          </cell>
          <cell r="G380" t="str">
            <v>D</v>
          </cell>
          <cell r="H380" t="str">
            <v>-</v>
          </cell>
          <cell r="I380" t="str">
            <v>Table 3.10, 3B, EMEP/EEA Guidebook 2019</v>
          </cell>
          <cell r="J380"/>
          <cell r="K380">
            <v>3.0000000000000001E-3</v>
          </cell>
          <cell r="L380">
            <v>3.0000000000000001E-3</v>
          </cell>
          <cell r="M380">
            <v>3.0000000000000001E-3</v>
          </cell>
          <cell r="N380">
            <v>3.0000000000000001E-3</v>
          </cell>
          <cell r="O380">
            <v>3.0000000000000001E-3</v>
          </cell>
          <cell r="P380">
            <v>3.0000000000000001E-3</v>
          </cell>
          <cell r="Q380">
            <v>3.0000000000000001E-3</v>
          </cell>
          <cell r="R380">
            <v>3.0000000000000001E-3</v>
          </cell>
          <cell r="S380">
            <v>3.0000000000000001E-3</v>
          </cell>
          <cell r="T380">
            <v>3.0000000000000001E-3</v>
          </cell>
          <cell r="U380">
            <v>3.0000000000000001E-3</v>
          </cell>
          <cell r="V380">
            <v>3.0000000000000001E-3</v>
          </cell>
          <cell r="W380">
            <v>3.0000000000000001E-3</v>
          </cell>
          <cell r="X380">
            <v>3.0000000000000001E-3</v>
          </cell>
          <cell r="Y380">
            <v>3.0000000000000001E-3</v>
          </cell>
          <cell r="Z380">
            <v>3.0000000000000001E-3</v>
          </cell>
          <cell r="AA380">
            <v>3.0000000000000001E-3</v>
          </cell>
          <cell r="AB380">
            <v>3.0000000000000001E-3</v>
          </cell>
          <cell r="AC380">
            <v>3.0000000000000001E-3</v>
          </cell>
          <cell r="AD380">
            <v>3.0000000000000001E-3</v>
          </cell>
          <cell r="AE380">
            <v>3.0000000000000001E-3</v>
          </cell>
          <cell r="AF380">
            <v>3.0000000000000001E-3</v>
          </cell>
          <cell r="AG380">
            <v>3.0000000000000001E-3</v>
          </cell>
          <cell r="AH380">
            <v>3.0000000000000001E-3</v>
          </cell>
          <cell r="AI380">
            <v>3.0000000000000001E-3</v>
          </cell>
          <cell r="AJ380">
            <v>3.0000000000000001E-3</v>
          </cell>
          <cell r="AK380">
            <v>3.0000000000000001E-3</v>
          </cell>
          <cell r="AL380">
            <v>3.0000000000000001E-3</v>
          </cell>
          <cell r="AM380">
            <v>3.0000000000000001E-3</v>
          </cell>
          <cell r="AN380">
            <v>3.0000000000000001E-3</v>
          </cell>
          <cell r="AO380">
            <v>3.0000000000000001E-3</v>
          </cell>
          <cell r="AP380"/>
          <cell r="AQ380"/>
          <cell r="AR380"/>
          <cell r="AS380"/>
          <cell r="AT380"/>
          <cell r="AU380"/>
          <cell r="AV380" t="e">
            <v>#N/A</v>
          </cell>
        </row>
        <row r="381">
          <cell r="A381" t="str">
            <v>EF_N2_storage_slurry_Swine (sows)</v>
          </cell>
          <cell r="B381" t="str">
            <v>-</v>
          </cell>
          <cell r="C381" t="str">
            <v>EF_N2_storage_slurry</v>
          </cell>
          <cell r="D381" t="str">
            <v>N2-N</v>
          </cell>
          <cell r="E381" t="str">
            <v>Swine (sows)</v>
          </cell>
          <cell r="F381" t="str">
            <v>Fraction TAN</v>
          </cell>
          <cell r="G381" t="str">
            <v>D</v>
          </cell>
          <cell r="H381" t="str">
            <v>-</v>
          </cell>
          <cell r="I381" t="str">
            <v>Table 3.10, 3B, EMEP/EEA Guidebook 2019</v>
          </cell>
          <cell r="J381"/>
          <cell r="K381">
            <v>3.0000000000000001E-3</v>
          </cell>
          <cell r="L381">
            <v>3.0000000000000001E-3</v>
          </cell>
          <cell r="M381">
            <v>3.0000000000000001E-3</v>
          </cell>
          <cell r="N381">
            <v>3.0000000000000001E-3</v>
          </cell>
          <cell r="O381">
            <v>3.0000000000000001E-3</v>
          </cell>
          <cell r="P381">
            <v>3.0000000000000001E-3</v>
          </cell>
          <cell r="Q381">
            <v>3.0000000000000001E-3</v>
          </cell>
          <cell r="R381">
            <v>3.0000000000000001E-3</v>
          </cell>
          <cell r="S381">
            <v>3.0000000000000001E-3</v>
          </cell>
          <cell r="T381">
            <v>3.0000000000000001E-3</v>
          </cell>
          <cell r="U381">
            <v>3.0000000000000001E-3</v>
          </cell>
          <cell r="V381">
            <v>3.0000000000000001E-3</v>
          </cell>
          <cell r="W381">
            <v>3.0000000000000001E-3</v>
          </cell>
          <cell r="X381">
            <v>3.0000000000000001E-3</v>
          </cell>
          <cell r="Y381">
            <v>3.0000000000000001E-3</v>
          </cell>
          <cell r="Z381">
            <v>3.0000000000000001E-3</v>
          </cell>
          <cell r="AA381">
            <v>3.0000000000000001E-3</v>
          </cell>
          <cell r="AB381">
            <v>3.0000000000000001E-3</v>
          </cell>
          <cell r="AC381">
            <v>3.0000000000000001E-3</v>
          </cell>
          <cell r="AD381">
            <v>3.0000000000000001E-3</v>
          </cell>
          <cell r="AE381">
            <v>3.0000000000000001E-3</v>
          </cell>
          <cell r="AF381">
            <v>3.0000000000000001E-3</v>
          </cell>
          <cell r="AG381">
            <v>3.0000000000000001E-3</v>
          </cell>
          <cell r="AH381">
            <v>3.0000000000000001E-3</v>
          </cell>
          <cell r="AI381">
            <v>3.0000000000000001E-3</v>
          </cell>
          <cell r="AJ381">
            <v>3.0000000000000001E-3</v>
          </cell>
          <cell r="AK381">
            <v>3.0000000000000001E-3</v>
          </cell>
          <cell r="AL381">
            <v>3.0000000000000001E-3</v>
          </cell>
          <cell r="AM381">
            <v>3.0000000000000001E-3</v>
          </cell>
          <cell r="AN381">
            <v>3.0000000000000001E-3</v>
          </cell>
          <cell r="AO381">
            <v>3.0000000000000001E-3</v>
          </cell>
          <cell r="AP381"/>
          <cell r="AQ381"/>
          <cell r="AR381"/>
          <cell r="AS381"/>
          <cell r="AT381"/>
          <cell r="AU381"/>
          <cell r="AV381" t="e">
            <v>#N/A</v>
          </cell>
        </row>
        <row r="382">
          <cell r="A382" t="str">
            <v>EF_N2_storage_slurry_Buffalo</v>
          </cell>
          <cell r="B382" t="str">
            <v>-</v>
          </cell>
          <cell r="C382" t="str">
            <v>EF_N2_storage_slurry</v>
          </cell>
          <cell r="D382" t="str">
            <v>N2-N</v>
          </cell>
          <cell r="E382" t="str">
            <v>Buffalo</v>
          </cell>
          <cell r="F382" t="str">
            <v>Fraction TAN</v>
          </cell>
          <cell r="G382" t="str">
            <v>D</v>
          </cell>
          <cell r="H382" t="str">
            <v>-</v>
          </cell>
          <cell r="I382" t="str">
            <v>Table 3.10, 3B, EMEP/EEA Guidebook 2019</v>
          </cell>
          <cell r="J382"/>
          <cell r="K382">
            <v>3.0000000000000001E-3</v>
          </cell>
          <cell r="L382">
            <v>3.0000000000000001E-3</v>
          </cell>
          <cell r="M382">
            <v>3.0000000000000001E-3</v>
          </cell>
          <cell r="N382">
            <v>3.0000000000000001E-3</v>
          </cell>
          <cell r="O382">
            <v>3.0000000000000001E-3</v>
          </cell>
          <cell r="P382">
            <v>3.0000000000000001E-3</v>
          </cell>
          <cell r="Q382">
            <v>3.0000000000000001E-3</v>
          </cell>
          <cell r="R382">
            <v>3.0000000000000001E-3</v>
          </cell>
          <cell r="S382">
            <v>3.0000000000000001E-3</v>
          </cell>
          <cell r="T382">
            <v>3.0000000000000001E-3</v>
          </cell>
          <cell r="U382">
            <v>3.0000000000000001E-3</v>
          </cell>
          <cell r="V382">
            <v>3.0000000000000001E-3</v>
          </cell>
          <cell r="W382">
            <v>3.0000000000000001E-3</v>
          </cell>
          <cell r="X382">
            <v>3.0000000000000001E-3</v>
          </cell>
          <cell r="Y382">
            <v>3.0000000000000001E-3</v>
          </cell>
          <cell r="Z382">
            <v>3.0000000000000001E-3</v>
          </cell>
          <cell r="AA382">
            <v>3.0000000000000001E-3</v>
          </cell>
          <cell r="AB382">
            <v>3.0000000000000001E-3</v>
          </cell>
          <cell r="AC382">
            <v>3.0000000000000001E-3</v>
          </cell>
          <cell r="AD382">
            <v>3.0000000000000001E-3</v>
          </cell>
          <cell r="AE382">
            <v>3.0000000000000001E-3</v>
          </cell>
          <cell r="AF382">
            <v>3.0000000000000001E-3</v>
          </cell>
          <cell r="AG382">
            <v>3.0000000000000001E-3</v>
          </cell>
          <cell r="AH382">
            <v>3.0000000000000001E-3</v>
          </cell>
          <cell r="AI382">
            <v>3.0000000000000001E-3</v>
          </cell>
          <cell r="AJ382">
            <v>3.0000000000000001E-3</v>
          </cell>
          <cell r="AK382">
            <v>3.0000000000000001E-3</v>
          </cell>
          <cell r="AL382">
            <v>3.0000000000000001E-3</v>
          </cell>
          <cell r="AM382">
            <v>3.0000000000000001E-3</v>
          </cell>
          <cell r="AN382">
            <v>3.0000000000000001E-3</v>
          </cell>
          <cell r="AO382">
            <v>3.0000000000000001E-3</v>
          </cell>
          <cell r="AP382"/>
          <cell r="AQ382"/>
          <cell r="AR382"/>
          <cell r="AS382"/>
          <cell r="AT382"/>
          <cell r="AU382"/>
          <cell r="AV382" t="e">
            <v>#N/A</v>
          </cell>
        </row>
        <row r="383">
          <cell r="A383" t="str">
            <v>EF_N2_storage_slurry_Goats</v>
          </cell>
          <cell r="B383" t="str">
            <v>-</v>
          </cell>
          <cell r="C383" t="str">
            <v>EF_N2_storage_slurry</v>
          </cell>
          <cell r="D383" t="str">
            <v>N2-N</v>
          </cell>
          <cell r="E383" t="str">
            <v>Goats</v>
          </cell>
          <cell r="F383" t="str">
            <v>Fraction TAN</v>
          </cell>
          <cell r="G383" t="str">
            <v>D</v>
          </cell>
          <cell r="H383" t="str">
            <v>-</v>
          </cell>
          <cell r="I383" t="str">
            <v>Table 3.10, 3B, EMEP/EEA Guidebook 2019</v>
          </cell>
          <cell r="J383"/>
          <cell r="K383">
            <v>3.0000000000000001E-3</v>
          </cell>
          <cell r="L383">
            <v>3.0000000000000001E-3</v>
          </cell>
          <cell r="M383">
            <v>3.0000000000000001E-3</v>
          </cell>
          <cell r="N383">
            <v>3.0000000000000001E-3</v>
          </cell>
          <cell r="O383">
            <v>3.0000000000000001E-3</v>
          </cell>
          <cell r="P383">
            <v>3.0000000000000001E-3</v>
          </cell>
          <cell r="Q383">
            <v>3.0000000000000001E-3</v>
          </cell>
          <cell r="R383">
            <v>3.0000000000000001E-3</v>
          </cell>
          <cell r="S383">
            <v>3.0000000000000001E-3</v>
          </cell>
          <cell r="T383">
            <v>3.0000000000000001E-3</v>
          </cell>
          <cell r="U383">
            <v>3.0000000000000001E-3</v>
          </cell>
          <cell r="V383">
            <v>3.0000000000000001E-3</v>
          </cell>
          <cell r="W383">
            <v>3.0000000000000001E-3</v>
          </cell>
          <cell r="X383">
            <v>3.0000000000000001E-3</v>
          </cell>
          <cell r="Y383">
            <v>3.0000000000000001E-3</v>
          </cell>
          <cell r="Z383">
            <v>3.0000000000000001E-3</v>
          </cell>
          <cell r="AA383">
            <v>3.0000000000000001E-3</v>
          </cell>
          <cell r="AB383">
            <v>3.0000000000000001E-3</v>
          </cell>
          <cell r="AC383">
            <v>3.0000000000000001E-3</v>
          </cell>
          <cell r="AD383">
            <v>3.0000000000000001E-3</v>
          </cell>
          <cell r="AE383">
            <v>3.0000000000000001E-3</v>
          </cell>
          <cell r="AF383">
            <v>3.0000000000000001E-3</v>
          </cell>
          <cell r="AG383">
            <v>3.0000000000000001E-3</v>
          </cell>
          <cell r="AH383">
            <v>3.0000000000000001E-3</v>
          </cell>
          <cell r="AI383">
            <v>3.0000000000000001E-3</v>
          </cell>
          <cell r="AJ383">
            <v>3.0000000000000001E-3</v>
          </cell>
          <cell r="AK383">
            <v>3.0000000000000001E-3</v>
          </cell>
          <cell r="AL383">
            <v>3.0000000000000001E-3</v>
          </cell>
          <cell r="AM383">
            <v>3.0000000000000001E-3</v>
          </cell>
          <cell r="AN383">
            <v>3.0000000000000001E-3</v>
          </cell>
          <cell r="AO383">
            <v>3.0000000000000001E-3</v>
          </cell>
          <cell r="AP383"/>
          <cell r="AQ383"/>
          <cell r="AR383"/>
          <cell r="AS383"/>
          <cell r="AT383"/>
          <cell r="AU383"/>
          <cell r="AV383" t="e">
            <v>#N/A</v>
          </cell>
        </row>
        <row r="384">
          <cell r="A384" t="str">
            <v>EF_N2_storage_slurry_Horses</v>
          </cell>
          <cell r="B384" t="str">
            <v>-</v>
          </cell>
          <cell r="C384" t="str">
            <v>EF_N2_storage_slurry</v>
          </cell>
          <cell r="D384" t="str">
            <v>N2-N</v>
          </cell>
          <cell r="E384" t="str">
            <v>Horses</v>
          </cell>
          <cell r="F384" t="str">
            <v>Fraction TAN</v>
          </cell>
          <cell r="G384" t="str">
            <v>D</v>
          </cell>
          <cell r="H384" t="str">
            <v>-</v>
          </cell>
          <cell r="I384" t="str">
            <v>Table 3.10, 3B, EMEP/EEA Guidebook 2019</v>
          </cell>
          <cell r="J384"/>
          <cell r="K384">
            <v>3.0000000000000001E-3</v>
          </cell>
          <cell r="L384">
            <v>3.0000000000000001E-3</v>
          </cell>
          <cell r="M384">
            <v>3.0000000000000001E-3</v>
          </cell>
          <cell r="N384">
            <v>3.0000000000000001E-3</v>
          </cell>
          <cell r="O384">
            <v>3.0000000000000001E-3</v>
          </cell>
          <cell r="P384">
            <v>3.0000000000000001E-3</v>
          </cell>
          <cell r="Q384">
            <v>3.0000000000000001E-3</v>
          </cell>
          <cell r="R384">
            <v>3.0000000000000001E-3</v>
          </cell>
          <cell r="S384">
            <v>3.0000000000000001E-3</v>
          </cell>
          <cell r="T384">
            <v>3.0000000000000001E-3</v>
          </cell>
          <cell r="U384">
            <v>3.0000000000000001E-3</v>
          </cell>
          <cell r="V384">
            <v>3.0000000000000001E-3</v>
          </cell>
          <cell r="W384">
            <v>3.0000000000000001E-3</v>
          </cell>
          <cell r="X384">
            <v>3.0000000000000001E-3</v>
          </cell>
          <cell r="Y384">
            <v>3.0000000000000001E-3</v>
          </cell>
          <cell r="Z384">
            <v>3.0000000000000001E-3</v>
          </cell>
          <cell r="AA384">
            <v>3.0000000000000001E-3</v>
          </cell>
          <cell r="AB384">
            <v>3.0000000000000001E-3</v>
          </cell>
          <cell r="AC384">
            <v>3.0000000000000001E-3</v>
          </cell>
          <cell r="AD384">
            <v>3.0000000000000001E-3</v>
          </cell>
          <cell r="AE384">
            <v>3.0000000000000001E-3</v>
          </cell>
          <cell r="AF384">
            <v>3.0000000000000001E-3</v>
          </cell>
          <cell r="AG384">
            <v>3.0000000000000001E-3</v>
          </cell>
          <cell r="AH384">
            <v>3.0000000000000001E-3</v>
          </cell>
          <cell r="AI384">
            <v>3.0000000000000001E-3</v>
          </cell>
          <cell r="AJ384">
            <v>3.0000000000000001E-3</v>
          </cell>
          <cell r="AK384">
            <v>3.0000000000000001E-3</v>
          </cell>
          <cell r="AL384">
            <v>3.0000000000000001E-3</v>
          </cell>
          <cell r="AM384">
            <v>3.0000000000000001E-3</v>
          </cell>
          <cell r="AN384">
            <v>3.0000000000000001E-3</v>
          </cell>
          <cell r="AO384">
            <v>3.0000000000000001E-3</v>
          </cell>
          <cell r="AP384"/>
          <cell r="AQ384"/>
          <cell r="AR384"/>
          <cell r="AS384"/>
          <cell r="AT384"/>
          <cell r="AU384"/>
          <cell r="AV384" t="e">
            <v>#N/A</v>
          </cell>
        </row>
        <row r="385">
          <cell r="A385" t="str">
            <v>EF_N2_storage_slurry_Mules and asses</v>
          </cell>
          <cell r="B385" t="str">
            <v>-</v>
          </cell>
          <cell r="C385" t="str">
            <v>EF_N2_storage_slurry</v>
          </cell>
          <cell r="D385" t="str">
            <v>N2-N</v>
          </cell>
          <cell r="E385" t="str">
            <v>Mules and asses</v>
          </cell>
          <cell r="F385" t="str">
            <v>Fraction TAN</v>
          </cell>
          <cell r="G385" t="str">
            <v>D</v>
          </cell>
          <cell r="H385" t="str">
            <v>-</v>
          </cell>
          <cell r="I385" t="str">
            <v>Table 3.10, 3B, EMEP/EEA Guidebook 2019</v>
          </cell>
          <cell r="J385"/>
          <cell r="K385">
            <v>3.0000000000000001E-3</v>
          </cell>
          <cell r="L385">
            <v>3.0000000000000001E-3</v>
          </cell>
          <cell r="M385">
            <v>3.0000000000000001E-3</v>
          </cell>
          <cell r="N385">
            <v>3.0000000000000001E-3</v>
          </cell>
          <cell r="O385">
            <v>3.0000000000000001E-3</v>
          </cell>
          <cell r="P385">
            <v>3.0000000000000001E-3</v>
          </cell>
          <cell r="Q385">
            <v>3.0000000000000001E-3</v>
          </cell>
          <cell r="R385">
            <v>3.0000000000000001E-3</v>
          </cell>
          <cell r="S385">
            <v>3.0000000000000001E-3</v>
          </cell>
          <cell r="T385">
            <v>3.0000000000000001E-3</v>
          </cell>
          <cell r="U385">
            <v>3.0000000000000001E-3</v>
          </cell>
          <cell r="V385">
            <v>3.0000000000000001E-3</v>
          </cell>
          <cell r="W385">
            <v>3.0000000000000001E-3</v>
          </cell>
          <cell r="X385">
            <v>3.0000000000000001E-3</v>
          </cell>
          <cell r="Y385">
            <v>3.0000000000000001E-3</v>
          </cell>
          <cell r="Z385">
            <v>3.0000000000000001E-3</v>
          </cell>
          <cell r="AA385">
            <v>3.0000000000000001E-3</v>
          </cell>
          <cell r="AB385">
            <v>3.0000000000000001E-3</v>
          </cell>
          <cell r="AC385">
            <v>3.0000000000000001E-3</v>
          </cell>
          <cell r="AD385">
            <v>3.0000000000000001E-3</v>
          </cell>
          <cell r="AE385">
            <v>3.0000000000000001E-3</v>
          </cell>
          <cell r="AF385">
            <v>3.0000000000000001E-3</v>
          </cell>
          <cell r="AG385">
            <v>3.0000000000000001E-3</v>
          </cell>
          <cell r="AH385">
            <v>3.0000000000000001E-3</v>
          </cell>
          <cell r="AI385">
            <v>3.0000000000000001E-3</v>
          </cell>
          <cell r="AJ385">
            <v>3.0000000000000001E-3</v>
          </cell>
          <cell r="AK385">
            <v>3.0000000000000001E-3</v>
          </cell>
          <cell r="AL385">
            <v>3.0000000000000001E-3</v>
          </cell>
          <cell r="AM385">
            <v>3.0000000000000001E-3</v>
          </cell>
          <cell r="AN385">
            <v>3.0000000000000001E-3</v>
          </cell>
          <cell r="AO385">
            <v>3.0000000000000001E-3</v>
          </cell>
          <cell r="AP385"/>
          <cell r="AQ385"/>
          <cell r="AR385"/>
          <cell r="AS385"/>
          <cell r="AT385"/>
          <cell r="AU385"/>
          <cell r="AV385" t="e">
            <v>#N/A</v>
          </cell>
        </row>
        <row r="386">
          <cell r="A386" t="str">
            <v>EF_N2_storage_slurry_Laying hens</v>
          </cell>
          <cell r="B386" t="str">
            <v>-</v>
          </cell>
          <cell r="C386" t="str">
            <v>EF_N2_storage_slurry</v>
          </cell>
          <cell r="D386" t="str">
            <v>N2-N</v>
          </cell>
          <cell r="E386" t="str">
            <v>Laying hens</v>
          </cell>
          <cell r="F386" t="str">
            <v>Fraction TAN</v>
          </cell>
          <cell r="G386" t="str">
            <v>D</v>
          </cell>
          <cell r="H386" t="str">
            <v>-</v>
          </cell>
          <cell r="I386" t="str">
            <v>Table 3.10, 3B, EMEP/EEA Guidebook 2019</v>
          </cell>
          <cell r="J386"/>
          <cell r="K386">
            <v>3.0000000000000001E-3</v>
          </cell>
          <cell r="L386">
            <v>3.0000000000000001E-3</v>
          </cell>
          <cell r="M386">
            <v>3.0000000000000001E-3</v>
          </cell>
          <cell r="N386">
            <v>3.0000000000000001E-3</v>
          </cell>
          <cell r="O386">
            <v>3.0000000000000001E-3</v>
          </cell>
          <cell r="P386">
            <v>3.0000000000000001E-3</v>
          </cell>
          <cell r="Q386">
            <v>3.0000000000000001E-3</v>
          </cell>
          <cell r="R386">
            <v>3.0000000000000001E-3</v>
          </cell>
          <cell r="S386">
            <v>3.0000000000000001E-3</v>
          </cell>
          <cell r="T386">
            <v>3.0000000000000001E-3</v>
          </cell>
          <cell r="U386">
            <v>3.0000000000000001E-3</v>
          </cell>
          <cell r="V386">
            <v>3.0000000000000001E-3</v>
          </cell>
          <cell r="W386">
            <v>3.0000000000000001E-3</v>
          </cell>
          <cell r="X386">
            <v>3.0000000000000001E-3</v>
          </cell>
          <cell r="Y386">
            <v>3.0000000000000001E-3</v>
          </cell>
          <cell r="Z386">
            <v>3.0000000000000001E-3</v>
          </cell>
          <cell r="AA386">
            <v>3.0000000000000001E-3</v>
          </cell>
          <cell r="AB386">
            <v>3.0000000000000001E-3</v>
          </cell>
          <cell r="AC386">
            <v>3.0000000000000001E-3</v>
          </cell>
          <cell r="AD386">
            <v>3.0000000000000001E-3</v>
          </cell>
          <cell r="AE386">
            <v>3.0000000000000001E-3</v>
          </cell>
          <cell r="AF386">
            <v>3.0000000000000001E-3</v>
          </cell>
          <cell r="AG386">
            <v>3.0000000000000001E-3</v>
          </cell>
          <cell r="AH386">
            <v>3.0000000000000001E-3</v>
          </cell>
          <cell r="AI386">
            <v>3.0000000000000001E-3</v>
          </cell>
          <cell r="AJ386">
            <v>3.0000000000000001E-3</v>
          </cell>
          <cell r="AK386">
            <v>3.0000000000000001E-3</v>
          </cell>
          <cell r="AL386">
            <v>3.0000000000000001E-3</v>
          </cell>
          <cell r="AM386">
            <v>3.0000000000000001E-3</v>
          </cell>
          <cell r="AN386">
            <v>3.0000000000000001E-3</v>
          </cell>
          <cell r="AO386">
            <v>3.0000000000000001E-3</v>
          </cell>
          <cell r="AP386"/>
          <cell r="AQ386"/>
          <cell r="AR386"/>
          <cell r="AS386"/>
          <cell r="AT386"/>
          <cell r="AU386"/>
          <cell r="AV386" t="e">
            <v>#N/A</v>
          </cell>
        </row>
        <row r="387">
          <cell r="A387" t="str">
            <v>EF_N2_storage_slurry_Broilers</v>
          </cell>
          <cell r="B387" t="str">
            <v>-</v>
          </cell>
          <cell r="C387" t="str">
            <v>EF_N2_storage_slurry</v>
          </cell>
          <cell r="D387" t="str">
            <v>N2-N</v>
          </cell>
          <cell r="E387" t="str">
            <v>Broilers</v>
          </cell>
          <cell r="F387" t="str">
            <v>Fraction TAN</v>
          </cell>
          <cell r="G387" t="str">
            <v>D</v>
          </cell>
          <cell r="H387" t="str">
            <v>-</v>
          </cell>
          <cell r="I387" t="str">
            <v>Table 3.10, 3B, EMEP/EEA Guidebook 2019</v>
          </cell>
          <cell r="J387"/>
          <cell r="K387">
            <v>3.0000000000000001E-3</v>
          </cell>
          <cell r="L387">
            <v>3.0000000000000001E-3</v>
          </cell>
          <cell r="M387">
            <v>3.0000000000000001E-3</v>
          </cell>
          <cell r="N387">
            <v>3.0000000000000001E-3</v>
          </cell>
          <cell r="O387">
            <v>3.0000000000000001E-3</v>
          </cell>
          <cell r="P387">
            <v>3.0000000000000001E-3</v>
          </cell>
          <cell r="Q387">
            <v>3.0000000000000001E-3</v>
          </cell>
          <cell r="R387">
            <v>3.0000000000000001E-3</v>
          </cell>
          <cell r="S387">
            <v>3.0000000000000001E-3</v>
          </cell>
          <cell r="T387">
            <v>3.0000000000000001E-3</v>
          </cell>
          <cell r="U387">
            <v>3.0000000000000001E-3</v>
          </cell>
          <cell r="V387">
            <v>3.0000000000000001E-3</v>
          </cell>
          <cell r="W387">
            <v>3.0000000000000001E-3</v>
          </cell>
          <cell r="X387">
            <v>3.0000000000000001E-3</v>
          </cell>
          <cell r="Y387">
            <v>3.0000000000000001E-3</v>
          </cell>
          <cell r="Z387">
            <v>3.0000000000000001E-3</v>
          </cell>
          <cell r="AA387">
            <v>3.0000000000000001E-3</v>
          </cell>
          <cell r="AB387">
            <v>3.0000000000000001E-3</v>
          </cell>
          <cell r="AC387">
            <v>3.0000000000000001E-3</v>
          </cell>
          <cell r="AD387">
            <v>3.0000000000000001E-3</v>
          </cell>
          <cell r="AE387">
            <v>3.0000000000000001E-3</v>
          </cell>
          <cell r="AF387">
            <v>3.0000000000000001E-3</v>
          </cell>
          <cell r="AG387">
            <v>3.0000000000000001E-3</v>
          </cell>
          <cell r="AH387">
            <v>3.0000000000000001E-3</v>
          </cell>
          <cell r="AI387">
            <v>3.0000000000000001E-3</v>
          </cell>
          <cell r="AJ387">
            <v>3.0000000000000001E-3</v>
          </cell>
          <cell r="AK387">
            <v>3.0000000000000001E-3</v>
          </cell>
          <cell r="AL387">
            <v>3.0000000000000001E-3</v>
          </cell>
          <cell r="AM387">
            <v>3.0000000000000001E-3</v>
          </cell>
          <cell r="AN387">
            <v>3.0000000000000001E-3</v>
          </cell>
          <cell r="AO387">
            <v>3.0000000000000001E-3</v>
          </cell>
          <cell r="AP387"/>
          <cell r="AQ387"/>
          <cell r="AR387"/>
          <cell r="AS387"/>
          <cell r="AT387"/>
          <cell r="AU387"/>
          <cell r="AV387" t="e">
            <v>#N/A</v>
          </cell>
        </row>
        <row r="388">
          <cell r="A388" t="str">
            <v>EF_N2_storage_slurry_Turkeys</v>
          </cell>
          <cell r="B388" t="str">
            <v>-</v>
          </cell>
          <cell r="C388" t="str">
            <v>EF_N2_storage_slurry</v>
          </cell>
          <cell r="D388" t="str">
            <v>N2-N</v>
          </cell>
          <cell r="E388" t="str">
            <v>Turkeys</v>
          </cell>
          <cell r="F388" t="str">
            <v>Fraction TAN</v>
          </cell>
          <cell r="G388" t="str">
            <v>D</v>
          </cell>
          <cell r="H388" t="str">
            <v>-</v>
          </cell>
          <cell r="I388" t="str">
            <v>Table 3.10, 3B, EMEP/EEA Guidebook 2019</v>
          </cell>
          <cell r="J388"/>
          <cell r="K388">
            <v>3.0000000000000001E-3</v>
          </cell>
          <cell r="L388">
            <v>3.0000000000000001E-3</v>
          </cell>
          <cell r="M388">
            <v>3.0000000000000001E-3</v>
          </cell>
          <cell r="N388">
            <v>3.0000000000000001E-3</v>
          </cell>
          <cell r="O388">
            <v>3.0000000000000001E-3</v>
          </cell>
          <cell r="P388">
            <v>3.0000000000000001E-3</v>
          </cell>
          <cell r="Q388">
            <v>3.0000000000000001E-3</v>
          </cell>
          <cell r="R388">
            <v>3.0000000000000001E-3</v>
          </cell>
          <cell r="S388">
            <v>3.0000000000000001E-3</v>
          </cell>
          <cell r="T388">
            <v>3.0000000000000001E-3</v>
          </cell>
          <cell r="U388">
            <v>3.0000000000000001E-3</v>
          </cell>
          <cell r="V388">
            <v>3.0000000000000001E-3</v>
          </cell>
          <cell r="W388">
            <v>3.0000000000000001E-3</v>
          </cell>
          <cell r="X388">
            <v>3.0000000000000001E-3</v>
          </cell>
          <cell r="Y388">
            <v>3.0000000000000001E-3</v>
          </cell>
          <cell r="Z388">
            <v>3.0000000000000001E-3</v>
          </cell>
          <cell r="AA388">
            <v>3.0000000000000001E-3</v>
          </cell>
          <cell r="AB388">
            <v>3.0000000000000001E-3</v>
          </cell>
          <cell r="AC388">
            <v>3.0000000000000001E-3</v>
          </cell>
          <cell r="AD388">
            <v>3.0000000000000001E-3</v>
          </cell>
          <cell r="AE388">
            <v>3.0000000000000001E-3</v>
          </cell>
          <cell r="AF388">
            <v>3.0000000000000001E-3</v>
          </cell>
          <cell r="AG388">
            <v>3.0000000000000001E-3</v>
          </cell>
          <cell r="AH388">
            <v>3.0000000000000001E-3</v>
          </cell>
          <cell r="AI388">
            <v>3.0000000000000001E-3</v>
          </cell>
          <cell r="AJ388">
            <v>3.0000000000000001E-3</v>
          </cell>
          <cell r="AK388">
            <v>3.0000000000000001E-3</v>
          </cell>
          <cell r="AL388">
            <v>3.0000000000000001E-3</v>
          </cell>
          <cell r="AM388">
            <v>3.0000000000000001E-3</v>
          </cell>
          <cell r="AN388">
            <v>3.0000000000000001E-3</v>
          </cell>
          <cell r="AO388">
            <v>3.0000000000000001E-3</v>
          </cell>
          <cell r="AP388"/>
          <cell r="AQ388"/>
          <cell r="AR388"/>
          <cell r="AS388"/>
          <cell r="AT388"/>
          <cell r="AU388"/>
          <cell r="AV388" t="e">
            <v>#N/A</v>
          </cell>
        </row>
        <row r="389">
          <cell r="A389" t="str">
            <v>EF_N2_storage_slurry_Other poultry (ducks)</v>
          </cell>
          <cell r="B389" t="str">
            <v>-</v>
          </cell>
          <cell r="C389" t="str">
            <v>EF_N2_storage_slurry</v>
          </cell>
          <cell r="D389" t="str">
            <v>N2-N</v>
          </cell>
          <cell r="E389" t="str">
            <v>Other poultry (ducks)</v>
          </cell>
          <cell r="F389" t="str">
            <v>Fraction TAN</v>
          </cell>
          <cell r="G389" t="str">
            <v>D</v>
          </cell>
          <cell r="H389" t="str">
            <v>-</v>
          </cell>
          <cell r="I389" t="str">
            <v>Table 3.10, 3B, EMEP/EEA Guidebook 2019</v>
          </cell>
          <cell r="J389"/>
          <cell r="K389">
            <v>3.0000000000000001E-3</v>
          </cell>
          <cell r="L389">
            <v>3.0000000000000001E-3</v>
          </cell>
          <cell r="M389">
            <v>3.0000000000000001E-3</v>
          </cell>
          <cell r="N389">
            <v>3.0000000000000001E-3</v>
          </cell>
          <cell r="O389">
            <v>3.0000000000000001E-3</v>
          </cell>
          <cell r="P389">
            <v>3.0000000000000001E-3</v>
          </cell>
          <cell r="Q389">
            <v>3.0000000000000001E-3</v>
          </cell>
          <cell r="R389">
            <v>3.0000000000000001E-3</v>
          </cell>
          <cell r="S389">
            <v>3.0000000000000001E-3</v>
          </cell>
          <cell r="T389">
            <v>3.0000000000000001E-3</v>
          </cell>
          <cell r="U389">
            <v>3.0000000000000001E-3</v>
          </cell>
          <cell r="V389">
            <v>3.0000000000000001E-3</v>
          </cell>
          <cell r="W389">
            <v>3.0000000000000001E-3</v>
          </cell>
          <cell r="X389">
            <v>3.0000000000000001E-3</v>
          </cell>
          <cell r="Y389">
            <v>3.0000000000000001E-3</v>
          </cell>
          <cell r="Z389">
            <v>3.0000000000000001E-3</v>
          </cell>
          <cell r="AA389">
            <v>3.0000000000000001E-3</v>
          </cell>
          <cell r="AB389">
            <v>3.0000000000000001E-3</v>
          </cell>
          <cell r="AC389">
            <v>3.0000000000000001E-3</v>
          </cell>
          <cell r="AD389">
            <v>3.0000000000000001E-3</v>
          </cell>
          <cell r="AE389">
            <v>3.0000000000000001E-3</v>
          </cell>
          <cell r="AF389">
            <v>3.0000000000000001E-3</v>
          </cell>
          <cell r="AG389">
            <v>3.0000000000000001E-3</v>
          </cell>
          <cell r="AH389">
            <v>3.0000000000000001E-3</v>
          </cell>
          <cell r="AI389">
            <v>3.0000000000000001E-3</v>
          </cell>
          <cell r="AJ389">
            <v>3.0000000000000001E-3</v>
          </cell>
          <cell r="AK389">
            <v>3.0000000000000001E-3</v>
          </cell>
          <cell r="AL389">
            <v>3.0000000000000001E-3</v>
          </cell>
          <cell r="AM389">
            <v>3.0000000000000001E-3</v>
          </cell>
          <cell r="AN389">
            <v>3.0000000000000001E-3</v>
          </cell>
          <cell r="AO389">
            <v>3.0000000000000001E-3</v>
          </cell>
          <cell r="AP389"/>
          <cell r="AQ389"/>
          <cell r="AR389"/>
          <cell r="AS389"/>
          <cell r="AT389"/>
          <cell r="AU389"/>
          <cell r="AV389" t="e">
            <v>#N/A</v>
          </cell>
        </row>
        <row r="390">
          <cell r="A390" t="str">
            <v>EF_N2_storage_slurry_Other poultry (geese)</v>
          </cell>
          <cell r="B390" t="str">
            <v>-</v>
          </cell>
          <cell r="C390" t="str">
            <v>EF_N2_storage_slurry</v>
          </cell>
          <cell r="D390" t="str">
            <v>N2-N</v>
          </cell>
          <cell r="E390" t="str">
            <v>Other poultry (geese)</v>
          </cell>
          <cell r="F390" t="str">
            <v>Fraction TAN</v>
          </cell>
          <cell r="G390" t="str">
            <v>D</v>
          </cell>
          <cell r="H390" t="str">
            <v>-</v>
          </cell>
          <cell r="I390" t="str">
            <v>Table 3.10, 3B, EMEP/EEA Guidebook 2019</v>
          </cell>
          <cell r="J390"/>
          <cell r="K390">
            <v>3.0000000000000001E-3</v>
          </cell>
          <cell r="L390">
            <v>3.0000000000000001E-3</v>
          </cell>
          <cell r="M390">
            <v>3.0000000000000001E-3</v>
          </cell>
          <cell r="N390">
            <v>3.0000000000000001E-3</v>
          </cell>
          <cell r="O390">
            <v>3.0000000000000001E-3</v>
          </cell>
          <cell r="P390">
            <v>3.0000000000000001E-3</v>
          </cell>
          <cell r="Q390">
            <v>3.0000000000000001E-3</v>
          </cell>
          <cell r="R390">
            <v>3.0000000000000001E-3</v>
          </cell>
          <cell r="S390">
            <v>3.0000000000000001E-3</v>
          </cell>
          <cell r="T390">
            <v>3.0000000000000001E-3</v>
          </cell>
          <cell r="U390">
            <v>3.0000000000000001E-3</v>
          </cell>
          <cell r="V390">
            <v>3.0000000000000001E-3</v>
          </cell>
          <cell r="W390">
            <v>3.0000000000000001E-3</v>
          </cell>
          <cell r="X390">
            <v>3.0000000000000001E-3</v>
          </cell>
          <cell r="Y390">
            <v>3.0000000000000001E-3</v>
          </cell>
          <cell r="Z390">
            <v>3.0000000000000001E-3</v>
          </cell>
          <cell r="AA390">
            <v>3.0000000000000001E-3</v>
          </cell>
          <cell r="AB390">
            <v>3.0000000000000001E-3</v>
          </cell>
          <cell r="AC390">
            <v>3.0000000000000001E-3</v>
          </cell>
          <cell r="AD390">
            <v>3.0000000000000001E-3</v>
          </cell>
          <cell r="AE390">
            <v>3.0000000000000001E-3</v>
          </cell>
          <cell r="AF390">
            <v>3.0000000000000001E-3</v>
          </cell>
          <cell r="AG390">
            <v>3.0000000000000001E-3</v>
          </cell>
          <cell r="AH390">
            <v>3.0000000000000001E-3</v>
          </cell>
          <cell r="AI390">
            <v>3.0000000000000001E-3</v>
          </cell>
          <cell r="AJ390">
            <v>3.0000000000000001E-3</v>
          </cell>
          <cell r="AK390">
            <v>3.0000000000000001E-3</v>
          </cell>
          <cell r="AL390">
            <v>3.0000000000000001E-3</v>
          </cell>
          <cell r="AM390">
            <v>3.0000000000000001E-3</v>
          </cell>
          <cell r="AN390">
            <v>3.0000000000000001E-3</v>
          </cell>
          <cell r="AO390">
            <v>3.0000000000000001E-3</v>
          </cell>
          <cell r="AP390"/>
          <cell r="AQ390"/>
          <cell r="AR390"/>
          <cell r="AS390"/>
          <cell r="AT390"/>
          <cell r="AU390"/>
          <cell r="AV390" t="e">
            <v>#N/A</v>
          </cell>
        </row>
        <row r="391">
          <cell r="A391" t="str">
            <v>EF_N2_storage_slurry_Other animals (fur animals)</v>
          </cell>
          <cell r="B391" t="str">
            <v>-</v>
          </cell>
          <cell r="C391" t="str">
            <v>EF_N2_storage_slurry</v>
          </cell>
          <cell r="D391" t="str">
            <v>N2-N</v>
          </cell>
          <cell r="E391" t="str">
            <v>Other animals (fur animals)</v>
          </cell>
          <cell r="F391" t="str">
            <v>Fraction TAN</v>
          </cell>
          <cell r="G391" t="str">
            <v>D</v>
          </cell>
          <cell r="H391" t="str">
            <v>-</v>
          </cell>
          <cell r="I391" t="str">
            <v>Table 3.10, 3B, EMEP/EEA Guidebook 2019</v>
          </cell>
          <cell r="J391"/>
          <cell r="K391">
            <v>3.0000000000000001E-3</v>
          </cell>
          <cell r="L391">
            <v>3.0000000000000001E-3</v>
          </cell>
          <cell r="M391">
            <v>3.0000000000000001E-3</v>
          </cell>
          <cell r="N391">
            <v>3.0000000000000001E-3</v>
          </cell>
          <cell r="O391">
            <v>3.0000000000000001E-3</v>
          </cell>
          <cell r="P391">
            <v>3.0000000000000001E-3</v>
          </cell>
          <cell r="Q391">
            <v>3.0000000000000001E-3</v>
          </cell>
          <cell r="R391">
            <v>3.0000000000000001E-3</v>
          </cell>
          <cell r="S391">
            <v>3.0000000000000001E-3</v>
          </cell>
          <cell r="T391">
            <v>3.0000000000000001E-3</v>
          </cell>
          <cell r="U391">
            <v>3.0000000000000001E-3</v>
          </cell>
          <cell r="V391">
            <v>3.0000000000000001E-3</v>
          </cell>
          <cell r="W391">
            <v>3.0000000000000001E-3</v>
          </cell>
          <cell r="X391">
            <v>3.0000000000000001E-3</v>
          </cell>
          <cell r="Y391">
            <v>3.0000000000000001E-3</v>
          </cell>
          <cell r="Z391">
            <v>3.0000000000000001E-3</v>
          </cell>
          <cell r="AA391">
            <v>3.0000000000000001E-3</v>
          </cell>
          <cell r="AB391">
            <v>3.0000000000000001E-3</v>
          </cell>
          <cell r="AC391">
            <v>3.0000000000000001E-3</v>
          </cell>
          <cell r="AD391">
            <v>3.0000000000000001E-3</v>
          </cell>
          <cell r="AE391">
            <v>3.0000000000000001E-3</v>
          </cell>
          <cell r="AF391">
            <v>3.0000000000000001E-3</v>
          </cell>
          <cell r="AG391">
            <v>3.0000000000000001E-3</v>
          </cell>
          <cell r="AH391">
            <v>3.0000000000000001E-3</v>
          </cell>
          <cell r="AI391">
            <v>3.0000000000000001E-3</v>
          </cell>
          <cell r="AJ391">
            <v>3.0000000000000001E-3</v>
          </cell>
          <cell r="AK391">
            <v>3.0000000000000001E-3</v>
          </cell>
          <cell r="AL391">
            <v>3.0000000000000001E-3</v>
          </cell>
          <cell r="AM391">
            <v>3.0000000000000001E-3</v>
          </cell>
          <cell r="AN391">
            <v>3.0000000000000001E-3</v>
          </cell>
          <cell r="AO391">
            <v>3.0000000000000001E-3</v>
          </cell>
          <cell r="AP391"/>
          <cell r="AQ391"/>
          <cell r="AR391"/>
          <cell r="AS391"/>
          <cell r="AT391"/>
          <cell r="AU391"/>
          <cell r="AV391" t="e">
            <v>#N/A</v>
          </cell>
        </row>
        <row r="392">
          <cell r="A392" t="str">
            <v>EF_NO_storage_solid_Dairy cattle</v>
          </cell>
          <cell r="B392" t="str">
            <v>-</v>
          </cell>
          <cell r="C392" t="str">
            <v>EF_NO_storage_solid</v>
          </cell>
          <cell r="D392" t="str">
            <v>NO-N</v>
          </cell>
          <cell r="E392" t="str">
            <v>Dairy cattle</v>
          </cell>
          <cell r="F392" t="str">
            <v>Fraction TAN</v>
          </cell>
          <cell r="G392" t="str">
            <v>D</v>
          </cell>
          <cell r="H392" t="str">
            <v>-</v>
          </cell>
          <cell r="I392" t="str">
            <v>Table 3.10, 3B, EMEP/EEA Guidebook 2019</v>
          </cell>
          <cell r="J392"/>
          <cell r="K392">
            <v>0.01</v>
          </cell>
          <cell r="L392">
            <v>0.01</v>
          </cell>
          <cell r="M392">
            <v>0.01</v>
          </cell>
          <cell r="N392">
            <v>0.01</v>
          </cell>
          <cell r="O392">
            <v>0.01</v>
          </cell>
          <cell r="P392">
            <v>0.01</v>
          </cell>
          <cell r="Q392">
            <v>0.01</v>
          </cell>
          <cell r="R392">
            <v>0.01</v>
          </cell>
          <cell r="S392">
            <v>0.01</v>
          </cell>
          <cell r="T392">
            <v>0.01</v>
          </cell>
          <cell r="U392">
            <v>0.01</v>
          </cell>
          <cell r="V392">
            <v>0.01</v>
          </cell>
          <cell r="W392">
            <v>0.01</v>
          </cell>
          <cell r="X392">
            <v>0.01</v>
          </cell>
          <cell r="Y392">
            <v>0.01</v>
          </cell>
          <cell r="Z392">
            <v>0.01</v>
          </cell>
          <cell r="AA392">
            <v>0.01</v>
          </cell>
          <cell r="AB392">
            <v>0.01</v>
          </cell>
          <cell r="AC392">
            <v>0.01</v>
          </cell>
          <cell r="AD392">
            <v>0.01</v>
          </cell>
          <cell r="AE392">
            <v>0.01</v>
          </cell>
          <cell r="AF392">
            <v>0.01</v>
          </cell>
          <cell r="AG392">
            <v>0.01</v>
          </cell>
          <cell r="AH392">
            <v>0.01</v>
          </cell>
          <cell r="AI392">
            <v>0.01</v>
          </cell>
          <cell r="AJ392">
            <v>0.01</v>
          </cell>
          <cell r="AK392">
            <v>0.01</v>
          </cell>
          <cell r="AL392">
            <v>0.01</v>
          </cell>
          <cell r="AM392">
            <v>0.01</v>
          </cell>
          <cell r="AN392">
            <v>0.01</v>
          </cell>
          <cell r="AO392">
            <v>0.01</v>
          </cell>
          <cell r="AP392"/>
          <cell r="AQ392"/>
          <cell r="AR392"/>
          <cell r="AS392"/>
          <cell r="AT392"/>
          <cell r="AU392"/>
          <cell r="AV392" t="e">
            <v>#N/A</v>
          </cell>
        </row>
        <row r="393">
          <cell r="A393" t="str">
            <v>EF_NO_storage_solid_Non-dairy cattle</v>
          </cell>
          <cell r="B393" t="str">
            <v>-</v>
          </cell>
          <cell r="C393" t="str">
            <v>EF_NO_storage_solid</v>
          </cell>
          <cell r="D393" t="str">
            <v>NO-N</v>
          </cell>
          <cell r="E393" t="str">
            <v>Non-dairy cattle</v>
          </cell>
          <cell r="F393" t="str">
            <v>Fraction TAN</v>
          </cell>
          <cell r="G393" t="str">
            <v>D</v>
          </cell>
          <cell r="H393" t="str">
            <v>-</v>
          </cell>
          <cell r="I393" t="str">
            <v>Table 3.10, 3B, EMEP/EEA Guidebook 2019</v>
          </cell>
          <cell r="J393"/>
          <cell r="K393">
            <v>0.01</v>
          </cell>
          <cell r="L393">
            <v>0.01</v>
          </cell>
          <cell r="M393">
            <v>0.01</v>
          </cell>
          <cell r="N393">
            <v>0.01</v>
          </cell>
          <cell r="O393">
            <v>0.01</v>
          </cell>
          <cell r="P393">
            <v>0.01</v>
          </cell>
          <cell r="Q393">
            <v>0.01</v>
          </cell>
          <cell r="R393">
            <v>0.01</v>
          </cell>
          <cell r="S393">
            <v>0.01</v>
          </cell>
          <cell r="T393">
            <v>0.01</v>
          </cell>
          <cell r="U393">
            <v>0.01</v>
          </cell>
          <cell r="V393">
            <v>0.01</v>
          </cell>
          <cell r="W393">
            <v>0.01</v>
          </cell>
          <cell r="X393">
            <v>0.01</v>
          </cell>
          <cell r="Y393">
            <v>0.01</v>
          </cell>
          <cell r="Z393">
            <v>0.01</v>
          </cell>
          <cell r="AA393">
            <v>0.01</v>
          </cell>
          <cell r="AB393">
            <v>0.01</v>
          </cell>
          <cell r="AC393">
            <v>0.01</v>
          </cell>
          <cell r="AD393">
            <v>0.01</v>
          </cell>
          <cell r="AE393">
            <v>0.01</v>
          </cell>
          <cell r="AF393">
            <v>0.01</v>
          </cell>
          <cell r="AG393">
            <v>0.01</v>
          </cell>
          <cell r="AH393">
            <v>0.01</v>
          </cell>
          <cell r="AI393">
            <v>0.01</v>
          </cell>
          <cell r="AJ393">
            <v>0.01</v>
          </cell>
          <cell r="AK393">
            <v>0.01</v>
          </cell>
          <cell r="AL393">
            <v>0.01</v>
          </cell>
          <cell r="AM393">
            <v>0.01</v>
          </cell>
          <cell r="AN393">
            <v>0.01</v>
          </cell>
          <cell r="AO393">
            <v>0.01</v>
          </cell>
          <cell r="AP393"/>
          <cell r="AQ393"/>
          <cell r="AR393"/>
          <cell r="AS393"/>
          <cell r="AT393"/>
          <cell r="AU393"/>
          <cell r="AV393" t="e">
            <v>#N/A</v>
          </cell>
        </row>
        <row r="394">
          <cell r="A394" t="str">
            <v>EF_NO_storage_solid_Non-dairy cattle (calves)</v>
          </cell>
          <cell r="B394" t="str">
            <v>-</v>
          </cell>
          <cell r="C394" t="str">
            <v>EF_NO_storage_solid</v>
          </cell>
          <cell r="D394" t="str">
            <v>NO-N</v>
          </cell>
          <cell r="E394" t="str">
            <v>Non-dairy cattle (calves)</v>
          </cell>
          <cell r="F394" t="str">
            <v>Fraction TAN</v>
          </cell>
          <cell r="G394" t="str">
            <v>D</v>
          </cell>
          <cell r="H394" t="str">
            <v>-</v>
          </cell>
          <cell r="I394" t="str">
            <v>Table 3.10, 3B, EMEP/EEA Guidebook 2019</v>
          </cell>
          <cell r="J394"/>
          <cell r="K394">
            <v>0.01</v>
          </cell>
          <cell r="L394">
            <v>0.01</v>
          </cell>
          <cell r="M394">
            <v>0.01</v>
          </cell>
          <cell r="N394">
            <v>0.01</v>
          </cell>
          <cell r="O394">
            <v>0.01</v>
          </cell>
          <cell r="P394">
            <v>0.01</v>
          </cell>
          <cell r="Q394">
            <v>0.01</v>
          </cell>
          <cell r="R394">
            <v>0.01</v>
          </cell>
          <cell r="S394">
            <v>0.01</v>
          </cell>
          <cell r="T394">
            <v>0.01</v>
          </cell>
          <cell r="U394">
            <v>0.01</v>
          </cell>
          <cell r="V394">
            <v>0.01</v>
          </cell>
          <cell r="W394">
            <v>0.01</v>
          </cell>
          <cell r="X394">
            <v>0.01</v>
          </cell>
          <cell r="Y394">
            <v>0.01</v>
          </cell>
          <cell r="Z394">
            <v>0.01</v>
          </cell>
          <cell r="AA394">
            <v>0.01</v>
          </cell>
          <cell r="AB394">
            <v>0.01</v>
          </cell>
          <cell r="AC394">
            <v>0.01</v>
          </cell>
          <cell r="AD394">
            <v>0.01</v>
          </cell>
          <cell r="AE394">
            <v>0.01</v>
          </cell>
          <cell r="AF394">
            <v>0.01</v>
          </cell>
          <cell r="AG394">
            <v>0.01</v>
          </cell>
          <cell r="AH394">
            <v>0.01</v>
          </cell>
          <cell r="AI394">
            <v>0.01</v>
          </cell>
          <cell r="AJ394">
            <v>0.01</v>
          </cell>
          <cell r="AK394">
            <v>0.01</v>
          </cell>
          <cell r="AL394">
            <v>0.01</v>
          </cell>
          <cell r="AM394">
            <v>0.01</v>
          </cell>
          <cell r="AN394">
            <v>0.01</v>
          </cell>
          <cell r="AO394">
            <v>0.01</v>
          </cell>
          <cell r="AP394"/>
          <cell r="AQ394"/>
          <cell r="AR394"/>
          <cell r="AS394"/>
          <cell r="AT394"/>
          <cell r="AU394"/>
          <cell r="AV394" t="e">
            <v>#N/A</v>
          </cell>
        </row>
        <row r="395">
          <cell r="A395" t="str">
            <v>EF_NO_storage_solid_Sheep</v>
          </cell>
          <cell r="B395" t="str">
            <v>-</v>
          </cell>
          <cell r="C395" t="str">
            <v>EF_NO_storage_solid</v>
          </cell>
          <cell r="D395" t="str">
            <v>NO-N</v>
          </cell>
          <cell r="E395" t="str">
            <v>Sheep</v>
          </cell>
          <cell r="F395" t="str">
            <v>Fraction TAN</v>
          </cell>
          <cell r="G395" t="str">
            <v>D</v>
          </cell>
          <cell r="H395" t="str">
            <v>-</v>
          </cell>
          <cell r="I395" t="str">
            <v>Table 3.10, 3B, EMEP/EEA Guidebook 2019</v>
          </cell>
          <cell r="J395"/>
          <cell r="K395">
            <v>0.01</v>
          </cell>
          <cell r="L395">
            <v>0.01</v>
          </cell>
          <cell r="M395">
            <v>0.01</v>
          </cell>
          <cell r="N395">
            <v>0.01</v>
          </cell>
          <cell r="O395">
            <v>0.01</v>
          </cell>
          <cell r="P395">
            <v>0.01</v>
          </cell>
          <cell r="Q395">
            <v>0.01</v>
          </cell>
          <cell r="R395">
            <v>0.01</v>
          </cell>
          <cell r="S395">
            <v>0.01</v>
          </cell>
          <cell r="T395">
            <v>0.01</v>
          </cell>
          <cell r="U395">
            <v>0.01</v>
          </cell>
          <cell r="V395">
            <v>0.01</v>
          </cell>
          <cell r="W395">
            <v>0.01</v>
          </cell>
          <cell r="X395">
            <v>0.01</v>
          </cell>
          <cell r="Y395">
            <v>0.01</v>
          </cell>
          <cell r="Z395">
            <v>0.01</v>
          </cell>
          <cell r="AA395">
            <v>0.01</v>
          </cell>
          <cell r="AB395">
            <v>0.01</v>
          </cell>
          <cell r="AC395">
            <v>0.01</v>
          </cell>
          <cell r="AD395">
            <v>0.01</v>
          </cell>
          <cell r="AE395">
            <v>0.01</v>
          </cell>
          <cell r="AF395">
            <v>0.01</v>
          </cell>
          <cell r="AG395">
            <v>0.01</v>
          </cell>
          <cell r="AH395">
            <v>0.01</v>
          </cell>
          <cell r="AI395">
            <v>0.01</v>
          </cell>
          <cell r="AJ395">
            <v>0.01</v>
          </cell>
          <cell r="AK395">
            <v>0.01</v>
          </cell>
          <cell r="AL395">
            <v>0.01</v>
          </cell>
          <cell r="AM395">
            <v>0.01</v>
          </cell>
          <cell r="AN395">
            <v>0.01</v>
          </cell>
          <cell r="AO395">
            <v>0.01</v>
          </cell>
          <cell r="AP395"/>
          <cell r="AQ395"/>
          <cell r="AR395"/>
          <cell r="AS395"/>
          <cell r="AT395"/>
          <cell r="AU395"/>
          <cell r="AV395" t="e">
            <v>#N/A</v>
          </cell>
        </row>
        <row r="396">
          <cell r="A396" t="str">
            <v>EF_NO_storage_solid_Swine (finishing pigs)</v>
          </cell>
          <cell r="B396" t="str">
            <v>-</v>
          </cell>
          <cell r="C396" t="str">
            <v>EF_NO_storage_solid</v>
          </cell>
          <cell r="D396" t="str">
            <v>NO-N</v>
          </cell>
          <cell r="E396" t="str">
            <v>Swine (finishing pigs)</v>
          </cell>
          <cell r="F396" t="str">
            <v>Fraction TAN</v>
          </cell>
          <cell r="G396" t="str">
            <v>D</v>
          </cell>
          <cell r="H396" t="str">
            <v>-</v>
          </cell>
          <cell r="I396" t="str">
            <v>Table 3.10, 3B, EMEP/EEA Guidebook 2019</v>
          </cell>
          <cell r="J396"/>
          <cell r="K396">
            <v>0.01</v>
          </cell>
          <cell r="L396">
            <v>0.01</v>
          </cell>
          <cell r="M396">
            <v>0.01</v>
          </cell>
          <cell r="N396">
            <v>0.01</v>
          </cell>
          <cell r="O396">
            <v>0.01</v>
          </cell>
          <cell r="P396">
            <v>0.01</v>
          </cell>
          <cell r="Q396">
            <v>0.01</v>
          </cell>
          <cell r="R396">
            <v>0.01</v>
          </cell>
          <cell r="S396">
            <v>0.01</v>
          </cell>
          <cell r="T396">
            <v>0.01</v>
          </cell>
          <cell r="U396">
            <v>0.01</v>
          </cell>
          <cell r="V396">
            <v>0.01</v>
          </cell>
          <cell r="W396">
            <v>0.01</v>
          </cell>
          <cell r="X396">
            <v>0.01</v>
          </cell>
          <cell r="Y396">
            <v>0.01</v>
          </cell>
          <cell r="Z396">
            <v>0.01</v>
          </cell>
          <cell r="AA396">
            <v>0.01</v>
          </cell>
          <cell r="AB396">
            <v>0.01</v>
          </cell>
          <cell r="AC396">
            <v>0.01</v>
          </cell>
          <cell r="AD396">
            <v>0.01</v>
          </cell>
          <cell r="AE396">
            <v>0.01</v>
          </cell>
          <cell r="AF396">
            <v>0.01</v>
          </cell>
          <cell r="AG396">
            <v>0.01</v>
          </cell>
          <cell r="AH396">
            <v>0.01</v>
          </cell>
          <cell r="AI396">
            <v>0.01</v>
          </cell>
          <cell r="AJ396">
            <v>0.01</v>
          </cell>
          <cell r="AK396">
            <v>0.01</v>
          </cell>
          <cell r="AL396">
            <v>0.01</v>
          </cell>
          <cell r="AM396">
            <v>0.01</v>
          </cell>
          <cell r="AN396">
            <v>0.01</v>
          </cell>
          <cell r="AO396">
            <v>0.01</v>
          </cell>
          <cell r="AP396"/>
          <cell r="AQ396"/>
          <cell r="AR396"/>
          <cell r="AS396"/>
          <cell r="AT396"/>
          <cell r="AU396"/>
          <cell r="AV396" t="e">
            <v>#N/A</v>
          </cell>
        </row>
        <row r="397">
          <cell r="A397" t="str">
            <v>EF_NO_storage_solid_Swine (sows)</v>
          </cell>
          <cell r="B397" t="str">
            <v>-</v>
          </cell>
          <cell r="C397" t="str">
            <v>EF_NO_storage_solid</v>
          </cell>
          <cell r="D397" t="str">
            <v>NO-N</v>
          </cell>
          <cell r="E397" t="str">
            <v>Swine (sows)</v>
          </cell>
          <cell r="F397" t="str">
            <v>Fraction TAN</v>
          </cell>
          <cell r="G397" t="str">
            <v>D</v>
          </cell>
          <cell r="H397" t="str">
            <v>-</v>
          </cell>
          <cell r="I397" t="str">
            <v>Table 3.10, 3B, EMEP/EEA Guidebook 2019</v>
          </cell>
          <cell r="J397"/>
          <cell r="K397">
            <v>0.01</v>
          </cell>
          <cell r="L397">
            <v>0.01</v>
          </cell>
          <cell r="M397">
            <v>0.01</v>
          </cell>
          <cell r="N397">
            <v>0.01</v>
          </cell>
          <cell r="O397">
            <v>0.01</v>
          </cell>
          <cell r="P397">
            <v>0.01</v>
          </cell>
          <cell r="Q397">
            <v>0.01</v>
          </cell>
          <cell r="R397">
            <v>0.01</v>
          </cell>
          <cell r="S397">
            <v>0.01</v>
          </cell>
          <cell r="T397">
            <v>0.01</v>
          </cell>
          <cell r="U397">
            <v>0.01</v>
          </cell>
          <cell r="V397">
            <v>0.01</v>
          </cell>
          <cell r="W397">
            <v>0.01</v>
          </cell>
          <cell r="X397">
            <v>0.01</v>
          </cell>
          <cell r="Y397">
            <v>0.01</v>
          </cell>
          <cell r="Z397">
            <v>0.01</v>
          </cell>
          <cell r="AA397">
            <v>0.01</v>
          </cell>
          <cell r="AB397">
            <v>0.01</v>
          </cell>
          <cell r="AC397">
            <v>0.01</v>
          </cell>
          <cell r="AD397">
            <v>0.01</v>
          </cell>
          <cell r="AE397">
            <v>0.01</v>
          </cell>
          <cell r="AF397">
            <v>0.01</v>
          </cell>
          <cell r="AG397">
            <v>0.01</v>
          </cell>
          <cell r="AH397">
            <v>0.01</v>
          </cell>
          <cell r="AI397">
            <v>0.01</v>
          </cell>
          <cell r="AJ397">
            <v>0.01</v>
          </cell>
          <cell r="AK397">
            <v>0.01</v>
          </cell>
          <cell r="AL397">
            <v>0.01</v>
          </cell>
          <cell r="AM397">
            <v>0.01</v>
          </cell>
          <cell r="AN397">
            <v>0.01</v>
          </cell>
          <cell r="AO397">
            <v>0.01</v>
          </cell>
          <cell r="AP397"/>
          <cell r="AQ397"/>
          <cell r="AR397"/>
          <cell r="AS397"/>
          <cell r="AT397"/>
          <cell r="AU397"/>
          <cell r="AV397" t="e">
            <v>#N/A</v>
          </cell>
        </row>
        <row r="398">
          <cell r="A398" t="str">
            <v>EF_NO_storage_solid_Buffalo</v>
          </cell>
          <cell r="B398" t="str">
            <v>-</v>
          </cell>
          <cell r="C398" t="str">
            <v>EF_NO_storage_solid</v>
          </cell>
          <cell r="D398" t="str">
            <v>NO-N</v>
          </cell>
          <cell r="E398" t="str">
            <v>Buffalo</v>
          </cell>
          <cell r="F398" t="str">
            <v>Fraction TAN</v>
          </cell>
          <cell r="G398" t="str">
            <v>D</v>
          </cell>
          <cell r="H398" t="str">
            <v>-</v>
          </cell>
          <cell r="I398" t="str">
            <v>Table 3.10, 3B, EMEP/EEA Guidebook 2019</v>
          </cell>
          <cell r="J398"/>
          <cell r="K398">
            <v>0.01</v>
          </cell>
          <cell r="L398">
            <v>0.01</v>
          </cell>
          <cell r="M398">
            <v>0.01</v>
          </cell>
          <cell r="N398">
            <v>0.01</v>
          </cell>
          <cell r="O398">
            <v>0.01</v>
          </cell>
          <cell r="P398">
            <v>0.01</v>
          </cell>
          <cell r="Q398">
            <v>0.01</v>
          </cell>
          <cell r="R398">
            <v>0.01</v>
          </cell>
          <cell r="S398">
            <v>0.01</v>
          </cell>
          <cell r="T398">
            <v>0.01</v>
          </cell>
          <cell r="U398">
            <v>0.01</v>
          </cell>
          <cell r="V398">
            <v>0.01</v>
          </cell>
          <cell r="W398">
            <v>0.01</v>
          </cell>
          <cell r="X398">
            <v>0.01</v>
          </cell>
          <cell r="Y398">
            <v>0.01</v>
          </cell>
          <cell r="Z398">
            <v>0.01</v>
          </cell>
          <cell r="AA398">
            <v>0.01</v>
          </cell>
          <cell r="AB398">
            <v>0.01</v>
          </cell>
          <cell r="AC398">
            <v>0.01</v>
          </cell>
          <cell r="AD398">
            <v>0.01</v>
          </cell>
          <cell r="AE398">
            <v>0.01</v>
          </cell>
          <cell r="AF398">
            <v>0.01</v>
          </cell>
          <cell r="AG398">
            <v>0.01</v>
          </cell>
          <cell r="AH398">
            <v>0.01</v>
          </cell>
          <cell r="AI398">
            <v>0.01</v>
          </cell>
          <cell r="AJ398">
            <v>0.01</v>
          </cell>
          <cell r="AK398">
            <v>0.01</v>
          </cell>
          <cell r="AL398">
            <v>0.01</v>
          </cell>
          <cell r="AM398">
            <v>0.01</v>
          </cell>
          <cell r="AN398">
            <v>0.01</v>
          </cell>
          <cell r="AO398">
            <v>0.01</v>
          </cell>
          <cell r="AP398"/>
          <cell r="AQ398"/>
          <cell r="AR398"/>
          <cell r="AS398"/>
          <cell r="AT398"/>
          <cell r="AU398"/>
          <cell r="AV398" t="e">
            <v>#N/A</v>
          </cell>
        </row>
        <row r="399">
          <cell r="A399" t="str">
            <v>EF_NO_storage_solid_Goats</v>
          </cell>
          <cell r="B399" t="str">
            <v>-</v>
          </cell>
          <cell r="C399" t="str">
            <v>EF_NO_storage_solid</v>
          </cell>
          <cell r="D399" t="str">
            <v>NO-N</v>
          </cell>
          <cell r="E399" t="str">
            <v>Goats</v>
          </cell>
          <cell r="F399" t="str">
            <v>Fraction TAN</v>
          </cell>
          <cell r="G399" t="str">
            <v>D</v>
          </cell>
          <cell r="H399" t="str">
            <v>-</v>
          </cell>
          <cell r="I399" t="str">
            <v>Table 3.10, 3B, EMEP/EEA Guidebook 2019</v>
          </cell>
          <cell r="J399"/>
          <cell r="K399">
            <v>0.01</v>
          </cell>
          <cell r="L399">
            <v>0.01</v>
          </cell>
          <cell r="M399">
            <v>0.01</v>
          </cell>
          <cell r="N399">
            <v>0.01</v>
          </cell>
          <cell r="O399">
            <v>0.01</v>
          </cell>
          <cell r="P399">
            <v>0.01</v>
          </cell>
          <cell r="Q399">
            <v>0.01</v>
          </cell>
          <cell r="R399">
            <v>0.01</v>
          </cell>
          <cell r="S399">
            <v>0.01</v>
          </cell>
          <cell r="T399">
            <v>0.01</v>
          </cell>
          <cell r="U399">
            <v>0.01</v>
          </cell>
          <cell r="V399">
            <v>0.01</v>
          </cell>
          <cell r="W399">
            <v>0.01</v>
          </cell>
          <cell r="X399">
            <v>0.01</v>
          </cell>
          <cell r="Y399">
            <v>0.01</v>
          </cell>
          <cell r="Z399">
            <v>0.01</v>
          </cell>
          <cell r="AA399">
            <v>0.01</v>
          </cell>
          <cell r="AB399">
            <v>0.01</v>
          </cell>
          <cell r="AC399">
            <v>0.01</v>
          </cell>
          <cell r="AD399">
            <v>0.01</v>
          </cell>
          <cell r="AE399">
            <v>0.01</v>
          </cell>
          <cell r="AF399">
            <v>0.01</v>
          </cell>
          <cell r="AG399">
            <v>0.01</v>
          </cell>
          <cell r="AH399">
            <v>0.01</v>
          </cell>
          <cell r="AI399">
            <v>0.01</v>
          </cell>
          <cell r="AJ399">
            <v>0.01</v>
          </cell>
          <cell r="AK399">
            <v>0.01</v>
          </cell>
          <cell r="AL399">
            <v>0.01</v>
          </cell>
          <cell r="AM399">
            <v>0.01</v>
          </cell>
          <cell r="AN399">
            <v>0.01</v>
          </cell>
          <cell r="AO399">
            <v>0.01</v>
          </cell>
          <cell r="AP399"/>
          <cell r="AQ399"/>
          <cell r="AR399"/>
          <cell r="AS399"/>
          <cell r="AT399"/>
          <cell r="AU399"/>
          <cell r="AV399" t="e">
            <v>#N/A</v>
          </cell>
        </row>
        <row r="400">
          <cell r="A400" t="str">
            <v>EF_NO_storage_solid_Horses</v>
          </cell>
          <cell r="B400" t="str">
            <v>-</v>
          </cell>
          <cell r="C400" t="str">
            <v>EF_NO_storage_solid</v>
          </cell>
          <cell r="D400" t="str">
            <v>NO-N</v>
          </cell>
          <cell r="E400" t="str">
            <v>Horses</v>
          </cell>
          <cell r="F400" t="str">
            <v>Fraction TAN</v>
          </cell>
          <cell r="G400" t="str">
            <v>D</v>
          </cell>
          <cell r="H400" t="str">
            <v>-</v>
          </cell>
          <cell r="I400" t="str">
            <v>Table 3.10, 3B, EMEP/EEA Guidebook 2019</v>
          </cell>
          <cell r="J400"/>
          <cell r="K400">
            <v>0.01</v>
          </cell>
          <cell r="L400">
            <v>0.01</v>
          </cell>
          <cell r="M400">
            <v>0.01</v>
          </cell>
          <cell r="N400">
            <v>0.01</v>
          </cell>
          <cell r="O400">
            <v>0.01</v>
          </cell>
          <cell r="P400">
            <v>0.01</v>
          </cell>
          <cell r="Q400">
            <v>0.01</v>
          </cell>
          <cell r="R400">
            <v>0.01</v>
          </cell>
          <cell r="S400">
            <v>0.01</v>
          </cell>
          <cell r="T400">
            <v>0.01</v>
          </cell>
          <cell r="U400">
            <v>0.01</v>
          </cell>
          <cell r="V400">
            <v>0.01</v>
          </cell>
          <cell r="W400">
            <v>0.01</v>
          </cell>
          <cell r="X400">
            <v>0.01</v>
          </cell>
          <cell r="Y400">
            <v>0.01</v>
          </cell>
          <cell r="Z400">
            <v>0.01</v>
          </cell>
          <cell r="AA400">
            <v>0.01</v>
          </cell>
          <cell r="AB400">
            <v>0.01</v>
          </cell>
          <cell r="AC400">
            <v>0.01</v>
          </cell>
          <cell r="AD400">
            <v>0.01</v>
          </cell>
          <cell r="AE400">
            <v>0.01</v>
          </cell>
          <cell r="AF400">
            <v>0.01</v>
          </cell>
          <cell r="AG400">
            <v>0.01</v>
          </cell>
          <cell r="AH400">
            <v>0.01</v>
          </cell>
          <cell r="AI400">
            <v>0.01</v>
          </cell>
          <cell r="AJ400">
            <v>0.01</v>
          </cell>
          <cell r="AK400">
            <v>0.01</v>
          </cell>
          <cell r="AL400">
            <v>0.01</v>
          </cell>
          <cell r="AM400">
            <v>0.01</v>
          </cell>
          <cell r="AN400">
            <v>0.01</v>
          </cell>
          <cell r="AO400">
            <v>0.01</v>
          </cell>
          <cell r="AP400"/>
          <cell r="AQ400"/>
          <cell r="AR400"/>
          <cell r="AS400"/>
          <cell r="AT400"/>
          <cell r="AU400"/>
          <cell r="AV400" t="e">
            <v>#N/A</v>
          </cell>
        </row>
        <row r="401">
          <cell r="A401" t="str">
            <v>EF_NO_storage_solid_Mules and asses</v>
          </cell>
          <cell r="B401" t="str">
            <v>-</v>
          </cell>
          <cell r="C401" t="str">
            <v>EF_NO_storage_solid</v>
          </cell>
          <cell r="D401" t="str">
            <v>NO-N</v>
          </cell>
          <cell r="E401" t="str">
            <v>Mules and asses</v>
          </cell>
          <cell r="F401" t="str">
            <v>Fraction TAN</v>
          </cell>
          <cell r="G401" t="str">
            <v>D</v>
          </cell>
          <cell r="H401" t="str">
            <v>-</v>
          </cell>
          <cell r="I401" t="str">
            <v>Table 3.10, 3B, EMEP/EEA Guidebook 2019</v>
          </cell>
          <cell r="J401"/>
          <cell r="K401">
            <v>0.01</v>
          </cell>
          <cell r="L401">
            <v>0.01</v>
          </cell>
          <cell r="M401">
            <v>0.01</v>
          </cell>
          <cell r="N401">
            <v>0.01</v>
          </cell>
          <cell r="O401">
            <v>0.01</v>
          </cell>
          <cell r="P401">
            <v>0.01</v>
          </cell>
          <cell r="Q401">
            <v>0.01</v>
          </cell>
          <cell r="R401">
            <v>0.01</v>
          </cell>
          <cell r="S401">
            <v>0.01</v>
          </cell>
          <cell r="T401">
            <v>0.01</v>
          </cell>
          <cell r="U401">
            <v>0.01</v>
          </cell>
          <cell r="V401">
            <v>0.01</v>
          </cell>
          <cell r="W401">
            <v>0.01</v>
          </cell>
          <cell r="X401">
            <v>0.01</v>
          </cell>
          <cell r="Y401">
            <v>0.01</v>
          </cell>
          <cell r="Z401">
            <v>0.01</v>
          </cell>
          <cell r="AA401">
            <v>0.01</v>
          </cell>
          <cell r="AB401">
            <v>0.01</v>
          </cell>
          <cell r="AC401">
            <v>0.01</v>
          </cell>
          <cell r="AD401">
            <v>0.01</v>
          </cell>
          <cell r="AE401">
            <v>0.01</v>
          </cell>
          <cell r="AF401">
            <v>0.01</v>
          </cell>
          <cell r="AG401">
            <v>0.01</v>
          </cell>
          <cell r="AH401">
            <v>0.01</v>
          </cell>
          <cell r="AI401">
            <v>0.01</v>
          </cell>
          <cell r="AJ401">
            <v>0.01</v>
          </cell>
          <cell r="AK401">
            <v>0.01</v>
          </cell>
          <cell r="AL401">
            <v>0.01</v>
          </cell>
          <cell r="AM401">
            <v>0.01</v>
          </cell>
          <cell r="AN401">
            <v>0.01</v>
          </cell>
          <cell r="AO401">
            <v>0.01</v>
          </cell>
          <cell r="AP401"/>
          <cell r="AQ401"/>
          <cell r="AR401"/>
          <cell r="AS401"/>
          <cell r="AT401"/>
          <cell r="AU401"/>
          <cell r="AV401" t="e">
            <v>#N/A</v>
          </cell>
        </row>
        <row r="402">
          <cell r="A402" t="str">
            <v>EF_NO_storage_solid_Laying hens</v>
          </cell>
          <cell r="B402" t="str">
            <v>-</v>
          </cell>
          <cell r="C402" t="str">
            <v>EF_NO_storage_solid</v>
          </cell>
          <cell r="D402" t="str">
            <v>NO-N</v>
          </cell>
          <cell r="E402" t="str">
            <v>Laying hens</v>
          </cell>
          <cell r="F402" t="str">
            <v>Fraction TAN</v>
          </cell>
          <cell r="G402" t="str">
            <v>D</v>
          </cell>
          <cell r="H402" t="str">
            <v>-</v>
          </cell>
          <cell r="I402" t="str">
            <v>Table 3.10, 3B, EMEP/EEA Guidebook 2019</v>
          </cell>
          <cell r="J402"/>
          <cell r="K402">
            <v>0.01</v>
          </cell>
          <cell r="L402">
            <v>0.01</v>
          </cell>
          <cell r="M402">
            <v>0.01</v>
          </cell>
          <cell r="N402">
            <v>0.01</v>
          </cell>
          <cell r="O402">
            <v>0.01</v>
          </cell>
          <cell r="P402">
            <v>0.01</v>
          </cell>
          <cell r="Q402">
            <v>0.01</v>
          </cell>
          <cell r="R402">
            <v>0.01</v>
          </cell>
          <cell r="S402">
            <v>0.01</v>
          </cell>
          <cell r="T402">
            <v>0.01</v>
          </cell>
          <cell r="U402">
            <v>0.01</v>
          </cell>
          <cell r="V402">
            <v>0.01</v>
          </cell>
          <cell r="W402">
            <v>0.01</v>
          </cell>
          <cell r="X402">
            <v>0.01</v>
          </cell>
          <cell r="Y402">
            <v>0.01</v>
          </cell>
          <cell r="Z402">
            <v>0.01</v>
          </cell>
          <cell r="AA402">
            <v>0.01</v>
          </cell>
          <cell r="AB402">
            <v>0.01</v>
          </cell>
          <cell r="AC402">
            <v>0.01</v>
          </cell>
          <cell r="AD402">
            <v>0.01</v>
          </cell>
          <cell r="AE402">
            <v>0.01</v>
          </cell>
          <cell r="AF402">
            <v>0.01</v>
          </cell>
          <cell r="AG402">
            <v>0.01</v>
          </cell>
          <cell r="AH402">
            <v>0.01</v>
          </cell>
          <cell r="AI402">
            <v>0.01</v>
          </cell>
          <cell r="AJ402">
            <v>0.01</v>
          </cell>
          <cell r="AK402">
            <v>0.01</v>
          </cell>
          <cell r="AL402">
            <v>0.01</v>
          </cell>
          <cell r="AM402">
            <v>0.01</v>
          </cell>
          <cell r="AN402">
            <v>0.01</v>
          </cell>
          <cell r="AO402">
            <v>0.01</v>
          </cell>
          <cell r="AP402"/>
          <cell r="AQ402"/>
          <cell r="AR402"/>
          <cell r="AS402"/>
          <cell r="AT402"/>
          <cell r="AU402"/>
          <cell r="AV402" t="e">
            <v>#N/A</v>
          </cell>
        </row>
        <row r="403">
          <cell r="A403" t="str">
            <v>EF_NO_storage_solid_Broilers</v>
          </cell>
          <cell r="B403" t="str">
            <v>-</v>
          </cell>
          <cell r="C403" t="str">
            <v>EF_NO_storage_solid</v>
          </cell>
          <cell r="D403" t="str">
            <v>NO-N</v>
          </cell>
          <cell r="E403" t="str">
            <v>Broilers</v>
          </cell>
          <cell r="F403" t="str">
            <v>Fraction TAN</v>
          </cell>
          <cell r="G403" t="str">
            <v>D</v>
          </cell>
          <cell r="H403" t="str">
            <v>-</v>
          </cell>
          <cell r="I403" t="str">
            <v>Table 3.10, 3B, EMEP/EEA Guidebook 2019</v>
          </cell>
          <cell r="J403"/>
          <cell r="K403">
            <v>0.01</v>
          </cell>
          <cell r="L403">
            <v>0.01</v>
          </cell>
          <cell r="M403">
            <v>0.01</v>
          </cell>
          <cell r="N403">
            <v>0.01</v>
          </cell>
          <cell r="O403">
            <v>0.01</v>
          </cell>
          <cell r="P403">
            <v>0.01</v>
          </cell>
          <cell r="Q403">
            <v>0.01</v>
          </cell>
          <cell r="R403">
            <v>0.01</v>
          </cell>
          <cell r="S403">
            <v>0.01</v>
          </cell>
          <cell r="T403">
            <v>0.01</v>
          </cell>
          <cell r="U403">
            <v>0.01</v>
          </cell>
          <cell r="V403">
            <v>0.01</v>
          </cell>
          <cell r="W403">
            <v>0.01</v>
          </cell>
          <cell r="X403">
            <v>0.01</v>
          </cell>
          <cell r="Y403">
            <v>0.01</v>
          </cell>
          <cell r="Z403">
            <v>0.01</v>
          </cell>
          <cell r="AA403">
            <v>0.01</v>
          </cell>
          <cell r="AB403">
            <v>0.01</v>
          </cell>
          <cell r="AC403">
            <v>0.01</v>
          </cell>
          <cell r="AD403">
            <v>0.01</v>
          </cell>
          <cell r="AE403">
            <v>0.01</v>
          </cell>
          <cell r="AF403">
            <v>0.01</v>
          </cell>
          <cell r="AG403">
            <v>0.01</v>
          </cell>
          <cell r="AH403">
            <v>0.01</v>
          </cell>
          <cell r="AI403">
            <v>0.01</v>
          </cell>
          <cell r="AJ403">
            <v>0.01</v>
          </cell>
          <cell r="AK403">
            <v>0.01</v>
          </cell>
          <cell r="AL403">
            <v>0.01</v>
          </cell>
          <cell r="AM403">
            <v>0.01</v>
          </cell>
          <cell r="AN403">
            <v>0.01</v>
          </cell>
          <cell r="AO403">
            <v>0.01</v>
          </cell>
          <cell r="AP403"/>
          <cell r="AQ403"/>
          <cell r="AR403"/>
          <cell r="AS403"/>
          <cell r="AT403"/>
          <cell r="AU403"/>
          <cell r="AV403" t="e">
            <v>#N/A</v>
          </cell>
        </row>
        <row r="404">
          <cell r="A404" t="str">
            <v>EF_NO_storage_solid_Turkeys</v>
          </cell>
          <cell r="B404" t="str">
            <v>-</v>
          </cell>
          <cell r="C404" t="str">
            <v>EF_NO_storage_solid</v>
          </cell>
          <cell r="D404" t="str">
            <v>NO-N</v>
          </cell>
          <cell r="E404" t="str">
            <v>Turkeys</v>
          </cell>
          <cell r="F404" t="str">
            <v>Fraction TAN</v>
          </cell>
          <cell r="G404" t="str">
            <v>D</v>
          </cell>
          <cell r="H404" t="str">
            <v>-</v>
          </cell>
          <cell r="I404" t="str">
            <v>Table 3.10, 3B, EMEP/EEA Guidebook 2019</v>
          </cell>
          <cell r="J404"/>
          <cell r="K404">
            <v>0.01</v>
          </cell>
          <cell r="L404">
            <v>0.01</v>
          </cell>
          <cell r="M404">
            <v>0.01</v>
          </cell>
          <cell r="N404">
            <v>0.01</v>
          </cell>
          <cell r="O404">
            <v>0.01</v>
          </cell>
          <cell r="P404">
            <v>0.01</v>
          </cell>
          <cell r="Q404">
            <v>0.01</v>
          </cell>
          <cell r="R404">
            <v>0.01</v>
          </cell>
          <cell r="S404">
            <v>0.01</v>
          </cell>
          <cell r="T404">
            <v>0.01</v>
          </cell>
          <cell r="U404">
            <v>0.01</v>
          </cell>
          <cell r="V404">
            <v>0.01</v>
          </cell>
          <cell r="W404">
            <v>0.01</v>
          </cell>
          <cell r="X404">
            <v>0.01</v>
          </cell>
          <cell r="Y404">
            <v>0.01</v>
          </cell>
          <cell r="Z404">
            <v>0.01</v>
          </cell>
          <cell r="AA404">
            <v>0.01</v>
          </cell>
          <cell r="AB404">
            <v>0.01</v>
          </cell>
          <cell r="AC404">
            <v>0.01</v>
          </cell>
          <cell r="AD404">
            <v>0.01</v>
          </cell>
          <cell r="AE404">
            <v>0.01</v>
          </cell>
          <cell r="AF404">
            <v>0.01</v>
          </cell>
          <cell r="AG404">
            <v>0.01</v>
          </cell>
          <cell r="AH404">
            <v>0.01</v>
          </cell>
          <cell r="AI404">
            <v>0.01</v>
          </cell>
          <cell r="AJ404">
            <v>0.01</v>
          </cell>
          <cell r="AK404">
            <v>0.01</v>
          </cell>
          <cell r="AL404">
            <v>0.01</v>
          </cell>
          <cell r="AM404">
            <v>0.01</v>
          </cell>
          <cell r="AN404">
            <v>0.01</v>
          </cell>
          <cell r="AO404">
            <v>0.01</v>
          </cell>
          <cell r="AP404"/>
          <cell r="AQ404"/>
          <cell r="AR404"/>
          <cell r="AS404"/>
          <cell r="AT404"/>
          <cell r="AU404"/>
          <cell r="AV404" t="e">
            <v>#N/A</v>
          </cell>
        </row>
        <row r="405">
          <cell r="A405" t="str">
            <v>EF_NO_storage_solid_Other poultry (ducks)</v>
          </cell>
          <cell r="B405" t="str">
            <v>-</v>
          </cell>
          <cell r="C405" t="str">
            <v>EF_NO_storage_solid</v>
          </cell>
          <cell r="D405" t="str">
            <v>NO-N</v>
          </cell>
          <cell r="E405" t="str">
            <v>Other poultry (ducks)</v>
          </cell>
          <cell r="F405" t="str">
            <v>Fraction TAN</v>
          </cell>
          <cell r="G405" t="str">
            <v>D</v>
          </cell>
          <cell r="H405" t="str">
            <v>-</v>
          </cell>
          <cell r="I405" t="str">
            <v>Table 3.10, 3B, EMEP/EEA Guidebook 2019</v>
          </cell>
          <cell r="J405"/>
          <cell r="K405">
            <v>0.01</v>
          </cell>
          <cell r="L405">
            <v>0.01</v>
          </cell>
          <cell r="M405">
            <v>0.01</v>
          </cell>
          <cell r="N405">
            <v>0.01</v>
          </cell>
          <cell r="O405">
            <v>0.01</v>
          </cell>
          <cell r="P405">
            <v>0.01</v>
          </cell>
          <cell r="Q405">
            <v>0.01</v>
          </cell>
          <cell r="R405">
            <v>0.01</v>
          </cell>
          <cell r="S405">
            <v>0.01</v>
          </cell>
          <cell r="T405">
            <v>0.01</v>
          </cell>
          <cell r="U405">
            <v>0.01</v>
          </cell>
          <cell r="V405">
            <v>0.01</v>
          </cell>
          <cell r="W405">
            <v>0.01</v>
          </cell>
          <cell r="X405">
            <v>0.01</v>
          </cell>
          <cell r="Y405">
            <v>0.01</v>
          </cell>
          <cell r="Z405">
            <v>0.01</v>
          </cell>
          <cell r="AA405">
            <v>0.01</v>
          </cell>
          <cell r="AB405">
            <v>0.01</v>
          </cell>
          <cell r="AC405">
            <v>0.01</v>
          </cell>
          <cell r="AD405">
            <v>0.01</v>
          </cell>
          <cell r="AE405">
            <v>0.01</v>
          </cell>
          <cell r="AF405">
            <v>0.01</v>
          </cell>
          <cell r="AG405">
            <v>0.01</v>
          </cell>
          <cell r="AH405">
            <v>0.01</v>
          </cell>
          <cell r="AI405">
            <v>0.01</v>
          </cell>
          <cell r="AJ405">
            <v>0.01</v>
          </cell>
          <cell r="AK405">
            <v>0.01</v>
          </cell>
          <cell r="AL405">
            <v>0.01</v>
          </cell>
          <cell r="AM405">
            <v>0.01</v>
          </cell>
          <cell r="AN405">
            <v>0.01</v>
          </cell>
          <cell r="AO405">
            <v>0.01</v>
          </cell>
          <cell r="AP405"/>
          <cell r="AQ405"/>
          <cell r="AR405"/>
          <cell r="AS405"/>
          <cell r="AT405"/>
          <cell r="AU405"/>
          <cell r="AV405" t="e">
            <v>#N/A</v>
          </cell>
        </row>
        <row r="406">
          <cell r="A406" t="str">
            <v>EF_NO_storage_solid_Other poultry (geese)</v>
          </cell>
          <cell r="B406" t="str">
            <v>-</v>
          </cell>
          <cell r="C406" t="str">
            <v>EF_NO_storage_solid</v>
          </cell>
          <cell r="D406" t="str">
            <v>NO-N</v>
          </cell>
          <cell r="E406" t="str">
            <v>Other poultry (geese)</v>
          </cell>
          <cell r="F406" t="str">
            <v>Fraction TAN</v>
          </cell>
          <cell r="G406" t="str">
            <v>D</v>
          </cell>
          <cell r="H406" t="str">
            <v>-</v>
          </cell>
          <cell r="I406" t="str">
            <v>Table 3.10, 3B, EMEP/EEA Guidebook 2019</v>
          </cell>
          <cell r="J406"/>
          <cell r="K406">
            <v>0.01</v>
          </cell>
          <cell r="L406">
            <v>0.01</v>
          </cell>
          <cell r="M406">
            <v>0.01</v>
          </cell>
          <cell r="N406">
            <v>0.01</v>
          </cell>
          <cell r="O406">
            <v>0.01</v>
          </cell>
          <cell r="P406">
            <v>0.01</v>
          </cell>
          <cell r="Q406">
            <v>0.01</v>
          </cell>
          <cell r="R406">
            <v>0.01</v>
          </cell>
          <cell r="S406">
            <v>0.01</v>
          </cell>
          <cell r="T406">
            <v>0.01</v>
          </cell>
          <cell r="U406">
            <v>0.01</v>
          </cell>
          <cell r="V406">
            <v>0.01</v>
          </cell>
          <cell r="W406">
            <v>0.01</v>
          </cell>
          <cell r="X406">
            <v>0.01</v>
          </cell>
          <cell r="Y406">
            <v>0.01</v>
          </cell>
          <cell r="Z406">
            <v>0.01</v>
          </cell>
          <cell r="AA406">
            <v>0.01</v>
          </cell>
          <cell r="AB406">
            <v>0.01</v>
          </cell>
          <cell r="AC406">
            <v>0.01</v>
          </cell>
          <cell r="AD406">
            <v>0.01</v>
          </cell>
          <cell r="AE406">
            <v>0.01</v>
          </cell>
          <cell r="AF406">
            <v>0.01</v>
          </cell>
          <cell r="AG406">
            <v>0.01</v>
          </cell>
          <cell r="AH406">
            <v>0.01</v>
          </cell>
          <cell r="AI406">
            <v>0.01</v>
          </cell>
          <cell r="AJ406">
            <v>0.01</v>
          </cell>
          <cell r="AK406">
            <v>0.01</v>
          </cell>
          <cell r="AL406">
            <v>0.01</v>
          </cell>
          <cell r="AM406">
            <v>0.01</v>
          </cell>
          <cell r="AN406">
            <v>0.01</v>
          </cell>
          <cell r="AO406">
            <v>0.01</v>
          </cell>
          <cell r="AP406"/>
          <cell r="AQ406"/>
          <cell r="AR406"/>
          <cell r="AS406"/>
          <cell r="AT406"/>
          <cell r="AU406"/>
          <cell r="AV406" t="e">
            <v>#N/A</v>
          </cell>
        </row>
        <row r="407">
          <cell r="A407" t="str">
            <v>EF_NO_storage_solid_Other animals (fur animals)</v>
          </cell>
          <cell r="B407" t="str">
            <v>-</v>
          </cell>
          <cell r="C407" t="str">
            <v>EF_NO_storage_solid</v>
          </cell>
          <cell r="D407" t="str">
            <v>NO-N</v>
          </cell>
          <cell r="E407" t="str">
            <v>Other animals (fur animals)</v>
          </cell>
          <cell r="F407" t="str">
            <v>Fraction TAN</v>
          </cell>
          <cell r="G407" t="str">
            <v>D</v>
          </cell>
          <cell r="H407" t="str">
            <v>-</v>
          </cell>
          <cell r="I407" t="str">
            <v>Table 3.10, 3B, EMEP/EEA Guidebook 2019</v>
          </cell>
          <cell r="J407"/>
          <cell r="K407">
            <v>0.01</v>
          </cell>
          <cell r="L407">
            <v>0.01</v>
          </cell>
          <cell r="M407">
            <v>0.01</v>
          </cell>
          <cell r="N407">
            <v>0.01</v>
          </cell>
          <cell r="O407">
            <v>0.01</v>
          </cell>
          <cell r="P407">
            <v>0.01</v>
          </cell>
          <cell r="Q407">
            <v>0.01</v>
          </cell>
          <cell r="R407">
            <v>0.01</v>
          </cell>
          <cell r="S407">
            <v>0.01</v>
          </cell>
          <cell r="T407">
            <v>0.01</v>
          </cell>
          <cell r="U407">
            <v>0.01</v>
          </cell>
          <cell r="V407">
            <v>0.01</v>
          </cell>
          <cell r="W407">
            <v>0.01</v>
          </cell>
          <cell r="X407">
            <v>0.01</v>
          </cell>
          <cell r="Y407">
            <v>0.01</v>
          </cell>
          <cell r="Z407">
            <v>0.01</v>
          </cell>
          <cell r="AA407">
            <v>0.01</v>
          </cell>
          <cell r="AB407">
            <v>0.01</v>
          </cell>
          <cell r="AC407">
            <v>0.01</v>
          </cell>
          <cell r="AD407">
            <v>0.01</v>
          </cell>
          <cell r="AE407">
            <v>0.01</v>
          </cell>
          <cell r="AF407">
            <v>0.01</v>
          </cell>
          <cell r="AG407">
            <v>0.01</v>
          </cell>
          <cell r="AH407">
            <v>0.01</v>
          </cell>
          <cell r="AI407">
            <v>0.01</v>
          </cell>
          <cell r="AJ407">
            <v>0.01</v>
          </cell>
          <cell r="AK407">
            <v>0.01</v>
          </cell>
          <cell r="AL407">
            <v>0.01</v>
          </cell>
          <cell r="AM407">
            <v>0.01</v>
          </cell>
          <cell r="AN407">
            <v>0.01</v>
          </cell>
          <cell r="AO407">
            <v>0.01</v>
          </cell>
          <cell r="AP407"/>
          <cell r="AQ407"/>
          <cell r="AR407"/>
          <cell r="AS407"/>
          <cell r="AT407"/>
          <cell r="AU407"/>
          <cell r="AV407" t="e">
            <v>#N/A</v>
          </cell>
        </row>
        <row r="408">
          <cell r="A408" t="str">
            <v>EF_N2_storage_solid_Dairy cattle</v>
          </cell>
          <cell r="B408" t="str">
            <v>-</v>
          </cell>
          <cell r="C408" t="str">
            <v>EF_N2_storage_solid</v>
          </cell>
          <cell r="D408" t="str">
            <v>N2-N</v>
          </cell>
          <cell r="E408" t="str">
            <v>Dairy cattle</v>
          </cell>
          <cell r="F408" t="str">
            <v>Fraction TAN</v>
          </cell>
          <cell r="G408" t="str">
            <v>D</v>
          </cell>
          <cell r="H408" t="str">
            <v>-</v>
          </cell>
          <cell r="I408" t="str">
            <v>Table 3.10, 3B, EMEP/EEA Guidebook 2019</v>
          </cell>
          <cell r="J408"/>
          <cell r="K408">
            <v>0.3</v>
          </cell>
          <cell r="L408">
            <v>0.3</v>
          </cell>
          <cell r="M408">
            <v>0.3</v>
          </cell>
          <cell r="N408">
            <v>0.3</v>
          </cell>
          <cell r="O408">
            <v>0.3</v>
          </cell>
          <cell r="P408">
            <v>0.3</v>
          </cell>
          <cell r="Q408">
            <v>0.3</v>
          </cell>
          <cell r="R408">
            <v>0.3</v>
          </cell>
          <cell r="S408">
            <v>0.3</v>
          </cell>
          <cell r="T408">
            <v>0.3</v>
          </cell>
          <cell r="U408">
            <v>0.3</v>
          </cell>
          <cell r="V408">
            <v>0.3</v>
          </cell>
          <cell r="W408">
            <v>0.3</v>
          </cell>
          <cell r="X408">
            <v>0.3</v>
          </cell>
          <cell r="Y408">
            <v>0.3</v>
          </cell>
          <cell r="Z408">
            <v>0.3</v>
          </cell>
          <cell r="AA408">
            <v>0.3</v>
          </cell>
          <cell r="AB408">
            <v>0.3</v>
          </cell>
          <cell r="AC408">
            <v>0.3</v>
          </cell>
          <cell r="AD408">
            <v>0.3</v>
          </cell>
          <cell r="AE408">
            <v>0.3</v>
          </cell>
          <cell r="AF408">
            <v>0.3</v>
          </cell>
          <cell r="AG408">
            <v>0.3</v>
          </cell>
          <cell r="AH408">
            <v>0.3</v>
          </cell>
          <cell r="AI408">
            <v>0.3</v>
          </cell>
          <cell r="AJ408">
            <v>0.3</v>
          </cell>
          <cell r="AK408">
            <v>0.3</v>
          </cell>
          <cell r="AL408">
            <v>0.3</v>
          </cell>
          <cell r="AM408">
            <v>0.3</v>
          </cell>
          <cell r="AN408">
            <v>0.3</v>
          </cell>
          <cell r="AO408">
            <v>0.3</v>
          </cell>
          <cell r="AP408"/>
          <cell r="AQ408"/>
          <cell r="AR408"/>
          <cell r="AS408"/>
          <cell r="AT408"/>
          <cell r="AU408"/>
          <cell r="AV408" t="e">
            <v>#N/A</v>
          </cell>
        </row>
        <row r="409">
          <cell r="A409" t="str">
            <v>EF_N2_storage_solid_Non-dairy cattle</v>
          </cell>
          <cell r="B409" t="str">
            <v>-</v>
          </cell>
          <cell r="C409" t="str">
            <v>EF_N2_storage_solid</v>
          </cell>
          <cell r="D409" t="str">
            <v>N2-N</v>
          </cell>
          <cell r="E409" t="str">
            <v>Non-dairy cattle</v>
          </cell>
          <cell r="F409" t="str">
            <v>Fraction TAN</v>
          </cell>
          <cell r="G409" t="str">
            <v>D</v>
          </cell>
          <cell r="H409" t="str">
            <v>-</v>
          </cell>
          <cell r="I409" t="str">
            <v>Table 3.10, 3B, EMEP/EEA Guidebook 2019</v>
          </cell>
          <cell r="J409"/>
          <cell r="K409">
            <v>0.3</v>
          </cell>
          <cell r="L409">
            <v>0.3</v>
          </cell>
          <cell r="M409">
            <v>0.3</v>
          </cell>
          <cell r="N409">
            <v>0.3</v>
          </cell>
          <cell r="O409">
            <v>0.3</v>
          </cell>
          <cell r="P409">
            <v>0.3</v>
          </cell>
          <cell r="Q409">
            <v>0.3</v>
          </cell>
          <cell r="R409">
            <v>0.3</v>
          </cell>
          <cell r="S409">
            <v>0.3</v>
          </cell>
          <cell r="T409">
            <v>0.3</v>
          </cell>
          <cell r="U409">
            <v>0.3</v>
          </cell>
          <cell r="V409">
            <v>0.3</v>
          </cell>
          <cell r="W409">
            <v>0.3</v>
          </cell>
          <cell r="X409">
            <v>0.3</v>
          </cell>
          <cell r="Y409">
            <v>0.3</v>
          </cell>
          <cell r="Z409">
            <v>0.3</v>
          </cell>
          <cell r="AA409">
            <v>0.3</v>
          </cell>
          <cell r="AB409">
            <v>0.3</v>
          </cell>
          <cell r="AC409">
            <v>0.3</v>
          </cell>
          <cell r="AD409">
            <v>0.3</v>
          </cell>
          <cell r="AE409">
            <v>0.3</v>
          </cell>
          <cell r="AF409">
            <v>0.3</v>
          </cell>
          <cell r="AG409">
            <v>0.3</v>
          </cell>
          <cell r="AH409">
            <v>0.3</v>
          </cell>
          <cell r="AI409">
            <v>0.3</v>
          </cell>
          <cell r="AJ409">
            <v>0.3</v>
          </cell>
          <cell r="AK409">
            <v>0.3</v>
          </cell>
          <cell r="AL409">
            <v>0.3</v>
          </cell>
          <cell r="AM409">
            <v>0.3</v>
          </cell>
          <cell r="AN409">
            <v>0.3</v>
          </cell>
          <cell r="AO409">
            <v>0.3</v>
          </cell>
          <cell r="AP409"/>
          <cell r="AQ409"/>
          <cell r="AR409"/>
          <cell r="AS409"/>
          <cell r="AT409"/>
          <cell r="AU409"/>
          <cell r="AV409" t="e">
            <v>#N/A</v>
          </cell>
        </row>
        <row r="410">
          <cell r="A410" t="str">
            <v>EF_N2_storage_solid_Non-dairy cattle (calves)</v>
          </cell>
          <cell r="B410" t="str">
            <v>-</v>
          </cell>
          <cell r="C410" t="str">
            <v>EF_N2_storage_solid</v>
          </cell>
          <cell r="D410" t="str">
            <v>N2-N</v>
          </cell>
          <cell r="E410" t="str">
            <v>Non-dairy cattle (calves)</v>
          </cell>
          <cell r="F410" t="str">
            <v>Fraction TAN</v>
          </cell>
          <cell r="G410" t="str">
            <v>D</v>
          </cell>
          <cell r="H410" t="str">
            <v>-</v>
          </cell>
          <cell r="I410" t="str">
            <v>Table 3.10, 3B, EMEP/EEA Guidebook 2019</v>
          </cell>
          <cell r="J410"/>
          <cell r="K410">
            <v>0.3</v>
          </cell>
          <cell r="L410">
            <v>0.3</v>
          </cell>
          <cell r="M410">
            <v>0.3</v>
          </cell>
          <cell r="N410">
            <v>0.3</v>
          </cell>
          <cell r="O410">
            <v>0.3</v>
          </cell>
          <cell r="P410">
            <v>0.3</v>
          </cell>
          <cell r="Q410">
            <v>0.3</v>
          </cell>
          <cell r="R410">
            <v>0.3</v>
          </cell>
          <cell r="S410">
            <v>0.3</v>
          </cell>
          <cell r="T410">
            <v>0.3</v>
          </cell>
          <cell r="U410">
            <v>0.3</v>
          </cell>
          <cell r="V410">
            <v>0.3</v>
          </cell>
          <cell r="W410">
            <v>0.3</v>
          </cell>
          <cell r="X410">
            <v>0.3</v>
          </cell>
          <cell r="Y410">
            <v>0.3</v>
          </cell>
          <cell r="Z410">
            <v>0.3</v>
          </cell>
          <cell r="AA410">
            <v>0.3</v>
          </cell>
          <cell r="AB410">
            <v>0.3</v>
          </cell>
          <cell r="AC410">
            <v>0.3</v>
          </cell>
          <cell r="AD410">
            <v>0.3</v>
          </cell>
          <cell r="AE410">
            <v>0.3</v>
          </cell>
          <cell r="AF410">
            <v>0.3</v>
          </cell>
          <cell r="AG410">
            <v>0.3</v>
          </cell>
          <cell r="AH410">
            <v>0.3</v>
          </cell>
          <cell r="AI410">
            <v>0.3</v>
          </cell>
          <cell r="AJ410">
            <v>0.3</v>
          </cell>
          <cell r="AK410">
            <v>0.3</v>
          </cell>
          <cell r="AL410">
            <v>0.3</v>
          </cell>
          <cell r="AM410">
            <v>0.3</v>
          </cell>
          <cell r="AN410">
            <v>0.3</v>
          </cell>
          <cell r="AO410">
            <v>0.3</v>
          </cell>
          <cell r="AP410"/>
          <cell r="AQ410"/>
          <cell r="AR410"/>
          <cell r="AS410"/>
          <cell r="AT410"/>
          <cell r="AU410"/>
          <cell r="AV410" t="e">
            <v>#N/A</v>
          </cell>
        </row>
        <row r="411">
          <cell r="A411" t="str">
            <v>EF_N2_storage_solid_Sheep</v>
          </cell>
          <cell r="B411" t="str">
            <v>-</v>
          </cell>
          <cell r="C411" t="str">
            <v>EF_N2_storage_solid</v>
          </cell>
          <cell r="D411" t="str">
            <v>N2-N</v>
          </cell>
          <cell r="E411" t="str">
            <v>Sheep</v>
          </cell>
          <cell r="F411" t="str">
            <v>Fraction TAN</v>
          </cell>
          <cell r="G411" t="str">
            <v>D</v>
          </cell>
          <cell r="H411" t="str">
            <v>-</v>
          </cell>
          <cell r="I411" t="str">
            <v>Table 3.10, 3B, EMEP/EEA Guidebook 2019</v>
          </cell>
          <cell r="J411"/>
          <cell r="K411">
            <v>0.3</v>
          </cell>
          <cell r="L411">
            <v>0.3</v>
          </cell>
          <cell r="M411">
            <v>0.3</v>
          </cell>
          <cell r="N411">
            <v>0.3</v>
          </cell>
          <cell r="O411">
            <v>0.3</v>
          </cell>
          <cell r="P411">
            <v>0.3</v>
          </cell>
          <cell r="Q411">
            <v>0.3</v>
          </cell>
          <cell r="R411">
            <v>0.3</v>
          </cell>
          <cell r="S411">
            <v>0.3</v>
          </cell>
          <cell r="T411">
            <v>0.3</v>
          </cell>
          <cell r="U411">
            <v>0.3</v>
          </cell>
          <cell r="V411">
            <v>0.3</v>
          </cell>
          <cell r="W411">
            <v>0.3</v>
          </cell>
          <cell r="X411">
            <v>0.3</v>
          </cell>
          <cell r="Y411">
            <v>0.3</v>
          </cell>
          <cell r="Z411">
            <v>0.3</v>
          </cell>
          <cell r="AA411">
            <v>0.3</v>
          </cell>
          <cell r="AB411">
            <v>0.3</v>
          </cell>
          <cell r="AC411">
            <v>0.3</v>
          </cell>
          <cell r="AD411">
            <v>0.3</v>
          </cell>
          <cell r="AE411">
            <v>0.3</v>
          </cell>
          <cell r="AF411">
            <v>0.3</v>
          </cell>
          <cell r="AG411">
            <v>0.3</v>
          </cell>
          <cell r="AH411">
            <v>0.3</v>
          </cell>
          <cell r="AI411">
            <v>0.3</v>
          </cell>
          <cell r="AJ411">
            <v>0.3</v>
          </cell>
          <cell r="AK411">
            <v>0.3</v>
          </cell>
          <cell r="AL411">
            <v>0.3</v>
          </cell>
          <cell r="AM411">
            <v>0.3</v>
          </cell>
          <cell r="AN411">
            <v>0.3</v>
          </cell>
          <cell r="AO411">
            <v>0.3</v>
          </cell>
          <cell r="AP411"/>
          <cell r="AQ411"/>
          <cell r="AR411"/>
          <cell r="AS411"/>
          <cell r="AT411"/>
          <cell r="AU411"/>
          <cell r="AV411" t="e">
            <v>#N/A</v>
          </cell>
        </row>
        <row r="412">
          <cell r="A412" t="str">
            <v>EF_N2_storage_solid_Swine (finishing pigs)</v>
          </cell>
          <cell r="B412" t="str">
            <v>-</v>
          </cell>
          <cell r="C412" t="str">
            <v>EF_N2_storage_solid</v>
          </cell>
          <cell r="D412" t="str">
            <v>N2-N</v>
          </cell>
          <cell r="E412" t="str">
            <v>Swine (finishing pigs)</v>
          </cell>
          <cell r="F412" t="str">
            <v>Fraction TAN</v>
          </cell>
          <cell r="G412" t="str">
            <v>D</v>
          </cell>
          <cell r="H412" t="str">
            <v>-</v>
          </cell>
          <cell r="I412" t="str">
            <v>Table 3.10, 3B, EMEP/EEA Guidebook 2019</v>
          </cell>
          <cell r="J412"/>
          <cell r="K412">
            <v>0.3</v>
          </cell>
          <cell r="L412">
            <v>0.3</v>
          </cell>
          <cell r="M412">
            <v>0.3</v>
          </cell>
          <cell r="N412">
            <v>0.3</v>
          </cell>
          <cell r="O412">
            <v>0.3</v>
          </cell>
          <cell r="P412">
            <v>0.3</v>
          </cell>
          <cell r="Q412">
            <v>0.3</v>
          </cell>
          <cell r="R412">
            <v>0.3</v>
          </cell>
          <cell r="S412">
            <v>0.3</v>
          </cell>
          <cell r="T412">
            <v>0.3</v>
          </cell>
          <cell r="U412">
            <v>0.3</v>
          </cell>
          <cell r="V412">
            <v>0.3</v>
          </cell>
          <cell r="W412">
            <v>0.3</v>
          </cell>
          <cell r="X412">
            <v>0.3</v>
          </cell>
          <cell r="Y412">
            <v>0.3</v>
          </cell>
          <cell r="Z412">
            <v>0.3</v>
          </cell>
          <cell r="AA412">
            <v>0.3</v>
          </cell>
          <cell r="AB412">
            <v>0.3</v>
          </cell>
          <cell r="AC412">
            <v>0.3</v>
          </cell>
          <cell r="AD412">
            <v>0.3</v>
          </cell>
          <cell r="AE412">
            <v>0.3</v>
          </cell>
          <cell r="AF412">
            <v>0.3</v>
          </cell>
          <cell r="AG412">
            <v>0.3</v>
          </cell>
          <cell r="AH412">
            <v>0.3</v>
          </cell>
          <cell r="AI412">
            <v>0.3</v>
          </cell>
          <cell r="AJ412">
            <v>0.3</v>
          </cell>
          <cell r="AK412">
            <v>0.3</v>
          </cell>
          <cell r="AL412">
            <v>0.3</v>
          </cell>
          <cell r="AM412">
            <v>0.3</v>
          </cell>
          <cell r="AN412">
            <v>0.3</v>
          </cell>
          <cell r="AO412">
            <v>0.3</v>
          </cell>
          <cell r="AP412"/>
          <cell r="AQ412"/>
          <cell r="AR412"/>
          <cell r="AS412"/>
          <cell r="AT412"/>
          <cell r="AU412"/>
          <cell r="AV412" t="e">
            <v>#N/A</v>
          </cell>
        </row>
        <row r="413">
          <cell r="A413" t="str">
            <v>EF_N2_storage_solid_Swine (sows)</v>
          </cell>
          <cell r="B413" t="str">
            <v>-</v>
          </cell>
          <cell r="C413" t="str">
            <v>EF_N2_storage_solid</v>
          </cell>
          <cell r="D413" t="str">
            <v>N2-N</v>
          </cell>
          <cell r="E413" t="str">
            <v>Swine (sows)</v>
          </cell>
          <cell r="F413" t="str">
            <v>Fraction TAN</v>
          </cell>
          <cell r="G413" t="str">
            <v>D</v>
          </cell>
          <cell r="H413" t="str">
            <v>-</v>
          </cell>
          <cell r="I413" t="str">
            <v>Table 3.10, 3B, EMEP/EEA Guidebook 2019</v>
          </cell>
          <cell r="J413"/>
          <cell r="K413">
            <v>0.3</v>
          </cell>
          <cell r="L413">
            <v>0.3</v>
          </cell>
          <cell r="M413">
            <v>0.3</v>
          </cell>
          <cell r="N413">
            <v>0.3</v>
          </cell>
          <cell r="O413">
            <v>0.3</v>
          </cell>
          <cell r="P413">
            <v>0.3</v>
          </cell>
          <cell r="Q413">
            <v>0.3</v>
          </cell>
          <cell r="R413">
            <v>0.3</v>
          </cell>
          <cell r="S413">
            <v>0.3</v>
          </cell>
          <cell r="T413">
            <v>0.3</v>
          </cell>
          <cell r="U413">
            <v>0.3</v>
          </cell>
          <cell r="V413">
            <v>0.3</v>
          </cell>
          <cell r="W413">
            <v>0.3</v>
          </cell>
          <cell r="X413">
            <v>0.3</v>
          </cell>
          <cell r="Y413">
            <v>0.3</v>
          </cell>
          <cell r="Z413">
            <v>0.3</v>
          </cell>
          <cell r="AA413">
            <v>0.3</v>
          </cell>
          <cell r="AB413">
            <v>0.3</v>
          </cell>
          <cell r="AC413">
            <v>0.3</v>
          </cell>
          <cell r="AD413">
            <v>0.3</v>
          </cell>
          <cell r="AE413">
            <v>0.3</v>
          </cell>
          <cell r="AF413">
            <v>0.3</v>
          </cell>
          <cell r="AG413">
            <v>0.3</v>
          </cell>
          <cell r="AH413">
            <v>0.3</v>
          </cell>
          <cell r="AI413">
            <v>0.3</v>
          </cell>
          <cell r="AJ413">
            <v>0.3</v>
          </cell>
          <cell r="AK413">
            <v>0.3</v>
          </cell>
          <cell r="AL413">
            <v>0.3</v>
          </cell>
          <cell r="AM413">
            <v>0.3</v>
          </cell>
          <cell r="AN413">
            <v>0.3</v>
          </cell>
          <cell r="AO413">
            <v>0.3</v>
          </cell>
          <cell r="AP413"/>
          <cell r="AQ413"/>
          <cell r="AR413"/>
          <cell r="AS413"/>
          <cell r="AT413"/>
          <cell r="AU413"/>
          <cell r="AV413" t="e">
            <v>#N/A</v>
          </cell>
        </row>
        <row r="414">
          <cell r="A414" t="str">
            <v>EF_N2_storage_solid_Buffalo</v>
          </cell>
          <cell r="B414" t="str">
            <v>-</v>
          </cell>
          <cell r="C414" t="str">
            <v>EF_N2_storage_solid</v>
          </cell>
          <cell r="D414" t="str">
            <v>N2-N</v>
          </cell>
          <cell r="E414" t="str">
            <v>Buffalo</v>
          </cell>
          <cell r="F414" t="str">
            <v>Fraction TAN</v>
          </cell>
          <cell r="G414" t="str">
            <v>D</v>
          </cell>
          <cell r="H414" t="str">
            <v>-</v>
          </cell>
          <cell r="I414" t="str">
            <v>Table 3.10, 3B, EMEP/EEA Guidebook 2019</v>
          </cell>
          <cell r="J414"/>
          <cell r="K414">
            <v>0.3</v>
          </cell>
          <cell r="L414">
            <v>0.3</v>
          </cell>
          <cell r="M414">
            <v>0.3</v>
          </cell>
          <cell r="N414">
            <v>0.3</v>
          </cell>
          <cell r="O414">
            <v>0.3</v>
          </cell>
          <cell r="P414">
            <v>0.3</v>
          </cell>
          <cell r="Q414">
            <v>0.3</v>
          </cell>
          <cell r="R414">
            <v>0.3</v>
          </cell>
          <cell r="S414">
            <v>0.3</v>
          </cell>
          <cell r="T414">
            <v>0.3</v>
          </cell>
          <cell r="U414">
            <v>0.3</v>
          </cell>
          <cell r="V414">
            <v>0.3</v>
          </cell>
          <cell r="W414">
            <v>0.3</v>
          </cell>
          <cell r="X414">
            <v>0.3</v>
          </cell>
          <cell r="Y414">
            <v>0.3</v>
          </cell>
          <cell r="Z414">
            <v>0.3</v>
          </cell>
          <cell r="AA414">
            <v>0.3</v>
          </cell>
          <cell r="AB414">
            <v>0.3</v>
          </cell>
          <cell r="AC414">
            <v>0.3</v>
          </cell>
          <cell r="AD414">
            <v>0.3</v>
          </cell>
          <cell r="AE414">
            <v>0.3</v>
          </cell>
          <cell r="AF414">
            <v>0.3</v>
          </cell>
          <cell r="AG414">
            <v>0.3</v>
          </cell>
          <cell r="AH414">
            <v>0.3</v>
          </cell>
          <cell r="AI414">
            <v>0.3</v>
          </cell>
          <cell r="AJ414">
            <v>0.3</v>
          </cell>
          <cell r="AK414">
            <v>0.3</v>
          </cell>
          <cell r="AL414">
            <v>0.3</v>
          </cell>
          <cell r="AM414">
            <v>0.3</v>
          </cell>
          <cell r="AN414">
            <v>0.3</v>
          </cell>
          <cell r="AO414">
            <v>0.3</v>
          </cell>
          <cell r="AP414"/>
          <cell r="AQ414"/>
          <cell r="AR414"/>
          <cell r="AS414"/>
          <cell r="AT414"/>
          <cell r="AU414"/>
          <cell r="AV414" t="e">
            <v>#N/A</v>
          </cell>
        </row>
        <row r="415">
          <cell r="A415" t="str">
            <v>EF_N2_storage_solid_Goats</v>
          </cell>
          <cell r="B415" t="str">
            <v>-</v>
          </cell>
          <cell r="C415" t="str">
            <v>EF_N2_storage_solid</v>
          </cell>
          <cell r="D415" t="str">
            <v>N2-N</v>
          </cell>
          <cell r="E415" t="str">
            <v>Goats</v>
          </cell>
          <cell r="F415" t="str">
            <v>Fraction TAN</v>
          </cell>
          <cell r="G415" t="str">
            <v>D</v>
          </cell>
          <cell r="H415" t="str">
            <v>-</v>
          </cell>
          <cell r="I415" t="str">
            <v>Table 3.10, 3B, EMEP/EEA Guidebook 2019</v>
          </cell>
          <cell r="J415"/>
          <cell r="K415">
            <v>0.3</v>
          </cell>
          <cell r="L415">
            <v>0.3</v>
          </cell>
          <cell r="M415">
            <v>0.3</v>
          </cell>
          <cell r="N415">
            <v>0.3</v>
          </cell>
          <cell r="O415">
            <v>0.3</v>
          </cell>
          <cell r="P415">
            <v>0.3</v>
          </cell>
          <cell r="Q415">
            <v>0.3</v>
          </cell>
          <cell r="R415">
            <v>0.3</v>
          </cell>
          <cell r="S415">
            <v>0.3</v>
          </cell>
          <cell r="T415">
            <v>0.3</v>
          </cell>
          <cell r="U415">
            <v>0.3</v>
          </cell>
          <cell r="V415">
            <v>0.3</v>
          </cell>
          <cell r="W415">
            <v>0.3</v>
          </cell>
          <cell r="X415">
            <v>0.3</v>
          </cell>
          <cell r="Y415">
            <v>0.3</v>
          </cell>
          <cell r="Z415">
            <v>0.3</v>
          </cell>
          <cell r="AA415">
            <v>0.3</v>
          </cell>
          <cell r="AB415">
            <v>0.3</v>
          </cell>
          <cell r="AC415">
            <v>0.3</v>
          </cell>
          <cell r="AD415">
            <v>0.3</v>
          </cell>
          <cell r="AE415">
            <v>0.3</v>
          </cell>
          <cell r="AF415">
            <v>0.3</v>
          </cell>
          <cell r="AG415">
            <v>0.3</v>
          </cell>
          <cell r="AH415">
            <v>0.3</v>
          </cell>
          <cell r="AI415">
            <v>0.3</v>
          </cell>
          <cell r="AJ415">
            <v>0.3</v>
          </cell>
          <cell r="AK415">
            <v>0.3</v>
          </cell>
          <cell r="AL415">
            <v>0.3</v>
          </cell>
          <cell r="AM415">
            <v>0.3</v>
          </cell>
          <cell r="AN415">
            <v>0.3</v>
          </cell>
          <cell r="AO415">
            <v>0.3</v>
          </cell>
          <cell r="AP415"/>
          <cell r="AQ415"/>
          <cell r="AR415"/>
          <cell r="AS415"/>
          <cell r="AT415"/>
          <cell r="AU415"/>
          <cell r="AV415" t="e">
            <v>#N/A</v>
          </cell>
        </row>
        <row r="416">
          <cell r="A416" t="str">
            <v>EF_N2_storage_solid_Horses</v>
          </cell>
          <cell r="B416" t="str">
            <v>-</v>
          </cell>
          <cell r="C416" t="str">
            <v>EF_N2_storage_solid</v>
          </cell>
          <cell r="D416" t="str">
            <v>N2-N</v>
          </cell>
          <cell r="E416" t="str">
            <v>Horses</v>
          </cell>
          <cell r="F416" t="str">
            <v>Fraction TAN</v>
          </cell>
          <cell r="G416" t="str">
            <v>D</v>
          </cell>
          <cell r="H416" t="str">
            <v>-</v>
          </cell>
          <cell r="I416" t="str">
            <v>Table 3.10, 3B, EMEP/EEA Guidebook 2019</v>
          </cell>
          <cell r="J416"/>
          <cell r="K416">
            <v>0.3</v>
          </cell>
          <cell r="L416">
            <v>0.3</v>
          </cell>
          <cell r="M416">
            <v>0.3</v>
          </cell>
          <cell r="N416">
            <v>0.3</v>
          </cell>
          <cell r="O416">
            <v>0.3</v>
          </cell>
          <cell r="P416">
            <v>0.3</v>
          </cell>
          <cell r="Q416">
            <v>0.3</v>
          </cell>
          <cell r="R416">
            <v>0.3</v>
          </cell>
          <cell r="S416">
            <v>0.3</v>
          </cell>
          <cell r="T416">
            <v>0.3</v>
          </cell>
          <cell r="U416">
            <v>0.3</v>
          </cell>
          <cell r="V416">
            <v>0.3</v>
          </cell>
          <cell r="W416">
            <v>0.3</v>
          </cell>
          <cell r="X416">
            <v>0.3</v>
          </cell>
          <cell r="Y416">
            <v>0.3</v>
          </cell>
          <cell r="Z416">
            <v>0.3</v>
          </cell>
          <cell r="AA416">
            <v>0.3</v>
          </cell>
          <cell r="AB416">
            <v>0.3</v>
          </cell>
          <cell r="AC416">
            <v>0.3</v>
          </cell>
          <cell r="AD416">
            <v>0.3</v>
          </cell>
          <cell r="AE416">
            <v>0.3</v>
          </cell>
          <cell r="AF416">
            <v>0.3</v>
          </cell>
          <cell r="AG416">
            <v>0.3</v>
          </cell>
          <cell r="AH416">
            <v>0.3</v>
          </cell>
          <cell r="AI416">
            <v>0.3</v>
          </cell>
          <cell r="AJ416">
            <v>0.3</v>
          </cell>
          <cell r="AK416">
            <v>0.3</v>
          </cell>
          <cell r="AL416">
            <v>0.3</v>
          </cell>
          <cell r="AM416">
            <v>0.3</v>
          </cell>
          <cell r="AN416">
            <v>0.3</v>
          </cell>
          <cell r="AO416">
            <v>0.3</v>
          </cell>
          <cell r="AP416"/>
          <cell r="AQ416"/>
          <cell r="AR416"/>
          <cell r="AS416"/>
          <cell r="AT416"/>
          <cell r="AU416"/>
          <cell r="AV416" t="e">
            <v>#N/A</v>
          </cell>
        </row>
        <row r="417">
          <cell r="A417" t="str">
            <v>EF_N2_storage_solid_Mules and asses</v>
          </cell>
          <cell r="B417" t="str">
            <v>-</v>
          </cell>
          <cell r="C417" t="str">
            <v>EF_N2_storage_solid</v>
          </cell>
          <cell r="D417" t="str">
            <v>N2-N</v>
          </cell>
          <cell r="E417" t="str">
            <v>Mules and asses</v>
          </cell>
          <cell r="F417" t="str">
            <v>Fraction TAN</v>
          </cell>
          <cell r="G417" t="str">
            <v>D</v>
          </cell>
          <cell r="H417" t="str">
            <v>-</v>
          </cell>
          <cell r="I417" t="str">
            <v>Table 3.10, 3B, EMEP/EEA Guidebook 2019</v>
          </cell>
          <cell r="J417"/>
          <cell r="K417">
            <v>0.3</v>
          </cell>
          <cell r="L417">
            <v>0.3</v>
          </cell>
          <cell r="M417">
            <v>0.3</v>
          </cell>
          <cell r="N417">
            <v>0.3</v>
          </cell>
          <cell r="O417">
            <v>0.3</v>
          </cell>
          <cell r="P417">
            <v>0.3</v>
          </cell>
          <cell r="Q417">
            <v>0.3</v>
          </cell>
          <cell r="R417">
            <v>0.3</v>
          </cell>
          <cell r="S417">
            <v>0.3</v>
          </cell>
          <cell r="T417">
            <v>0.3</v>
          </cell>
          <cell r="U417">
            <v>0.3</v>
          </cell>
          <cell r="V417">
            <v>0.3</v>
          </cell>
          <cell r="W417">
            <v>0.3</v>
          </cell>
          <cell r="X417">
            <v>0.3</v>
          </cell>
          <cell r="Y417">
            <v>0.3</v>
          </cell>
          <cell r="Z417">
            <v>0.3</v>
          </cell>
          <cell r="AA417">
            <v>0.3</v>
          </cell>
          <cell r="AB417">
            <v>0.3</v>
          </cell>
          <cell r="AC417">
            <v>0.3</v>
          </cell>
          <cell r="AD417">
            <v>0.3</v>
          </cell>
          <cell r="AE417">
            <v>0.3</v>
          </cell>
          <cell r="AF417">
            <v>0.3</v>
          </cell>
          <cell r="AG417">
            <v>0.3</v>
          </cell>
          <cell r="AH417">
            <v>0.3</v>
          </cell>
          <cell r="AI417">
            <v>0.3</v>
          </cell>
          <cell r="AJ417">
            <v>0.3</v>
          </cell>
          <cell r="AK417">
            <v>0.3</v>
          </cell>
          <cell r="AL417">
            <v>0.3</v>
          </cell>
          <cell r="AM417">
            <v>0.3</v>
          </cell>
          <cell r="AN417">
            <v>0.3</v>
          </cell>
          <cell r="AO417">
            <v>0.3</v>
          </cell>
          <cell r="AP417"/>
          <cell r="AQ417"/>
          <cell r="AR417"/>
          <cell r="AS417"/>
          <cell r="AT417"/>
          <cell r="AU417"/>
          <cell r="AV417" t="e">
            <v>#N/A</v>
          </cell>
        </row>
        <row r="418">
          <cell r="A418" t="str">
            <v>EF_N2_storage_solid_Laying hens</v>
          </cell>
          <cell r="B418" t="str">
            <v>-</v>
          </cell>
          <cell r="C418" t="str">
            <v>EF_N2_storage_solid</v>
          </cell>
          <cell r="D418" t="str">
            <v>N2-N</v>
          </cell>
          <cell r="E418" t="str">
            <v>Laying hens</v>
          </cell>
          <cell r="F418" t="str">
            <v>Fraction TAN</v>
          </cell>
          <cell r="G418" t="str">
            <v>D</v>
          </cell>
          <cell r="H418" t="str">
            <v>-</v>
          </cell>
          <cell r="I418" t="str">
            <v>Table 3.10, 3B, EMEP/EEA Guidebook 2019</v>
          </cell>
          <cell r="J418"/>
          <cell r="K418">
            <v>0.3</v>
          </cell>
          <cell r="L418">
            <v>0.3</v>
          </cell>
          <cell r="M418">
            <v>0.3</v>
          </cell>
          <cell r="N418">
            <v>0.3</v>
          </cell>
          <cell r="O418">
            <v>0.3</v>
          </cell>
          <cell r="P418">
            <v>0.3</v>
          </cell>
          <cell r="Q418">
            <v>0.3</v>
          </cell>
          <cell r="R418">
            <v>0.3</v>
          </cell>
          <cell r="S418">
            <v>0.3</v>
          </cell>
          <cell r="T418">
            <v>0.3</v>
          </cell>
          <cell r="U418">
            <v>0.3</v>
          </cell>
          <cell r="V418">
            <v>0.3</v>
          </cell>
          <cell r="W418">
            <v>0.3</v>
          </cell>
          <cell r="X418">
            <v>0.3</v>
          </cell>
          <cell r="Y418">
            <v>0.3</v>
          </cell>
          <cell r="Z418">
            <v>0.3</v>
          </cell>
          <cell r="AA418">
            <v>0.3</v>
          </cell>
          <cell r="AB418">
            <v>0.3</v>
          </cell>
          <cell r="AC418">
            <v>0.3</v>
          </cell>
          <cell r="AD418">
            <v>0.3</v>
          </cell>
          <cell r="AE418">
            <v>0.3</v>
          </cell>
          <cell r="AF418">
            <v>0.3</v>
          </cell>
          <cell r="AG418">
            <v>0.3</v>
          </cell>
          <cell r="AH418">
            <v>0.3</v>
          </cell>
          <cell r="AI418">
            <v>0.3</v>
          </cell>
          <cell r="AJ418">
            <v>0.3</v>
          </cell>
          <cell r="AK418">
            <v>0.3</v>
          </cell>
          <cell r="AL418">
            <v>0.3</v>
          </cell>
          <cell r="AM418">
            <v>0.3</v>
          </cell>
          <cell r="AN418">
            <v>0.3</v>
          </cell>
          <cell r="AO418">
            <v>0.3</v>
          </cell>
          <cell r="AP418"/>
          <cell r="AQ418"/>
          <cell r="AR418"/>
          <cell r="AS418"/>
          <cell r="AT418"/>
          <cell r="AU418"/>
          <cell r="AV418" t="e">
            <v>#N/A</v>
          </cell>
        </row>
        <row r="419">
          <cell r="A419" t="str">
            <v>EF_N2_storage_solid_Broilers</v>
          </cell>
          <cell r="B419" t="str">
            <v>-</v>
          </cell>
          <cell r="C419" t="str">
            <v>EF_N2_storage_solid</v>
          </cell>
          <cell r="D419" t="str">
            <v>N2-N</v>
          </cell>
          <cell r="E419" t="str">
            <v>Broilers</v>
          </cell>
          <cell r="F419" t="str">
            <v>Fraction TAN</v>
          </cell>
          <cell r="G419" t="str">
            <v>D</v>
          </cell>
          <cell r="H419" t="str">
            <v>-</v>
          </cell>
          <cell r="I419" t="str">
            <v>Table 3.10, 3B, EMEP/EEA Guidebook 2019</v>
          </cell>
          <cell r="J419"/>
          <cell r="K419">
            <v>0.3</v>
          </cell>
          <cell r="L419">
            <v>0.3</v>
          </cell>
          <cell r="M419">
            <v>0.3</v>
          </cell>
          <cell r="N419">
            <v>0.3</v>
          </cell>
          <cell r="O419">
            <v>0.3</v>
          </cell>
          <cell r="P419">
            <v>0.3</v>
          </cell>
          <cell r="Q419">
            <v>0.3</v>
          </cell>
          <cell r="R419">
            <v>0.3</v>
          </cell>
          <cell r="S419">
            <v>0.3</v>
          </cell>
          <cell r="T419">
            <v>0.3</v>
          </cell>
          <cell r="U419">
            <v>0.3</v>
          </cell>
          <cell r="V419">
            <v>0.3</v>
          </cell>
          <cell r="W419">
            <v>0.3</v>
          </cell>
          <cell r="X419">
            <v>0.3</v>
          </cell>
          <cell r="Y419">
            <v>0.3</v>
          </cell>
          <cell r="Z419">
            <v>0.3</v>
          </cell>
          <cell r="AA419">
            <v>0.3</v>
          </cell>
          <cell r="AB419">
            <v>0.3</v>
          </cell>
          <cell r="AC419">
            <v>0.3</v>
          </cell>
          <cell r="AD419">
            <v>0.3</v>
          </cell>
          <cell r="AE419">
            <v>0.3</v>
          </cell>
          <cell r="AF419">
            <v>0.3</v>
          </cell>
          <cell r="AG419">
            <v>0.3</v>
          </cell>
          <cell r="AH419">
            <v>0.3</v>
          </cell>
          <cell r="AI419">
            <v>0.3</v>
          </cell>
          <cell r="AJ419">
            <v>0.3</v>
          </cell>
          <cell r="AK419">
            <v>0.3</v>
          </cell>
          <cell r="AL419">
            <v>0.3</v>
          </cell>
          <cell r="AM419">
            <v>0.3</v>
          </cell>
          <cell r="AN419">
            <v>0.3</v>
          </cell>
          <cell r="AO419">
            <v>0.3</v>
          </cell>
          <cell r="AP419"/>
          <cell r="AQ419"/>
          <cell r="AR419"/>
          <cell r="AS419"/>
          <cell r="AT419"/>
          <cell r="AU419"/>
          <cell r="AV419" t="e">
            <v>#N/A</v>
          </cell>
        </row>
        <row r="420">
          <cell r="A420" t="str">
            <v>EF_N2_storage_solid_Turkeys</v>
          </cell>
          <cell r="B420" t="str">
            <v>-</v>
          </cell>
          <cell r="C420" t="str">
            <v>EF_N2_storage_solid</v>
          </cell>
          <cell r="D420" t="str">
            <v>N2-N</v>
          </cell>
          <cell r="E420" t="str">
            <v>Turkeys</v>
          </cell>
          <cell r="F420" t="str">
            <v>Fraction TAN</v>
          </cell>
          <cell r="G420" t="str">
            <v>D</v>
          </cell>
          <cell r="H420" t="str">
            <v>-</v>
          </cell>
          <cell r="I420" t="str">
            <v>Table 3.10, 3B, EMEP/EEA Guidebook 2019</v>
          </cell>
          <cell r="J420"/>
          <cell r="K420">
            <v>0.3</v>
          </cell>
          <cell r="L420">
            <v>0.3</v>
          </cell>
          <cell r="M420">
            <v>0.3</v>
          </cell>
          <cell r="N420">
            <v>0.3</v>
          </cell>
          <cell r="O420">
            <v>0.3</v>
          </cell>
          <cell r="P420">
            <v>0.3</v>
          </cell>
          <cell r="Q420">
            <v>0.3</v>
          </cell>
          <cell r="R420">
            <v>0.3</v>
          </cell>
          <cell r="S420">
            <v>0.3</v>
          </cell>
          <cell r="T420">
            <v>0.3</v>
          </cell>
          <cell r="U420">
            <v>0.3</v>
          </cell>
          <cell r="V420">
            <v>0.3</v>
          </cell>
          <cell r="W420">
            <v>0.3</v>
          </cell>
          <cell r="X420">
            <v>0.3</v>
          </cell>
          <cell r="Y420">
            <v>0.3</v>
          </cell>
          <cell r="Z420">
            <v>0.3</v>
          </cell>
          <cell r="AA420">
            <v>0.3</v>
          </cell>
          <cell r="AB420">
            <v>0.3</v>
          </cell>
          <cell r="AC420">
            <v>0.3</v>
          </cell>
          <cell r="AD420">
            <v>0.3</v>
          </cell>
          <cell r="AE420">
            <v>0.3</v>
          </cell>
          <cell r="AF420">
            <v>0.3</v>
          </cell>
          <cell r="AG420">
            <v>0.3</v>
          </cell>
          <cell r="AH420">
            <v>0.3</v>
          </cell>
          <cell r="AI420">
            <v>0.3</v>
          </cell>
          <cell r="AJ420">
            <v>0.3</v>
          </cell>
          <cell r="AK420">
            <v>0.3</v>
          </cell>
          <cell r="AL420">
            <v>0.3</v>
          </cell>
          <cell r="AM420">
            <v>0.3</v>
          </cell>
          <cell r="AN420">
            <v>0.3</v>
          </cell>
          <cell r="AO420">
            <v>0.3</v>
          </cell>
          <cell r="AP420"/>
          <cell r="AQ420"/>
          <cell r="AR420"/>
          <cell r="AS420"/>
          <cell r="AT420"/>
          <cell r="AU420"/>
          <cell r="AV420" t="e">
            <v>#N/A</v>
          </cell>
        </row>
        <row r="421">
          <cell r="A421" t="str">
            <v>EF_N2_storage_solid_Other poultry (ducks)</v>
          </cell>
          <cell r="B421" t="str">
            <v>-</v>
          </cell>
          <cell r="C421" t="str">
            <v>EF_N2_storage_solid</v>
          </cell>
          <cell r="D421" t="str">
            <v>N2-N</v>
          </cell>
          <cell r="E421" t="str">
            <v>Other poultry (ducks)</v>
          </cell>
          <cell r="F421" t="str">
            <v>Fraction TAN</v>
          </cell>
          <cell r="G421" t="str">
            <v>D</v>
          </cell>
          <cell r="H421" t="str">
            <v>-</v>
          </cell>
          <cell r="I421" t="str">
            <v>Table 3.10, 3B, EMEP/EEA Guidebook 2019</v>
          </cell>
          <cell r="J421"/>
          <cell r="K421">
            <v>0.3</v>
          </cell>
          <cell r="L421">
            <v>0.3</v>
          </cell>
          <cell r="M421">
            <v>0.3</v>
          </cell>
          <cell r="N421">
            <v>0.3</v>
          </cell>
          <cell r="O421">
            <v>0.3</v>
          </cell>
          <cell r="P421">
            <v>0.3</v>
          </cell>
          <cell r="Q421">
            <v>0.3</v>
          </cell>
          <cell r="R421">
            <v>0.3</v>
          </cell>
          <cell r="S421">
            <v>0.3</v>
          </cell>
          <cell r="T421">
            <v>0.3</v>
          </cell>
          <cell r="U421">
            <v>0.3</v>
          </cell>
          <cell r="V421">
            <v>0.3</v>
          </cell>
          <cell r="W421">
            <v>0.3</v>
          </cell>
          <cell r="X421">
            <v>0.3</v>
          </cell>
          <cell r="Y421">
            <v>0.3</v>
          </cell>
          <cell r="Z421">
            <v>0.3</v>
          </cell>
          <cell r="AA421">
            <v>0.3</v>
          </cell>
          <cell r="AB421">
            <v>0.3</v>
          </cell>
          <cell r="AC421">
            <v>0.3</v>
          </cell>
          <cell r="AD421">
            <v>0.3</v>
          </cell>
          <cell r="AE421">
            <v>0.3</v>
          </cell>
          <cell r="AF421">
            <v>0.3</v>
          </cell>
          <cell r="AG421">
            <v>0.3</v>
          </cell>
          <cell r="AH421">
            <v>0.3</v>
          </cell>
          <cell r="AI421">
            <v>0.3</v>
          </cell>
          <cell r="AJ421">
            <v>0.3</v>
          </cell>
          <cell r="AK421">
            <v>0.3</v>
          </cell>
          <cell r="AL421">
            <v>0.3</v>
          </cell>
          <cell r="AM421">
            <v>0.3</v>
          </cell>
          <cell r="AN421">
            <v>0.3</v>
          </cell>
          <cell r="AO421">
            <v>0.3</v>
          </cell>
          <cell r="AP421"/>
          <cell r="AQ421"/>
          <cell r="AR421"/>
          <cell r="AS421"/>
          <cell r="AT421"/>
          <cell r="AU421"/>
          <cell r="AV421" t="e">
            <v>#N/A</v>
          </cell>
        </row>
        <row r="422">
          <cell r="A422" t="str">
            <v>EF_N2_storage_solid_Other poultry (geese)</v>
          </cell>
          <cell r="B422" t="str">
            <v>-</v>
          </cell>
          <cell r="C422" t="str">
            <v>EF_N2_storage_solid</v>
          </cell>
          <cell r="D422" t="str">
            <v>N2-N</v>
          </cell>
          <cell r="E422" t="str">
            <v>Other poultry (geese)</v>
          </cell>
          <cell r="F422" t="str">
            <v>Fraction TAN</v>
          </cell>
          <cell r="G422" t="str">
            <v>D</v>
          </cell>
          <cell r="H422" t="str">
            <v>-</v>
          </cell>
          <cell r="I422" t="str">
            <v>Table 3.10, 3B, EMEP/EEA Guidebook 2019</v>
          </cell>
          <cell r="J422"/>
          <cell r="K422">
            <v>0.3</v>
          </cell>
          <cell r="L422">
            <v>0.3</v>
          </cell>
          <cell r="M422">
            <v>0.3</v>
          </cell>
          <cell r="N422">
            <v>0.3</v>
          </cell>
          <cell r="O422">
            <v>0.3</v>
          </cell>
          <cell r="P422">
            <v>0.3</v>
          </cell>
          <cell r="Q422">
            <v>0.3</v>
          </cell>
          <cell r="R422">
            <v>0.3</v>
          </cell>
          <cell r="S422">
            <v>0.3</v>
          </cell>
          <cell r="T422">
            <v>0.3</v>
          </cell>
          <cell r="U422">
            <v>0.3</v>
          </cell>
          <cell r="V422">
            <v>0.3</v>
          </cell>
          <cell r="W422">
            <v>0.3</v>
          </cell>
          <cell r="X422">
            <v>0.3</v>
          </cell>
          <cell r="Y422">
            <v>0.3</v>
          </cell>
          <cell r="Z422">
            <v>0.3</v>
          </cell>
          <cell r="AA422">
            <v>0.3</v>
          </cell>
          <cell r="AB422">
            <v>0.3</v>
          </cell>
          <cell r="AC422">
            <v>0.3</v>
          </cell>
          <cell r="AD422">
            <v>0.3</v>
          </cell>
          <cell r="AE422">
            <v>0.3</v>
          </cell>
          <cell r="AF422">
            <v>0.3</v>
          </cell>
          <cell r="AG422">
            <v>0.3</v>
          </cell>
          <cell r="AH422">
            <v>0.3</v>
          </cell>
          <cell r="AI422">
            <v>0.3</v>
          </cell>
          <cell r="AJ422">
            <v>0.3</v>
          </cell>
          <cell r="AK422">
            <v>0.3</v>
          </cell>
          <cell r="AL422">
            <v>0.3</v>
          </cell>
          <cell r="AM422">
            <v>0.3</v>
          </cell>
          <cell r="AN422">
            <v>0.3</v>
          </cell>
          <cell r="AO422">
            <v>0.3</v>
          </cell>
          <cell r="AP422"/>
          <cell r="AQ422"/>
          <cell r="AR422"/>
          <cell r="AS422"/>
          <cell r="AT422"/>
          <cell r="AU422"/>
          <cell r="AV422" t="e">
            <v>#N/A</v>
          </cell>
        </row>
        <row r="423">
          <cell r="A423" t="str">
            <v>EF_N2_storage_solid_Other animals (fur animals)</v>
          </cell>
          <cell r="B423" t="str">
            <v>-</v>
          </cell>
          <cell r="C423" t="str">
            <v>EF_N2_storage_solid</v>
          </cell>
          <cell r="D423" t="str">
            <v>N2-N</v>
          </cell>
          <cell r="E423" t="str">
            <v>Other animals (fur animals)</v>
          </cell>
          <cell r="F423" t="str">
            <v>Fraction TAN</v>
          </cell>
          <cell r="G423" t="str">
            <v>D</v>
          </cell>
          <cell r="H423" t="str">
            <v>-</v>
          </cell>
          <cell r="I423" t="str">
            <v>Table 3.10, 3B, EMEP/EEA Guidebook 2019</v>
          </cell>
          <cell r="J423"/>
          <cell r="K423">
            <v>0.3</v>
          </cell>
          <cell r="L423">
            <v>0.3</v>
          </cell>
          <cell r="M423">
            <v>0.3</v>
          </cell>
          <cell r="N423">
            <v>0.3</v>
          </cell>
          <cell r="O423">
            <v>0.3</v>
          </cell>
          <cell r="P423">
            <v>0.3</v>
          </cell>
          <cell r="Q423">
            <v>0.3</v>
          </cell>
          <cell r="R423">
            <v>0.3</v>
          </cell>
          <cell r="S423">
            <v>0.3</v>
          </cell>
          <cell r="T423">
            <v>0.3</v>
          </cell>
          <cell r="U423">
            <v>0.3</v>
          </cell>
          <cell r="V423">
            <v>0.3</v>
          </cell>
          <cell r="W423">
            <v>0.3</v>
          </cell>
          <cell r="X423">
            <v>0.3</v>
          </cell>
          <cell r="Y423">
            <v>0.3</v>
          </cell>
          <cell r="Z423">
            <v>0.3</v>
          </cell>
          <cell r="AA423">
            <v>0.3</v>
          </cell>
          <cell r="AB423">
            <v>0.3</v>
          </cell>
          <cell r="AC423">
            <v>0.3</v>
          </cell>
          <cell r="AD423">
            <v>0.3</v>
          </cell>
          <cell r="AE423">
            <v>0.3</v>
          </cell>
          <cell r="AF423">
            <v>0.3</v>
          </cell>
          <cell r="AG423">
            <v>0.3</v>
          </cell>
          <cell r="AH423">
            <v>0.3</v>
          </cell>
          <cell r="AI423">
            <v>0.3</v>
          </cell>
          <cell r="AJ423">
            <v>0.3</v>
          </cell>
          <cell r="AK423">
            <v>0.3</v>
          </cell>
          <cell r="AL423">
            <v>0.3</v>
          </cell>
          <cell r="AM423">
            <v>0.3</v>
          </cell>
          <cell r="AN423">
            <v>0.3</v>
          </cell>
          <cell r="AO423">
            <v>0.3</v>
          </cell>
          <cell r="AP423"/>
          <cell r="AQ423"/>
          <cell r="AR423"/>
          <cell r="AS423"/>
          <cell r="AT423"/>
          <cell r="AU423"/>
          <cell r="AV423" t="e">
            <v>#N/A</v>
          </cell>
        </row>
        <row r="424">
          <cell r="A424" t="str">
            <v>EF N2O storage, slurry (values for with and without natural crusts for cattle only)</v>
          </cell>
          <cell r="B424"/>
          <cell r="C424"/>
          <cell r="D424"/>
          <cell r="E424"/>
          <cell r="F424"/>
          <cell r="G424"/>
          <cell r="H424"/>
          <cell r="I424"/>
          <cell r="J424"/>
          <cell r="K424"/>
          <cell r="L424"/>
          <cell r="M424"/>
          <cell r="N424"/>
          <cell r="O424"/>
          <cell r="P424"/>
          <cell r="Q424"/>
          <cell r="R424"/>
          <cell r="S424"/>
          <cell r="T424"/>
          <cell r="U424"/>
          <cell r="V424"/>
          <cell r="W424"/>
          <cell r="X424"/>
          <cell r="Y424"/>
          <cell r="Z424"/>
          <cell r="AA424"/>
          <cell r="AB424"/>
          <cell r="AC424"/>
          <cell r="AD424"/>
          <cell r="AE424"/>
          <cell r="AF424"/>
          <cell r="AG424"/>
          <cell r="AH424"/>
          <cell r="AI424"/>
          <cell r="AJ424"/>
          <cell r="AK424"/>
          <cell r="AL424"/>
          <cell r="AM424"/>
          <cell r="AN424"/>
          <cell r="AO424"/>
          <cell r="AP424"/>
          <cell r="AQ424"/>
          <cell r="AR424"/>
          <cell r="AS424"/>
          <cell r="AT424"/>
          <cell r="AU424"/>
          <cell r="AV424"/>
        </row>
        <row r="425">
          <cell r="A425" t="str">
            <v>EF_N2O_storage_slurry_with_natural_crust_Dairy cattle</v>
          </cell>
          <cell r="B425" t="str">
            <v>-</v>
          </cell>
          <cell r="C425" t="str">
            <v>EF_N2O_storage_slurry_with_natural_crust</v>
          </cell>
          <cell r="D425" t="str">
            <v>N2O-N</v>
          </cell>
          <cell r="E425" t="str">
            <v>Dairy cattle</v>
          </cell>
          <cell r="F425" t="str">
            <v>Fraction TAN</v>
          </cell>
          <cell r="G425" t="str">
            <v>D</v>
          </cell>
          <cell r="H425" t="str">
            <v>-</v>
          </cell>
          <cell r="I425" t="str">
            <v>Table 3.8, 3B, EMEP/EEA Guidebook 2019 with natural crust</v>
          </cell>
          <cell r="J425"/>
          <cell r="K425">
            <v>0.01</v>
          </cell>
          <cell r="L425">
            <v>0.01</v>
          </cell>
          <cell r="M425">
            <v>0.01</v>
          </cell>
          <cell r="N425">
            <v>0.01</v>
          </cell>
          <cell r="O425">
            <v>0.01</v>
          </cell>
          <cell r="P425">
            <v>0.01</v>
          </cell>
          <cell r="Q425">
            <v>0.01</v>
          </cell>
          <cell r="R425">
            <v>0.01</v>
          </cell>
          <cell r="S425">
            <v>0.01</v>
          </cell>
          <cell r="T425">
            <v>0.01</v>
          </cell>
          <cell r="U425">
            <v>0.01</v>
          </cell>
          <cell r="V425">
            <v>0.01</v>
          </cell>
          <cell r="W425">
            <v>0.01</v>
          </cell>
          <cell r="X425">
            <v>0.01</v>
          </cell>
          <cell r="Y425">
            <v>0.01</v>
          </cell>
          <cell r="Z425">
            <v>0.01</v>
          </cell>
          <cell r="AA425">
            <v>0.01</v>
          </cell>
          <cell r="AB425">
            <v>0.01</v>
          </cell>
          <cell r="AC425">
            <v>0.01</v>
          </cell>
          <cell r="AD425">
            <v>0.01</v>
          </cell>
          <cell r="AE425">
            <v>0.01</v>
          </cell>
          <cell r="AF425">
            <v>0.01</v>
          </cell>
          <cell r="AG425">
            <v>0.01</v>
          </cell>
          <cell r="AH425">
            <v>0.01</v>
          </cell>
          <cell r="AI425">
            <v>0.01</v>
          </cell>
          <cell r="AJ425">
            <v>0.01</v>
          </cell>
          <cell r="AK425">
            <v>0.01</v>
          </cell>
          <cell r="AL425">
            <v>0.01</v>
          </cell>
          <cell r="AM425">
            <v>0.01</v>
          </cell>
          <cell r="AN425">
            <v>0.01</v>
          </cell>
          <cell r="AO425">
            <v>0.01</v>
          </cell>
          <cell r="AP425"/>
          <cell r="AQ425"/>
          <cell r="AR425"/>
          <cell r="AS425"/>
          <cell r="AT425"/>
          <cell r="AU425"/>
          <cell r="AV425" t="e">
            <v>#N/A</v>
          </cell>
        </row>
        <row r="426">
          <cell r="A426" t="str">
            <v>EF_N2O_storage_slurry_with_natural_crust_Non-dairy cattle</v>
          </cell>
          <cell r="B426" t="str">
            <v>-</v>
          </cell>
          <cell r="C426" t="str">
            <v>EF_N2O_storage_slurry_with_natural_crust</v>
          </cell>
          <cell r="D426" t="str">
            <v>N2O-N</v>
          </cell>
          <cell r="E426" t="str">
            <v>Non-dairy cattle</v>
          </cell>
          <cell r="F426" t="str">
            <v>Fraction TAN</v>
          </cell>
          <cell r="G426" t="str">
            <v>D</v>
          </cell>
          <cell r="H426" t="str">
            <v>-</v>
          </cell>
          <cell r="I426" t="str">
            <v>Table 3.8, 3B, EMEP/EEA Guidebook 2019 with natural crust</v>
          </cell>
          <cell r="J426"/>
          <cell r="K426">
            <v>0.01</v>
          </cell>
          <cell r="L426">
            <v>0.01</v>
          </cell>
          <cell r="M426">
            <v>0.01</v>
          </cell>
          <cell r="N426">
            <v>0.01</v>
          </cell>
          <cell r="O426">
            <v>0.01</v>
          </cell>
          <cell r="P426">
            <v>0.01</v>
          </cell>
          <cell r="Q426">
            <v>0.01</v>
          </cell>
          <cell r="R426">
            <v>0.01</v>
          </cell>
          <cell r="S426">
            <v>0.01</v>
          </cell>
          <cell r="T426">
            <v>0.01</v>
          </cell>
          <cell r="U426">
            <v>0.01</v>
          </cell>
          <cell r="V426">
            <v>0.01</v>
          </cell>
          <cell r="W426">
            <v>0.01</v>
          </cell>
          <cell r="X426">
            <v>0.01</v>
          </cell>
          <cell r="Y426">
            <v>0.01</v>
          </cell>
          <cell r="Z426">
            <v>0.01</v>
          </cell>
          <cell r="AA426">
            <v>0.01</v>
          </cell>
          <cell r="AB426">
            <v>0.01</v>
          </cell>
          <cell r="AC426">
            <v>0.01</v>
          </cell>
          <cell r="AD426">
            <v>0.01</v>
          </cell>
          <cell r="AE426">
            <v>0.01</v>
          </cell>
          <cell r="AF426">
            <v>0.01</v>
          </cell>
          <cell r="AG426">
            <v>0.01</v>
          </cell>
          <cell r="AH426">
            <v>0.01</v>
          </cell>
          <cell r="AI426">
            <v>0.01</v>
          </cell>
          <cell r="AJ426">
            <v>0.01</v>
          </cell>
          <cell r="AK426">
            <v>0.01</v>
          </cell>
          <cell r="AL426">
            <v>0.01</v>
          </cell>
          <cell r="AM426">
            <v>0.01</v>
          </cell>
          <cell r="AN426">
            <v>0.01</v>
          </cell>
          <cell r="AO426">
            <v>0.01</v>
          </cell>
          <cell r="AP426"/>
          <cell r="AQ426"/>
          <cell r="AR426"/>
          <cell r="AS426"/>
          <cell r="AT426"/>
          <cell r="AU426"/>
          <cell r="AV426" t="e">
            <v>#N/A</v>
          </cell>
        </row>
        <row r="427">
          <cell r="A427" t="str">
            <v>EF_N2O_storage_slurry_with_natural_crust_Non-dairy cattle (calves)</v>
          </cell>
          <cell r="B427" t="str">
            <v>-</v>
          </cell>
          <cell r="C427" t="str">
            <v>EF_N2O_storage_slurry_with_natural_crust</v>
          </cell>
          <cell r="D427" t="str">
            <v>N2O-N</v>
          </cell>
          <cell r="E427" t="str">
            <v>Non-dairy cattle (calves)</v>
          </cell>
          <cell r="F427" t="str">
            <v>Fraction TAN</v>
          </cell>
          <cell r="G427" t="str">
            <v>D</v>
          </cell>
          <cell r="H427" t="str">
            <v>-</v>
          </cell>
          <cell r="I427" t="str">
            <v>Table 3.8, 3B, EMEP/EEA Guidebook 2019 with natural crust</v>
          </cell>
          <cell r="J427"/>
          <cell r="K427">
            <v>0.01</v>
          </cell>
          <cell r="L427">
            <v>0.01</v>
          </cell>
          <cell r="M427">
            <v>0.01</v>
          </cell>
          <cell r="N427">
            <v>0.01</v>
          </cell>
          <cell r="O427">
            <v>0.01</v>
          </cell>
          <cell r="P427">
            <v>0.01</v>
          </cell>
          <cell r="Q427">
            <v>0.01</v>
          </cell>
          <cell r="R427">
            <v>0.01</v>
          </cell>
          <cell r="S427">
            <v>0.01</v>
          </cell>
          <cell r="T427">
            <v>0.01</v>
          </cell>
          <cell r="U427">
            <v>0.01</v>
          </cell>
          <cell r="V427">
            <v>0.01</v>
          </cell>
          <cell r="W427">
            <v>0.01</v>
          </cell>
          <cell r="X427">
            <v>0.01</v>
          </cell>
          <cell r="Y427">
            <v>0.01</v>
          </cell>
          <cell r="Z427">
            <v>0.01</v>
          </cell>
          <cell r="AA427">
            <v>0.01</v>
          </cell>
          <cell r="AB427">
            <v>0.01</v>
          </cell>
          <cell r="AC427">
            <v>0.01</v>
          </cell>
          <cell r="AD427">
            <v>0.01</v>
          </cell>
          <cell r="AE427">
            <v>0.01</v>
          </cell>
          <cell r="AF427">
            <v>0.01</v>
          </cell>
          <cell r="AG427">
            <v>0.01</v>
          </cell>
          <cell r="AH427">
            <v>0.01</v>
          </cell>
          <cell r="AI427">
            <v>0.01</v>
          </cell>
          <cell r="AJ427">
            <v>0.01</v>
          </cell>
          <cell r="AK427">
            <v>0.01</v>
          </cell>
          <cell r="AL427">
            <v>0.01</v>
          </cell>
          <cell r="AM427">
            <v>0.01</v>
          </cell>
          <cell r="AN427">
            <v>0.01</v>
          </cell>
          <cell r="AO427">
            <v>0.01</v>
          </cell>
          <cell r="AP427"/>
          <cell r="AQ427"/>
          <cell r="AR427"/>
          <cell r="AS427"/>
          <cell r="AT427"/>
          <cell r="AU427"/>
          <cell r="AV427" t="e">
            <v>#N/A</v>
          </cell>
        </row>
        <row r="428">
          <cell r="A428" t="str">
            <v>EF_N2O_storage_slurry_without_natural_crust_Dairy cattle</v>
          </cell>
          <cell r="B428" t="str">
            <v>-</v>
          </cell>
          <cell r="C428" t="str">
            <v>EF_N2O_storage_slurry_without_natural_crust</v>
          </cell>
          <cell r="D428" t="str">
            <v>N2O-N</v>
          </cell>
          <cell r="E428" t="str">
            <v>Dairy cattle</v>
          </cell>
          <cell r="F428" t="str">
            <v>Fraction TAN</v>
          </cell>
          <cell r="G428" t="str">
            <v>D</v>
          </cell>
          <cell r="H428" t="str">
            <v>-</v>
          </cell>
          <cell r="I428" t="str">
            <v>Table 3.8, 3B, EMEP/EEA Guidebook 2019 without natural crust</v>
          </cell>
          <cell r="J428"/>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cell r="AQ428"/>
          <cell r="AR428"/>
          <cell r="AS428"/>
          <cell r="AT428"/>
          <cell r="AU428"/>
          <cell r="AV428" t="e">
            <v>#N/A</v>
          </cell>
        </row>
        <row r="429">
          <cell r="A429" t="str">
            <v>EF_N2O_storage_slurry_without_natural_crust_Non-dairy cattle</v>
          </cell>
          <cell r="B429" t="str">
            <v>-</v>
          </cell>
          <cell r="C429" t="str">
            <v>EF_N2O_storage_slurry_without_natural_crust</v>
          </cell>
          <cell r="D429" t="str">
            <v>N2O-N</v>
          </cell>
          <cell r="E429" t="str">
            <v>Non-dairy cattle</v>
          </cell>
          <cell r="F429" t="str">
            <v>Fraction TAN</v>
          </cell>
          <cell r="G429" t="str">
            <v>D</v>
          </cell>
          <cell r="H429" t="str">
            <v>-</v>
          </cell>
          <cell r="I429" t="str">
            <v>Table 3.8, 3B, EMEP/EEA Guidebook 2019 without natural crust</v>
          </cell>
          <cell r="J429"/>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cell r="AQ429"/>
          <cell r="AR429"/>
          <cell r="AS429"/>
          <cell r="AT429"/>
          <cell r="AU429"/>
          <cell r="AV429" t="e">
            <v>#N/A</v>
          </cell>
        </row>
        <row r="430">
          <cell r="A430" t="str">
            <v>EF_N2O_storage_slurry_without_natural_crust_Non-dairy cattle (calves)</v>
          </cell>
          <cell r="B430" t="str">
            <v>-</v>
          </cell>
          <cell r="C430" t="str">
            <v>EF_N2O_storage_slurry_without_natural_crust</v>
          </cell>
          <cell r="D430" t="str">
            <v>N2O-N</v>
          </cell>
          <cell r="E430" t="str">
            <v>Non-dairy cattle (calves)</v>
          </cell>
          <cell r="F430" t="str">
            <v>Fraction TAN</v>
          </cell>
          <cell r="G430" t="str">
            <v>D</v>
          </cell>
          <cell r="H430" t="str">
            <v>-</v>
          </cell>
          <cell r="I430" t="str">
            <v>Table 3.8, 3B, EMEP/EEA Guidebook 2019 without natural crust</v>
          </cell>
          <cell r="J430"/>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cell r="AQ430"/>
          <cell r="AR430"/>
          <cell r="AS430"/>
          <cell r="AT430"/>
          <cell r="AU430"/>
          <cell r="AV430" t="e">
            <v>#N/A</v>
          </cell>
        </row>
        <row r="431">
          <cell r="A431" t="str">
            <v>EF_N2O_storage_slurry_Sheep</v>
          </cell>
          <cell r="B431" t="str">
            <v>-</v>
          </cell>
          <cell r="C431" t="str">
            <v>EF_N2O_storage_slurry</v>
          </cell>
          <cell r="D431" t="str">
            <v>N2O-N</v>
          </cell>
          <cell r="E431" t="str">
            <v>Sheep</v>
          </cell>
          <cell r="F431" t="str">
            <v>Fraction TAN</v>
          </cell>
          <cell r="G431" t="str">
            <v>D</v>
          </cell>
          <cell r="H431" t="str">
            <v>-</v>
          </cell>
          <cell r="I431" t="str">
            <v>No default, assumed to be 0</v>
          </cell>
          <cell r="J431"/>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cell r="AQ431"/>
          <cell r="AR431"/>
          <cell r="AS431"/>
          <cell r="AT431"/>
          <cell r="AU431"/>
          <cell r="AV431" t="e">
            <v>#N/A</v>
          </cell>
        </row>
        <row r="432">
          <cell r="A432" t="str">
            <v>EF_N2O_storage_slurry_Swine (finishing pigs)</v>
          </cell>
          <cell r="B432" t="str">
            <v>-</v>
          </cell>
          <cell r="C432" t="str">
            <v>EF_N2O_storage_slurry</v>
          </cell>
          <cell r="D432" t="str">
            <v>N2O-N</v>
          </cell>
          <cell r="E432" t="str">
            <v>Swine (finishing pigs)</v>
          </cell>
          <cell r="F432" t="str">
            <v>Fraction TAN</v>
          </cell>
          <cell r="G432" t="str">
            <v>D</v>
          </cell>
          <cell r="H432" t="str">
            <v>-</v>
          </cell>
          <cell r="I432" t="str">
            <v>No default, assumed to be 0</v>
          </cell>
          <cell r="J432"/>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cell r="AQ432"/>
          <cell r="AR432"/>
          <cell r="AS432"/>
          <cell r="AT432"/>
          <cell r="AU432"/>
          <cell r="AV432" t="e">
            <v>#N/A</v>
          </cell>
        </row>
        <row r="433">
          <cell r="A433" t="str">
            <v>EF_N2O_storage_slurry_Swine (sows)</v>
          </cell>
          <cell r="B433" t="str">
            <v>-</v>
          </cell>
          <cell r="C433" t="str">
            <v>EF_N2O_storage_slurry</v>
          </cell>
          <cell r="D433" t="str">
            <v>N2O-N</v>
          </cell>
          <cell r="E433" t="str">
            <v>Swine (sows)</v>
          </cell>
          <cell r="F433" t="str">
            <v>Fraction TAN</v>
          </cell>
          <cell r="G433" t="str">
            <v>D</v>
          </cell>
          <cell r="H433" t="str">
            <v>-</v>
          </cell>
          <cell r="I433" t="str">
            <v>No default, assumed to be 0</v>
          </cell>
          <cell r="J433"/>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cell r="AQ433"/>
          <cell r="AR433"/>
          <cell r="AS433"/>
          <cell r="AT433"/>
          <cell r="AU433"/>
          <cell r="AV433" t="e">
            <v>#N/A</v>
          </cell>
        </row>
        <row r="434">
          <cell r="A434" t="str">
            <v>EF_N2O_storage_slurry_Buffalo</v>
          </cell>
          <cell r="B434" t="str">
            <v>-</v>
          </cell>
          <cell r="C434" t="str">
            <v>EF_N2O_storage_slurry</v>
          </cell>
          <cell r="D434" t="str">
            <v>N2O-N</v>
          </cell>
          <cell r="E434" t="str">
            <v>Buffalo</v>
          </cell>
          <cell r="F434" t="str">
            <v>Fraction TAN</v>
          </cell>
          <cell r="G434" t="str">
            <v>D</v>
          </cell>
          <cell r="H434" t="str">
            <v>-</v>
          </cell>
          <cell r="I434" t="str">
            <v>No default, assumed to be 0</v>
          </cell>
          <cell r="J434"/>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cell r="AQ434"/>
          <cell r="AR434"/>
          <cell r="AS434"/>
          <cell r="AT434"/>
          <cell r="AU434"/>
          <cell r="AV434" t="e">
            <v>#N/A</v>
          </cell>
        </row>
        <row r="435">
          <cell r="A435" t="str">
            <v>EF_N2O_storage_slurry_Goats</v>
          </cell>
          <cell r="B435" t="str">
            <v>-</v>
          </cell>
          <cell r="C435" t="str">
            <v>EF_N2O_storage_slurry</v>
          </cell>
          <cell r="D435" t="str">
            <v>N2O-N</v>
          </cell>
          <cell r="E435" t="str">
            <v>Goats</v>
          </cell>
          <cell r="F435" t="str">
            <v>Fraction TAN</v>
          </cell>
          <cell r="G435" t="str">
            <v>D</v>
          </cell>
          <cell r="H435" t="str">
            <v>-</v>
          </cell>
          <cell r="I435" t="str">
            <v>No default, assumed to be 0</v>
          </cell>
          <cell r="J435"/>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cell r="AQ435"/>
          <cell r="AR435"/>
          <cell r="AS435"/>
          <cell r="AT435"/>
          <cell r="AU435"/>
          <cell r="AV435" t="e">
            <v>#N/A</v>
          </cell>
        </row>
        <row r="436">
          <cell r="A436" t="str">
            <v>EF_N2O_storage_slurry_Horses</v>
          </cell>
          <cell r="B436" t="str">
            <v>-</v>
          </cell>
          <cell r="C436" t="str">
            <v>EF_N2O_storage_slurry</v>
          </cell>
          <cell r="D436" t="str">
            <v>N2O-N</v>
          </cell>
          <cell r="E436" t="str">
            <v>Horses</v>
          </cell>
          <cell r="F436" t="str">
            <v>Fraction TAN</v>
          </cell>
          <cell r="G436" t="str">
            <v>D</v>
          </cell>
          <cell r="H436" t="str">
            <v>-</v>
          </cell>
          <cell r="I436" t="str">
            <v>No default, assumed to be 0</v>
          </cell>
          <cell r="J436"/>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cell r="AQ436"/>
          <cell r="AR436"/>
          <cell r="AS436"/>
          <cell r="AT436"/>
          <cell r="AU436"/>
          <cell r="AV436" t="e">
            <v>#N/A</v>
          </cell>
        </row>
        <row r="437">
          <cell r="A437" t="str">
            <v>EF_N2O_storage_slurry_Mules and asses</v>
          </cell>
          <cell r="B437" t="str">
            <v>-</v>
          </cell>
          <cell r="C437" t="str">
            <v>EF_N2O_storage_slurry</v>
          </cell>
          <cell r="D437" t="str">
            <v>N2O-N</v>
          </cell>
          <cell r="E437" t="str">
            <v>Mules and asses</v>
          </cell>
          <cell r="F437" t="str">
            <v>Fraction TAN</v>
          </cell>
          <cell r="G437" t="str">
            <v>D</v>
          </cell>
          <cell r="H437" t="str">
            <v>-</v>
          </cell>
          <cell r="I437" t="str">
            <v>No default, assumed to be 0</v>
          </cell>
          <cell r="J437"/>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cell r="AQ437"/>
          <cell r="AR437"/>
          <cell r="AS437"/>
          <cell r="AT437"/>
          <cell r="AU437"/>
          <cell r="AV437" t="e">
            <v>#N/A</v>
          </cell>
        </row>
        <row r="438">
          <cell r="A438" t="str">
            <v>EF_N2O_storage_slurry_Laying hens</v>
          </cell>
          <cell r="B438" t="str">
            <v>-</v>
          </cell>
          <cell r="C438" t="str">
            <v>EF_N2O_storage_slurry</v>
          </cell>
          <cell r="D438" t="str">
            <v>N2O-N</v>
          </cell>
          <cell r="E438" t="str">
            <v>Laying hens</v>
          </cell>
          <cell r="F438" t="str">
            <v>Fraction TAN</v>
          </cell>
          <cell r="G438" t="str">
            <v>D</v>
          </cell>
          <cell r="H438" t="str">
            <v>-</v>
          </cell>
          <cell r="I438" t="str">
            <v>No default, assumed to be 0</v>
          </cell>
          <cell r="J438"/>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cell r="AQ438"/>
          <cell r="AR438"/>
          <cell r="AS438"/>
          <cell r="AT438"/>
          <cell r="AU438"/>
          <cell r="AV438" t="e">
            <v>#N/A</v>
          </cell>
        </row>
        <row r="439">
          <cell r="A439" t="str">
            <v>EF_N2O_storage_slurry_Broilers</v>
          </cell>
          <cell r="B439" t="str">
            <v>-</v>
          </cell>
          <cell r="C439" t="str">
            <v>EF_N2O_storage_slurry</v>
          </cell>
          <cell r="D439" t="str">
            <v>N2O-N</v>
          </cell>
          <cell r="E439" t="str">
            <v>Broilers</v>
          </cell>
          <cell r="F439" t="str">
            <v>Fraction TAN</v>
          </cell>
          <cell r="G439" t="str">
            <v>D</v>
          </cell>
          <cell r="H439" t="str">
            <v>-</v>
          </cell>
          <cell r="I439" t="str">
            <v>No default, assumed to be 0</v>
          </cell>
          <cell r="J439"/>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cell r="AQ439"/>
          <cell r="AR439"/>
          <cell r="AS439"/>
          <cell r="AT439"/>
          <cell r="AU439"/>
          <cell r="AV439" t="e">
            <v>#N/A</v>
          </cell>
        </row>
        <row r="440">
          <cell r="A440" t="str">
            <v>EF_N2O_storage_slurry_Turkeys</v>
          </cell>
          <cell r="B440" t="str">
            <v>-</v>
          </cell>
          <cell r="C440" t="str">
            <v>EF_N2O_storage_slurry</v>
          </cell>
          <cell r="D440" t="str">
            <v>N2O-N</v>
          </cell>
          <cell r="E440" t="str">
            <v>Turkeys</v>
          </cell>
          <cell r="F440" t="str">
            <v>Fraction TAN</v>
          </cell>
          <cell r="G440" t="str">
            <v>D</v>
          </cell>
          <cell r="H440" t="str">
            <v>-</v>
          </cell>
          <cell r="I440" t="str">
            <v>No default, assumed to be 0</v>
          </cell>
          <cell r="J440"/>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cell r="AQ440"/>
          <cell r="AR440"/>
          <cell r="AS440"/>
          <cell r="AT440"/>
          <cell r="AU440"/>
          <cell r="AV440" t="e">
            <v>#N/A</v>
          </cell>
        </row>
        <row r="441">
          <cell r="A441" t="str">
            <v>EF_N2O_storage_slurry_Other poultry (ducks)</v>
          </cell>
          <cell r="B441" t="str">
            <v>-</v>
          </cell>
          <cell r="C441" t="str">
            <v>EF_N2O_storage_slurry</v>
          </cell>
          <cell r="D441" t="str">
            <v>N2O-N</v>
          </cell>
          <cell r="E441" t="str">
            <v>Other poultry (ducks)</v>
          </cell>
          <cell r="F441" t="str">
            <v>Fraction TAN</v>
          </cell>
          <cell r="G441" t="str">
            <v>D</v>
          </cell>
          <cell r="H441" t="str">
            <v>-</v>
          </cell>
          <cell r="I441" t="str">
            <v>No default, assumed to be 0</v>
          </cell>
          <cell r="J441"/>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cell r="AQ441"/>
          <cell r="AR441"/>
          <cell r="AS441"/>
          <cell r="AT441"/>
          <cell r="AU441"/>
          <cell r="AV441" t="e">
            <v>#N/A</v>
          </cell>
        </row>
        <row r="442">
          <cell r="A442" t="str">
            <v>EF_N2O_storage_slurry_Other poultry (geese)</v>
          </cell>
          <cell r="B442" t="str">
            <v>-</v>
          </cell>
          <cell r="C442" t="str">
            <v>EF_N2O_storage_slurry</v>
          </cell>
          <cell r="D442" t="str">
            <v>N2O-N</v>
          </cell>
          <cell r="E442" t="str">
            <v>Other poultry (geese)</v>
          </cell>
          <cell r="F442" t="str">
            <v>Fraction TAN</v>
          </cell>
          <cell r="G442" t="str">
            <v>D</v>
          </cell>
          <cell r="H442" t="str">
            <v>-</v>
          </cell>
          <cell r="I442" t="str">
            <v>No default, assumed to be 0</v>
          </cell>
          <cell r="J442"/>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cell r="AQ442"/>
          <cell r="AR442"/>
          <cell r="AS442"/>
          <cell r="AT442"/>
          <cell r="AU442"/>
          <cell r="AV442" t="e">
            <v>#N/A</v>
          </cell>
        </row>
        <row r="443">
          <cell r="A443" t="str">
            <v>EF_N2O_storage_slurry_Other animals (fur animals)</v>
          </cell>
          <cell r="B443" t="str">
            <v>-</v>
          </cell>
          <cell r="C443" t="str">
            <v>EF_N2O_storage_slurry</v>
          </cell>
          <cell r="D443" t="str">
            <v>N2O-N</v>
          </cell>
          <cell r="E443" t="str">
            <v>Other animals (fur animals)</v>
          </cell>
          <cell r="F443" t="str">
            <v>Fraction TAN</v>
          </cell>
          <cell r="G443" t="str">
            <v>D</v>
          </cell>
          <cell r="H443" t="str">
            <v>-</v>
          </cell>
          <cell r="I443" t="str">
            <v>No default, assumed to be 0</v>
          </cell>
          <cell r="J443"/>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cell r="AQ443"/>
          <cell r="AR443"/>
          <cell r="AS443"/>
          <cell r="AT443"/>
          <cell r="AU443"/>
          <cell r="AV443" t="e">
            <v>#N/A</v>
          </cell>
        </row>
        <row r="444">
          <cell r="A444" t="str">
            <v>EF N2O storage, solid</v>
          </cell>
          <cell r="B444"/>
          <cell r="C444"/>
          <cell r="D444"/>
          <cell r="E444"/>
          <cell r="F444"/>
          <cell r="G444"/>
          <cell r="H444"/>
          <cell r="I444"/>
          <cell r="J444"/>
          <cell r="K444"/>
          <cell r="L444"/>
          <cell r="M444"/>
          <cell r="N444"/>
          <cell r="O444"/>
          <cell r="P444"/>
          <cell r="Q444"/>
          <cell r="R444"/>
          <cell r="S444"/>
          <cell r="T444"/>
          <cell r="U444"/>
          <cell r="V444"/>
          <cell r="W444"/>
          <cell r="X444"/>
          <cell r="Y444"/>
          <cell r="Z444"/>
          <cell r="AA444"/>
          <cell r="AB444"/>
          <cell r="AC444"/>
          <cell r="AD444"/>
          <cell r="AE444"/>
          <cell r="AF444"/>
          <cell r="AG444"/>
          <cell r="AH444"/>
          <cell r="AI444"/>
          <cell r="AJ444"/>
          <cell r="AK444"/>
          <cell r="AL444"/>
          <cell r="AM444"/>
          <cell r="AN444"/>
          <cell r="AO444"/>
          <cell r="AP444"/>
          <cell r="AQ444"/>
          <cell r="AR444"/>
          <cell r="AS444"/>
          <cell r="AT444"/>
          <cell r="AU444"/>
          <cell r="AV444"/>
        </row>
        <row r="445">
          <cell r="A445" t="str">
            <v>EF_N2O_storage_solid_Dairy cattle</v>
          </cell>
          <cell r="B445" t="str">
            <v>-</v>
          </cell>
          <cell r="C445" t="str">
            <v>EF_N2O_storage_solid</v>
          </cell>
          <cell r="D445" t="str">
            <v>N2O-N</v>
          </cell>
          <cell r="E445" t="str">
            <v>Dairy cattle</v>
          </cell>
          <cell r="F445" t="str">
            <v>Fraction TAN</v>
          </cell>
          <cell r="G445" t="str">
            <v>D</v>
          </cell>
          <cell r="H445" t="str">
            <v>-</v>
          </cell>
          <cell r="I445" t="str">
            <v>Table 3.8, 3B, EMEP/EEA Guidebook 2019</v>
          </cell>
          <cell r="J445"/>
          <cell r="K445">
            <v>0.02</v>
          </cell>
          <cell r="L445">
            <v>0.02</v>
          </cell>
          <cell r="M445">
            <v>0.02</v>
          </cell>
          <cell r="N445">
            <v>0.02</v>
          </cell>
          <cell r="O445">
            <v>0.02</v>
          </cell>
          <cell r="P445">
            <v>0.02</v>
          </cell>
          <cell r="Q445">
            <v>0.02</v>
          </cell>
          <cell r="R445">
            <v>0.02</v>
          </cell>
          <cell r="S445">
            <v>0.02</v>
          </cell>
          <cell r="T445">
            <v>0.02</v>
          </cell>
          <cell r="U445">
            <v>0.02</v>
          </cell>
          <cell r="V445">
            <v>0.02</v>
          </cell>
          <cell r="W445">
            <v>0.02</v>
          </cell>
          <cell r="X445">
            <v>0.02</v>
          </cell>
          <cell r="Y445">
            <v>0.02</v>
          </cell>
          <cell r="Z445">
            <v>0.02</v>
          </cell>
          <cell r="AA445">
            <v>0.02</v>
          </cell>
          <cell r="AB445">
            <v>0.02</v>
          </cell>
          <cell r="AC445">
            <v>0.02</v>
          </cell>
          <cell r="AD445">
            <v>0.02</v>
          </cell>
          <cell r="AE445">
            <v>0.02</v>
          </cell>
          <cell r="AF445">
            <v>0.02</v>
          </cell>
          <cell r="AG445">
            <v>0.02</v>
          </cell>
          <cell r="AH445">
            <v>0.02</v>
          </cell>
          <cell r="AI445">
            <v>0.02</v>
          </cell>
          <cell r="AJ445">
            <v>0.02</v>
          </cell>
          <cell r="AK445">
            <v>0.02</v>
          </cell>
          <cell r="AL445">
            <v>0.02</v>
          </cell>
          <cell r="AM445">
            <v>0.02</v>
          </cell>
          <cell r="AN445">
            <v>0.02</v>
          </cell>
          <cell r="AO445">
            <v>0.02</v>
          </cell>
          <cell r="AP445"/>
          <cell r="AQ445"/>
          <cell r="AR445"/>
          <cell r="AS445"/>
          <cell r="AT445"/>
          <cell r="AU445"/>
          <cell r="AV445" t="e">
            <v>#N/A</v>
          </cell>
        </row>
        <row r="446">
          <cell r="A446" t="str">
            <v>EF_N2O_storage_solid_Non-dairy cattle</v>
          </cell>
          <cell r="B446" t="str">
            <v>-</v>
          </cell>
          <cell r="C446" t="str">
            <v>EF_N2O_storage_solid</v>
          </cell>
          <cell r="D446" t="str">
            <v>N2O-N</v>
          </cell>
          <cell r="E446" t="str">
            <v>Non-dairy cattle</v>
          </cell>
          <cell r="F446" t="str">
            <v>Fraction TAN</v>
          </cell>
          <cell r="G446" t="str">
            <v>D</v>
          </cell>
          <cell r="H446" t="str">
            <v>-</v>
          </cell>
          <cell r="I446" t="str">
            <v>Table 3.8, 3B, EMEP/EEA Guidebook 2019</v>
          </cell>
          <cell r="J446"/>
          <cell r="K446">
            <v>0.02</v>
          </cell>
          <cell r="L446">
            <v>0.02</v>
          </cell>
          <cell r="M446">
            <v>0.02</v>
          </cell>
          <cell r="N446">
            <v>0.02</v>
          </cell>
          <cell r="O446">
            <v>0.02</v>
          </cell>
          <cell r="P446">
            <v>0.02</v>
          </cell>
          <cell r="Q446">
            <v>0.02</v>
          </cell>
          <cell r="R446">
            <v>0.02</v>
          </cell>
          <cell r="S446">
            <v>0.02</v>
          </cell>
          <cell r="T446">
            <v>0.02</v>
          </cell>
          <cell r="U446">
            <v>0.02</v>
          </cell>
          <cell r="V446">
            <v>0.02</v>
          </cell>
          <cell r="W446">
            <v>0.02</v>
          </cell>
          <cell r="X446">
            <v>0.02</v>
          </cell>
          <cell r="Y446">
            <v>0.02</v>
          </cell>
          <cell r="Z446">
            <v>0.02</v>
          </cell>
          <cell r="AA446">
            <v>0.02</v>
          </cell>
          <cell r="AB446">
            <v>0.02</v>
          </cell>
          <cell r="AC446">
            <v>0.02</v>
          </cell>
          <cell r="AD446">
            <v>0.02</v>
          </cell>
          <cell r="AE446">
            <v>0.02</v>
          </cell>
          <cell r="AF446">
            <v>0.02</v>
          </cell>
          <cell r="AG446">
            <v>0.02</v>
          </cell>
          <cell r="AH446">
            <v>0.02</v>
          </cell>
          <cell r="AI446">
            <v>0.02</v>
          </cell>
          <cell r="AJ446">
            <v>0.02</v>
          </cell>
          <cell r="AK446">
            <v>0.02</v>
          </cell>
          <cell r="AL446">
            <v>0.02</v>
          </cell>
          <cell r="AM446">
            <v>0.02</v>
          </cell>
          <cell r="AN446">
            <v>0.02</v>
          </cell>
          <cell r="AO446">
            <v>0.02</v>
          </cell>
          <cell r="AP446"/>
          <cell r="AQ446"/>
          <cell r="AR446"/>
          <cell r="AS446"/>
          <cell r="AT446"/>
          <cell r="AU446"/>
          <cell r="AV446" t="e">
            <v>#N/A</v>
          </cell>
        </row>
        <row r="447">
          <cell r="A447" t="str">
            <v>EF_N2O_storage_solid_Non-dairy cattle (calves)</v>
          </cell>
          <cell r="B447" t="str">
            <v>-</v>
          </cell>
          <cell r="C447" t="str">
            <v>EF_N2O_storage_solid</v>
          </cell>
          <cell r="D447" t="str">
            <v>N2O-N</v>
          </cell>
          <cell r="E447" t="str">
            <v>Non-dairy cattle (calves)</v>
          </cell>
          <cell r="F447" t="str">
            <v>Fraction TAN</v>
          </cell>
          <cell r="G447" t="str">
            <v>D</v>
          </cell>
          <cell r="H447" t="str">
            <v>-</v>
          </cell>
          <cell r="I447" t="str">
            <v>Table 3.8, 3B, EMEP/EEA Guidebook 2019</v>
          </cell>
          <cell r="J447"/>
          <cell r="K447">
            <v>0.02</v>
          </cell>
          <cell r="L447">
            <v>0.02</v>
          </cell>
          <cell r="M447">
            <v>0.02</v>
          </cell>
          <cell r="N447">
            <v>0.02</v>
          </cell>
          <cell r="O447">
            <v>0.02</v>
          </cell>
          <cell r="P447">
            <v>0.02</v>
          </cell>
          <cell r="Q447">
            <v>0.02</v>
          </cell>
          <cell r="R447">
            <v>0.02</v>
          </cell>
          <cell r="S447">
            <v>0.02</v>
          </cell>
          <cell r="T447">
            <v>0.02</v>
          </cell>
          <cell r="U447">
            <v>0.02</v>
          </cell>
          <cell r="V447">
            <v>0.02</v>
          </cell>
          <cell r="W447">
            <v>0.02</v>
          </cell>
          <cell r="X447">
            <v>0.02</v>
          </cell>
          <cell r="Y447">
            <v>0.02</v>
          </cell>
          <cell r="Z447">
            <v>0.02</v>
          </cell>
          <cell r="AA447">
            <v>0.02</v>
          </cell>
          <cell r="AB447">
            <v>0.02</v>
          </cell>
          <cell r="AC447">
            <v>0.02</v>
          </cell>
          <cell r="AD447">
            <v>0.02</v>
          </cell>
          <cell r="AE447">
            <v>0.02</v>
          </cell>
          <cell r="AF447">
            <v>0.02</v>
          </cell>
          <cell r="AG447">
            <v>0.02</v>
          </cell>
          <cell r="AH447">
            <v>0.02</v>
          </cell>
          <cell r="AI447">
            <v>0.02</v>
          </cell>
          <cell r="AJ447">
            <v>0.02</v>
          </cell>
          <cell r="AK447">
            <v>0.02</v>
          </cell>
          <cell r="AL447">
            <v>0.02</v>
          </cell>
          <cell r="AM447">
            <v>0.02</v>
          </cell>
          <cell r="AN447">
            <v>0.02</v>
          </cell>
          <cell r="AO447">
            <v>0.02</v>
          </cell>
          <cell r="AP447"/>
          <cell r="AQ447"/>
          <cell r="AR447"/>
          <cell r="AS447"/>
          <cell r="AT447"/>
          <cell r="AU447"/>
          <cell r="AV447" t="e">
            <v>#N/A</v>
          </cell>
        </row>
        <row r="448">
          <cell r="A448" t="str">
            <v>EF_N2O_storage_solid_Sheep</v>
          </cell>
          <cell r="B448" t="str">
            <v>-</v>
          </cell>
          <cell r="C448" t="str">
            <v>EF_N2O_storage_solid</v>
          </cell>
          <cell r="D448" t="str">
            <v>N2O-N</v>
          </cell>
          <cell r="E448" t="str">
            <v>Sheep</v>
          </cell>
          <cell r="F448" t="str">
            <v>Fraction TAN</v>
          </cell>
          <cell r="G448" t="str">
            <v>D</v>
          </cell>
          <cell r="H448" t="str">
            <v>-</v>
          </cell>
          <cell r="I448" t="str">
            <v>Table 3.8, 3B, EMEP/EEA Guidebook 2019</v>
          </cell>
          <cell r="J448"/>
          <cell r="K448">
            <v>0.02</v>
          </cell>
          <cell r="L448">
            <v>0.02</v>
          </cell>
          <cell r="M448">
            <v>0.02</v>
          </cell>
          <cell r="N448">
            <v>0.02</v>
          </cell>
          <cell r="O448">
            <v>0.02</v>
          </cell>
          <cell r="P448">
            <v>0.02</v>
          </cell>
          <cell r="Q448">
            <v>0.02</v>
          </cell>
          <cell r="R448">
            <v>0.02</v>
          </cell>
          <cell r="S448">
            <v>0.02</v>
          </cell>
          <cell r="T448">
            <v>0.02</v>
          </cell>
          <cell r="U448">
            <v>0.02</v>
          </cell>
          <cell r="V448">
            <v>0.02</v>
          </cell>
          <cell r="W448">
            <v>0.02</v>
          </cell>
          <cell r="X448">
            <v>0.02</v>
          </cell>
          <cell r="Y448">
            <v>0.02</v>
          </cell>
          <cell r="Z448">
            <v>0.02</v>
          </cell>
          <cell r="AA448">
            <v>0.02</v>
          </cell>
          <cell r="AB448">
            <v>0.02</v>
          </cell>
          <cell r="AC448">
            <v>0.02</v>
          </cell>
          <cell r="AD448">
            <v>0.02</v>
          </cell>
          <cell r="AE448">
            <v>0.02</v>
          </cell>
          <cell r="AF448">
            <v>0.02</v>
          </cell>
          <cell r="AG448">
            <v>0.02</v>
          </cell>
          <cell r="AH448">
            <v>0.02</v>
          </cell>
          <cell r="AI448">
            <v>0.02</v>
          </cell>
          <cell r="AJ448">
            <v>0.02</v>
          </cell>
          <cell r="AK448">
            <v>0.02</v>
          </cell>
          <cell r="AL448">
            <v>0.02</v>
          </cell>
          <cell r="AM448">
            <v>0.02</v>
          </cell>
          <cell r="AN448">
            <v>0.02</v>
          </cell>
          <cell r="AO448">
            <v>0.02</v>
          </cell>
          <cell r="AP448"/>
          <cell r="AQ448"/>
          <cell r="AR448"/>
          <cell r="AS448"/>
          <cell r="AT448"/>
          <cell r="AU448"/>
          <cell r="AV448" t="e">
            <v>#N/A</v>
          </cell>
        </row>
        <row r="449">
          <cell r="A449" t="str">
            <v>EF_N2O_storage_solid_Swine (finishing pigs)</v>
          </cell>
          <cell r="B449" t="str">
            <v>-</v>
          </cell>
          <cell r="C449" t="str">
            <v>EF_N2O_storage_solid</v>
          </cell>
          <cell r="D449" t="str">
            <v>N2O-N</v>
          </cell>
          <cell r="E449" t="str">
            <v>Swine (finishing pigs)</v>
          </cell>
          <cell r="F449" t="str">
            <v>Fraction TAN</v>
          </cell>
          <cell r="G449" t="str">
            <v>D</v>
          </cell>
          <cell r="H449" t="str">
            <v>-</v>
          </cell>
          <cell r="I449" t="str">
            <v>Table 3.8, 3B, EMEP/EEA Guidebook 2019</v>
          </cell>
          <cell r="J449"/>
          <cell r="K449">
            <v>0.01</v>
          </cell>
          <cell r="L449">
            <v>0.01</v>
          </cell>
          <cell r="M449">
            <v>0.01</v>
          </cell>
          <cell r="N449">
            <v>0.01</v>
          </cell>
          <cell r="O449">
            <v>0.01</v>
          </cell>
          <cell r="P449">
            <v>0.01</v>
          </cell>
          <cell r="Q449">
            <v>0.01</v>
          </cell>
          <cell r="R449">
            <v>0.01</v>
          </cell>
          <cell r="S449">
            <v>0.01</v>
          </cell>
          <cell r="T449">
            <v>0.01</v>
          </cell>
          <cell r="U449">
            <v>0.01</v>
          </cell>
          <cell r="V449">
            <v>0.01</v>
          </cell>
          <cell r="W449">
            <v>0.01</v>
          </cell>
          <cell r="X449">
            <v>0.01</v>
          </cell>
          <cell r="Y449">
            <v>0.01</v>
          </cell>
          <cell r="Z449">
            <v>0.01</v>
          </cell>
          <cell r="AA449">
            <v>0.01</v>
          </cell>
          <cell r="AB449">
            <v>0.01</v>
          </cell>
          <cell r="AC449">
            <v>0.01</v>
          </cell>
          <cell r="AD449">
            <v>0.01</v>
          </cell>
          <cell r="AE449">
            <v>0.01</v>
          </cell>
          <cell r="AF449">
            <v>0.01</v>
          </cell>
          <cell r="AG449">
            <v>0.01</v>
          </cell>
          <cell r="AH449">
            <v>0.01</v>
          </cell>
          <cell r="AI449">
            <v>0.01</v>
          </cell>
          <cell r="AJ449">
            <v>0.01</v>
          </cell>
          <cell r="AK449">
            <v>0.01</v>
          </cell>
          <cell r="AL449">
            <v>0.01</v>
          </cell>
          <cell r="AM449">
            <v>0.01</v>
          </cell>
          <cell r="AN449">
            <v>0.01</v>
          </cell>
          <cell r="AO449">
            <v>0.01</v>
          </cell>
          <cell r="AP449"/>
          <cell r="AQ449"/>
          <cell r="AR449"/>
          <cell r="AS449"/>
          <cell r="AT449"/>
          <cell r="AU449"/>
          <cell r="AV449" t="e">
            <v>#N/A</v>
          </cell>
        </row>
        <row r="450">
          <cell r="A450" t="str">
            <v>EF_N2O_storage_solid_Swine (sows)</v>
          </cell>
          <cell r="B450" t="str">
            <v>-</v>
          </cell>
          <cell r="C450" t="str">
            <v>EF_N2O_storage_solid</v>
          </cell>
          <cell r="D450" t="str">
            <v>N2O-N</v>
          </cell>
          <cell r="E450" t="str">
            <v>Swine (sows)</v>
          </cell>
          <cell r="F450" t="str">
            <v>Fraction TAN</v>
          </cell>
          <cell r="G450" t="str">
            <v>D</v>
          </cell>
          <cell r="H450" t="str">
            <v>-</v>
          </cell>
          <cell r="I450" t="str">
            <v>Table 3.8, 3B, EMEP/EEA Guidebook 2019</v>
          </cell>
          <cell r="J450"/>
          <cell r="K450">
            <v>0.01</v>
          </cell>
          <cell r="L450">
            <v>0.01</v>
          </cell>
          <cell r="M450">
            <v>0.01</v>
          </cell>
          <cell r="N450">
            <v>0.01</v>
          </cell>
          <cell r="O450">
            <v>0.01</v>
          </cell>
          <cell r="P450">
            <v>0.01</v>
          </cell>
          <cell r="Q450">
            <v>0.01</v>
          </cell>
          <cell r="R450">
            <v>0.01</v>
          </cell>
          <cell r="S450">
            <v>0.01</v>
          </cell>
          <cell r="T450">
            <v>0.01</v>
          </cell>
          <cell r="U450">
            <v>0.01</v>
          </cell>
          <cell r="V450">
            <v>0.01</v>
          </cell>
          <cell r="W450">
            <v>0.01</v>
          </cell>
          <cell r="X450">
            <v>0.01</v>
          </cell>
          <cell r="Y450">
            <v>0.01</v>
          </cell>
          <cell r="Z450">
            <v>0.01</v>
          </cell>
          <cell r="AA450">
            <v>0.01</v>
          </cell>
          <cell r="AB450">
            <v>0.01</v>
          </cell>
          <cell r="AC450">
            <v>0.01</v>
          </cell>
          <cell r="AD450">
            <v>0.01</v>
          </cell>
          <cell r="AE450">
            <v>0.01</v>
          </cell>
          <cell r="AF450">
            <v>0.01</v>
          </cell>
          <cell r="AG450">
            <v>0.01</v>
          </cell>
          <cell r="AH450">
            <v>0.01</v>
          </cell>
          <cell r="AI450">
            <v>0.01</v>
          </cell>
          <cell r="AJ450">
            <v>0.01</v>
          </cell>
          <cell r="AK450">
            <v>0.01</v>
          </cell>
          <cell r="AL450">
            <v>0.01</v>
          </cell>
          <cell r="AM450">
            <v>0.01</v>
          </cell>
          <cell r="AN450">
            <v>0.01</v>
          </cell>
          <cell r="AO450">
            <v>0.01</v>
          </cell>
          <cell r="AP450"/>
          <cell r="AQ450"/>
          <cell r="AR450"/>
          <cell r="AS450"/>
          <cell r="AT450"/>
          <cell r="AU450"/>
          <cell r="AV450" t="e">
            <v>#N/A</v>
          </cell>
        </row>
        <row r="451">
          <cell r="A451" t="str">
            <v>EF_N2O_storage_solid_Buffalo</v>
          </cell>
          <cell r="B451" t="str">
            <v>-</v>
          </cell>
          <cell r="C451" t="str">
            <v>EF_N2O_storage_solid</v>
          </cell>
          <cell r="D451" t="str">
            <v>N2O-N</v>
          </cell>
          <cell r="E451" t="str">
            <v>Buffalo</v>
          </cell>
          <cell r="F451" t="str">
            <v>Fraction TAN</v>
          </cell>
          <cell r="G451" t="str">
            <v>D</v>
          </cell>
          <cell r="H451" t="str">
            <v>-</v>
          </cell>
          <cell r="I451" t="str">
            <v>Table 3.8, 3B, EMEP/EEA Guidebook 2019</v>
          </cell>
          <cell r="J451"/>
          <cell r="K451">
            <v>0.02</v>
          </cell>
          <cell r="L451">
            <v>0.02</v>
          </cell>
          <cell r="M451">
            <v>0.02</v>
          </cell>
          <cell r="N451">
            <v>0.02</v>
          </cell>
          <cell r="O451">
            <v>0.02</v>
          </cell>
          <cell r="P451">
            <v>0.02</v>
          </cell>
          <cell r="Q451">
            <v>0.02</v>
          </cell>
          <cell r="R451">
            <v>0.02</v>
          </cell>
          <cell r="S451">
            <v>0.02</v>
          </cell>
          <cell r="T451">
            <v>0.02</v>
          </cell>
          <cell r="U451">
            <v>0.02</v>
          </cell>
          <cell r="V451">
            <v>0.02</v>
          </cell>
          <cell r="W451">
            <v>0.02</v>
          </cell>
          <cell r="X451">
            <v>0.02</v>
          </cell>
          <cell r="Y451">
            <v>0.02</v>
          </cell>
          <cell r="Z451">
            <v>0.02</v>
          </cell>
          <cell r="AA451">
            <v>0.02</v>
          </cell>
          <cell r="AB451">
            <v>0.02</v>
          </cell>
          <cell r="AC451">
            <v>0.02</v>
          </cell>
          <cell r="AD451">
            <v>0.02</v>
          </cell>
          <cell r="AE451">
            <v>0.02</v>
          </cell>
          <cell r="AF451">
            <v>0.02</v>
          </cell>
          <cell r="AG451">
            <v>0.02</v>
          </cell>
          <cell r="AH451">
            <v>0.02</v>
          </cell>
          <cell r="AI451">
            <v>0.02</v>
          </cell>
          <cell r="AJ451">
            <v>0.02</v>
          </cell>
          <cell r="AK451">
            <v>0.02</v>
          </cell>
          <cell r="AL451">
            <v>0.02</v>
          </cell>
          <cell r="AM451">
            <v>0.02</v>
          </cell>
          <cell r="AN451">
            <v>0.02</v>
          </cell>
          <cell r="AO451">
            <v>0.02</v>
          </cell>
          <cell r="AP451"/>
          <cell r="AQ451"/>
          <cell r="AR451"/>
          <cell r="AS451"/>
          <cell r="AT451"/>
          <cell r="AU451"/>
          <cell r="AV451" t="e">
            <v>#N/A</v>
          </cell>
        </row>
        <row r="452">
          <cell r="A452" t="str">
            <v>EF_N2O_storage_solid_Goats</v>
          </cell>
          <cell r="B452" t="str">
            <v>-</v>
          </cell>
          <cell r="C452" t="str">
            <v>EF_N2O_storage_solid</v>
          </cell>
          <cell r="D452" t="str">
            <v>N2O-N</v>
          </cell>
          <cell r="E452" t="str">
            <v>Goats</v>
          </cell>
          <cell r="F452" t="str">
            <v>Fraction TAN</v>
          </cell>
          <cell r="G452" t="str">
            <v>D</v>
          </cell>
          <cell r="H452" t="str">
            <v>-</v>
          </cell>
          <cell r="I452" t="str">
            <v>Table 3.8, 3B, EMEP/EEA Guidebook 2019</v>
          </cell>
          <cell r="J452"/>
          <cell r="K452">
            <v>0.02</v>
          </cell>
          <cell r="L452">
            <v>0.02</v>
          </cell>
          <cell r="M452">
            <v>0.02</v>
          </cell>
          <cell r="N452">
            <v>0.02</v>
          </cell>
          <cell r="O452">
            <v>0.02</v>
          </cell>
          <cell r="P452">
            <v>0.02</v>
          </cell>
          <cell r="Q452">
            <v>0.02</v>
          </cell>
          <cell r="R452">
            <v>0.02</v>
          </cell>
          <cell r="S452">
            <v>0.02</v>
          </cell>
          <cell r="T452">
            <v>0.02</v>
          </cell>
          <cell r="U452">
            <v>0.02</v>
          </cell>
          <cell r="V452">
            <v>0.02</v>
          </cell>
          <cell r="W452">
            <v>0.02</v>
          </cell>
          <cell r="X452">
            <v>0.02</v>
          </cell>
          <cell r="Y452">
            <v>0.02</v>
          </cell>
          <cell r="Z452">
            <v>0.02</v>
          </cell>
          <cell r="AA452">
            <v>0.02</v>
          </cell>
          <cell r="AB452">
            <v>0.02</v>
          </cell>
          <cell r="AC452">
            <v>0.02</v>
          </cell>
          <cell r="AD452">
            <v>0.02</v>
          </cell>
          <cell r="AE452">
            <v>0.02</v>
          </cell>
          <cell r="AF452">
            <v>0.02</v>
          </cell>
          <cell r="AG452">
            <v>0.02</v>
          </cell>
          <cell r="AH452">
            <v>0.02</v>
          </cell>
          <cell r="AI452">
            <v>0.02</v>
          </cell>
          <cell r="AJ452">
            <v>0.02</v>
          </cell>
          <cell r="AK452">
            <v>0.02</v>
          </cell>
          <cell r="AL452">
            <v>0.02</v>
          </cell>
          <cell r="AM452">
            <v>0.02</v>
          </cell>
          <cell r="AN452">
            <v>0.02</v>
          </cell>
          <cell r="AO452">
            <v>0.02</v>
          </cell>
          <cell r="AP452"/>
          <cell r="AQ452"/>
          <cell r="AR452"/>
          <cell r="AS452"/>
          <cell r="AT452"/>
          <cell r="AU452"/>
          <cell r="AV452" t="e">
            <v>#N/A</v>
          </cell>
        </row>
        <row r="453">
          <cell r="A453" t="str">
            <v>EF_N2O_storage_solid_Horses</v>
          </cell>
          <cell r="B453" t="str">
            <v>-</v>
          </cell>
          <cell r="C453" t="str">
            <v>EF_N2O_storage_solid</v>
          </cell>
          <cell r="D453" t="str">
            <v>N2O-N</v>
          </cell>
          <cell r="E453" t="str">
            <v>Horses</v>
          </cell>
          <cell r="F453" t="str">
            <v>Fraction TAN</v>
          </cell>
          <cell r="G453" t="str">
            <v>D</v>
          </cell>
          <cell r="H453" t="str">
            <v>-</v>
          </cell>
          <cell r="I453" t="str">
            <v>Table 3.8, 3B, EMEP/EEA Guidebook 2019</v>
          </cell>
          <cell r="J453"/>
          <cell r="K453">
            <v>0.02</v>
          </cell>
          <cell r="L453">
            <v>0.02</v>
          </cell>
          <cell r="M453">
            <v>0.02</v>
          </cell>
          <cell r="N453">
            <v>0.02</v>
          </cell>
          <cell r="O453">
            <v>0.02</v>
          </cell>
          <cell r="P453">
            <v>0.02</v>
          </cell>
          <cell r="Q453">
            <v>0.02</v>
          </cell>
          <cell r="R453">
            <v>0.02</v>
          </cell>
          <cell r="S453">
            <v>0.02</v>
          </cell>
          <cell r="T453">
            <v>0.02</v>
          </cell>
          <cell r="U453">
            <v>0.02</v>
          </cell>
          <cell r="V453">
            <v>0.02</v>
          </cell>
          <cell r="W453">
            <v>0.02</v>
          </cell>
          <cell r="X453">
            <v>0.02</v>
          </cell>
          <cell r="Y453">
            <v>0.02</v>
          </cell>
          <cell r="Z453">
            <v>0.02</v>
          </cell>
          <cell r="AA453">
            <v>0.02</v>
          </cell>
          <cell r="AB453">
            <v>0.02</v>
          </cell>
          <cell r="AC453">
            <v>0.02</v>
          </cell>
          <cell r="AD453">
            <v>0.02</v>
          </cell>
          <cell r="AE453">
            <v>0.02</v>
          </cell>
          <cell r="AF453">
            <v>0.02</v>
          </cell>
          <cell r="AG453">
            <v>0.02</v>
          </cell>
          <cell r="AH453">
            <v>0.02</v>
          </cell>
          <cell r="AI453">
            <v>0.02</v>
          </cell>
          <cell r="AJ453">
            <v>0.02</v>
          </cell>
          <cell r="AK453">
            <v>0.02</v>
          </cell>
          <cell r="AL453">
            <v>0.02</v>
          </cell>
          <cell r="AM453">
            <v>0.02</v>
          </cell>
          <cell r="AN453">
            <v>0.02</v>
          </cell>
          <cell r="AO453">
            <v>0.02</v>
          </cell>
          <cell r="AP453"/>
          <cell r="AQ453"/>
          <cell r="AR453"/>
          <cell r="AS453"/>
          <cell r="AT453"/>
          <cell r="AU453"/>
          <cell r="AV453" t="e">
            <v>#N/A</v>
          </cell>
        </row>
        <row r="454">
          <cell r="A454" t="str">
            <v>EF_N2O_storage_solid_Mules and asses</v>
          </cell>
          <cell r="B454" t="str">
            <v>-</v>
          </cell>
          <cell r="C454" t="str">
            <v>EF_N2O_storage_solid</v>
          </cell>
          <cell r="D454" t="str">
            <v>N2O-N</v>
          </cell>
          <cell r="E454" t="str">
            <v>Mules and asses</v>
          </cell>
          <cell r="F454" t="str">
            <v>Fraction TAN</v>
          </cell>
          <cell r="G454" t="str">
            <v>D</v>
          </cell>
          <cell r="H454" t="str">
            <v>-</v>
          </cell>
          <cell r="I454" t="str">
            <v>Table 3.8, 3B, EMEP/EEA Guidebook 2019</v>
          </cell>
          <cell r="J454"/>
          <cell r="K454">
            <v>0.02</v>
          </cell>
          <cell r="L454">
            <v>0.02</v>
          </cell>
          <cell r="M454">
            <v>0.02</v>
          </cell>
          <cell r="N454">
            <v>0.02</v>
          </cell>
          <cell r="O454">
            <v>0.02</v>
          </cell>
          <cell r="P454">
            <v>0.02</v>
          </cell>
          <cell r="Q454">
            <v>0.02</v>
          </cell>
          <cell r="R454">
            <v>0.02</v>
          </cell>
          <cell r="S454">
            <v>0.02</v>
          </cell>
          <cell r="T454">
            <v>0.02</v>
          </cell>
          <cell r="U454">
            <v>0.02</v>
          </cell>
          <cell r="V454">
            <v>0.02</v>
          </cell>
          <cell r="W454">
            <v>0.02</v>
          </cell>
          <cell r="X454">
            <v>0.02</v>
          </cell>
          <cell r="Y454">
            <v>0.02</v>
          </cell>
          <cell r="Z454">
            <v>0.02</v>
          </cell>
          <cell r="AA454">
            <v>0.02</v>
          </cell>
          <cell r="AB454">
            <v>0.02</v>
          </cell>
          <cell r="AC454">
            <v>0.02</v>
          </cell>
          <cell r="AD454">
            <v>0.02</v>
          </cell>
          <cell r="AE454">
            <v>0.02</v>
          </cell>
          <cell r="AF454">
            <v>0.02</v>
          </cell>
          <cell r="AG454">
            <v>0.02</v>
          </cell>
          <cell r="AH454">
            <v>0.02</v>
          </cell>
          <cell r="AI454">
            <v>0.02</v>
          </cell>
          <cell r="AJ454">
            <v>0.02</v>
          </cell>
          <cell r="AK454">
            <v>0.02</v>
          </cell>
          <cell r="AL454">
            <v>0.02</v>
          </cell>
          <cell r="AM454">
            <v>0.02</v>
          </cell>
          <cell r="AN454">
            <v>0.02</v>
          </cell>
          <cell r="AO454">
            <v>0.02</v>
          </cell>
          <cell r="AP454"/>
          <cell r="AQ454"/>
          <cell r="AR454"/>
          <cell r="AS454"/>
          <cell r="AT454"/>
          <cell r="AU454"/>
          <cell r="AV454" t="e">
            <v>#N/A</v>
          </cell>
        </row>
        <row r="455">
          <cell r="A455" t="str">
            <v>EF_N2O_storage_solid_Laying hens</v>
          </cell>
          <cell r="B455" t="str">
            <v>-</v>
          </cell>
          <cell r="C455" t="str">
            <v>EF_N2O_storage_solid</v>
          </cell>
          <cell r="D455" t="str">
            <v>N2O-N</v>
          </cell>
          <cell r="E455" t="str">
            <v>Laying hens</v>
          </cell>
          <cell r="F455" t="str">
            <v>Fraction TAN</v>
          </cell>
          <cell r="G455" t="str">
            <v>D</v>
          </cell>
          <cell r="H455" t="str">
            <v>-</v>
          </cell>
          <cell r="I455" t="str">
            <v>Table 3.8, 3B, EMEP/EEA Guidebook 2019</v>
          </cell>
          <cell r="J455"/>
          <cell r="K455">
            <v>2E-3</v>
          </cell>
          <cell r="L455">
            <v>2E-3</v>
          </cell>
          <cell r="M455">
            <v>2E-3</v>
          </cell>
          <cell r="N455">
            <v>2E-3</v>
          </cell>
          <cell r="O455">
            <v>2E-3</v>
          </cell>
          <cell r="P455">
            <v>2E-3</v>
          </cell>
          <cell r="Q455">
            <v>2E-3</v>
          </cell>
          <cell r="R455">
            <v>2E-3</v>
          </cell>
          <cell r="S455">
            <v>2E-3</v>
          </cell>
          <cell r="T455">
            <v>2E-3</v>
          </cell>
          <cell r="U455">
            <v>2E-3</v>
          </cell>
          <cell r="V455">
            <v>2E-3</v>
          </cell>
          <cell r="W455">
            <v>2E-3</v>
          </cell>
          <cell r="X455">
            <v>2E-3</v>
          </cell>
          <cell r="Y455">
            <v>2E-3</v>
          </cell>
          <cell r="Z455">
            <v>2E-3</v>
          </cell>
          <cell r="AA455">
            <v>2E-3</v>
          </cell>
          <cell r="AB455">
            <v>2E-3</v>
          </cell>
          <cell r="AC455">
            <v>2E-3</v>
          </cell>
          <cell r="AD455">
            <v>2E-3</v>
          </cell>
          <cell r="AE455">
            <v>2E-3</v>
          </cell>
          <cell r="AF455">
            <v>2E-3</v>
          </cell>
          <cell r="AG455">
            <v>2E-3</v>
          </cell>
          <cell r="AH455">
            <v>2E-3</v>
          </cell>
          <cell r="AI455">
            <v>2E-3</v>
          </cell>
          <cell r="AJ455">
            <v>2E-3</v>
          </cell>
          <cell r="AK455">
            <v>2E-3</v>
          </cell>
          <cell r="AL455">
            <v>2E-3</v>
          </cell>
          <cell r="AM455">
            <v>2E-3</v>
          </cell>
          <cell r="AN455">
            <v>2E-3</v>
          </cell>
          <cell r="AO455">
            <v>2E-3</v>
          </cell>
          <cell r="AP455"/>
          <cell r="AQ455"/>
          <cell r="AR455"/>
          <cell r="AS455"/>
          <cell r="AT455"/>
          <cell r="AU455"/>
          <cell r="AV455" t="e">
            <v>#N/A</v>
          </cell>
        </row>
        <row r="456">
          <cell r="A456" t="str">
            <v>EF_N2O_storage_solid_Broilers</v>
          </cell>
          <cell r="B456" t="str">
            <v>-</v>
          </cell>
          <cell r="C456" t="str">
            <v>EF_N2O_storage_solid</v>
          </cell>
          <cell r="D456" t="str">
            <v>N2O-N</v>
          </cell>
          <cell r="E456" t="str">
            <v>Broilers</v>
          </cell>
          <cell r="F456" t="str">
            <v>Fraction TAN</v>
          </cell>
          <cell r="G456" t="str">
            <v>D</v>
          </cell>
          <cell r="H456" t="str">
            <v>-</v>
          </cell>
          <cell r="I456" t="str">
            <v>Table 3.8, 3B, EMEP/EEA Guidebook 2019</v>
          </cell>
          <cell r="J456"/>
          <cell r="K456">
            <v>2E-3</v>
          </cell>
          <cell r="L456">
            <v>2E-3</v>
          </cell>
          <cell r="M456">
            <v>2E-3</v>
          </cell>
          <cell r="N456">
            <v>2E-3</v>
          </cell>
          <cell r="O456">
            <v>2E-3</v>
          </cell>
          <cell r="P456">
            <v>2E-3</v>
          </cell>
          <cell r="Q456">
            <v>2E-3</v>
          </cell>
          <cell r="R456">
            <v>2E-3</v>
          </cell>
          <cell r="S456">
            <v>2E-3</v>
          </cell>
          <cell r="T456">
            <v>2E-3</v>
          </cell>
          <cell r="U456">
            <v>2E-3</v>
          </cell>
          <cell r="V456">
            <v>2E-3</v>
          </cell>
          <cell r="W456">
            <v>2E-3</v>
          </cell>
          <cell r="X456">
            <v>2E-3</v>
          </cell>
          <cell r="Y456">
            <v>2E-3</v>
          </cell>
          <cell r="Z456">
            <v>2E-3</v>
          </cell>
          <cell r="AA456">
            <v>2E-3</v>
          </cell>
          <cell r="AB456">
            <v>2E-3</v>
          </cell>
          <cell r="AC456">
            <v>2E-3</v>
          </cell>
          <cell r="AD456">
            <v>2E-3</v>
          </cell>
          <cell r="AE456">
            <v>2E-3</v>
          </cell>
          <cell r="AF456">
            <v>2E-3</v>
          </cell>
          <cell r="AG456">
            <v>2E-3</v>
          </cell>
          <cell r="AH456">
            <v>2E-3</v>
          </cell>
          <cell r="AI456">
            <v>2E-3</v>
          </cell>
          <cell r="AJ456">
            <v>2E-3</v>
          </cell>
          <cell r="AK456">
            <v>2E-3</v>
          </cell>
          <cell r="AL456">
            <v>2E-3</v>
          </cell>
          <cell r="AM456">
            <v>2E-3</v>
          </cell>
          <cell r="AN456">
            <v>2E-3</v>
          </cell>
          <cell r="AO456">
            <v>2E-3</v>
          </cell>
          <cell r="AP456"/>
          <cell r="AQ456"/>
          <cell r="AR456"/>
          <cell r="AS456"/>
          <cell r="AT456"/>
          <cell r="AU456"/>
          <cell r="AV456" t="e">
            <v>#N/A</v>
          </cell>
        </row>
        <row r="457">
          <cell r="A457" t="str">
            <v>EF_N2O_storage_solid_Turkeys</v>
          </cell>
          <cell r="B457" t="str">
            <v>-</v>
          </cell>
          <cell r="C457" t="str">
            <v>EF_N2O_storage_solid</v>
          </cell>
          <cell r="D457" t="str">
            <v>N2O-N</v>
          </cell>
          <cell r="E457" t="str">
            <v>Turkeys</v>
          </cell>
          <cell r="F457" t="str">
            <v>Fraction TAN</v>
          </cell>
          <cell r="G457" t="str">
            <v>D</v>
          </cell>
          <cell r="H457" t="str">
            <v>-</v>
          </cell>
          <cell r="I457" t="str">
            <v>Table 3.8, 3B, EMEP/EEA Guidebook 2019</v>
          </cell>
          <cell r="J457"/>
          <cell r="K457">
            <v>2E-3</v>
          </cell>
          <cell r="L457">
            <v>2E-3</v>
          </cell>
          <cell r="M457">
            <v>2E-3</v>
          </cell>
          <cell r="N457">
            <v>2E-3</v>
          </cell>
          <cell r="O457">
            <v>2E-3</v>
          </cell>
          <cell r="P457">
            <v>2E-3</v>
          </cell>
          <cell r="Q457">
            <v>2E-3</v>
          </cell>
          <cell r="R457">
            <v>2E-3</v>
          </cell>
          <cell r="S457">
            <v>2E-3</v>
          </cell>
          <cell r="T457">
            <v>2E-3</v>
          </cell>
          <cell r="U457">
            <v>2E-3</v>
          </cell>
          <cell r="V457">
            <v>2E-3</v>
          </cell>
          <cell r="W457">
            <v>2E-3</v>
          </cell>
          <cell r="X457">
            <v>2E-3</v>
          </cell>
          <cell r="Y457">
            <v>2E-3</v>
          </cell>
          <cell r="Z457">
            <v>2E-3</v>
          </cell>
          <cell r="AA457">
            <v>2E-3</v>
          </cell>
          <cell r="AB457">
            <v>2E-3</v>
          </cell>
          <cell r="AC457">
            <v>2E-3</v>
          </cell>
          <cell r="AD457">
            <v>2E-3</v>
          </cell>
          <cell r="AE457">
            <v>2E-3</v>
          </cell>
          <cell r="AF457">
            <v>2E-3</v>
          </cell>
          <cell r="AG457">
            <v>2E-3</v>
          </cell>
          <cell r="AH457">
            <v>2E-3</v>
          </cell>
          <cell r="AI457">
            <v>2E-3</v>
          </cell>
          <cell r="AJ457">
            <v>2E-3</v>
          </cell>
          <cell r="AK457">
            <v>2E-3</v>
          </cell>
          <cell r="AL457">
            <v>2E-3</v>
          </cell>
          <cell r="AM457">
            <v>2E-3</v>
          </cell>
          <cell r="AN457">
            <v>2E-3</v>
          </cell>
          <cell r="AO457">
            <v>2E-3</v>
          </cell>
          <cell r="AP457"/>
          <cell r="AQ457"/>
          <cell r="AR457"/>
          <cell r="AS457"/>
          <cell r="AT457"/>
          <cell r="AU457"/>
          <cell r="AV457" t="e">
            <v>#N/A</v>
          </cell>
        </row>
        <row r="458">
          <cell r="A458" t="str">
            <v>EF_N2O_storage_solid_Other poultry (ducks)</v>
          </cell>
          <cell r="B458" t="str">
            <v>-</v>
          </cell>
          <cell r="C458" t="str">
            <v>EF_N2O_storage_solid</v>
          </cell>
          <cell r="D458" t="str">
            <v>N2O-N</v>
          </cell>
          <cell r="E458" t="str">
            <v>Other poultry (ducks)</v>
          </cell>
          <cell r="F458" t="str">
            <v>Fraction TAN</v>
          </cell>
          <cell r="G458" t="str">
            <v>D</v>
          </cell>
          <cell r="H458" t="str">
            <v>-</v>
          </cell>
          <cell r="I458" t="str">
            <v>Table 3.8, 3B, EMEP/EEA Guidebook 2019</v>
          </cell>
          <cell r="J458"/>
          <cell r="K458">
            <v>2E-3</v>
          </cell>
          <cell r="L458">
            <v>2E-3</v>
          </cell>
          <cell r="M458">
            <v>2E-3</v>
          </cell>
          <cell r="N458">
            <v>2E-3</v>
          </cell>
          <cell r="O458">
            <v>2E-3</v>
          </cell>
          <cell r="P458">
            <v>2E-3</v>
          </cell>
          <cell r="Q458">
            <v>2E-3</v>
          </cell>
          <cell r="R458">
            <v>2E-3</v>
          </cell>
          <cell r="S458">
            <v>2E-3</v>
          </cell>
          <cell r="T458">
            <v>2E-3</v>
          </cell>
          <cell r="U458">
            <v>2E-3</v>
          </cell>
          <cell r="V458">
            <v>2E-3</v>
          </cell>
          <cell r="W458">
            <v>2E-3</v>
          </cell>
          <cell r="X458">
            <v>2E-3</v>
          </cell>
          <cell r="Y458">
            <v>2E-3</v>
          </cell>
          <cell r="Z458">
            <v>2E-3</v>
          </cell>
          <cell r="AA458">
            <v>2E-3</v>
          </cell>
          <cell r="AB458">
            <v>2E-3</v>
          </cell>
          <cell r="AC458">
            <v>2E-3</v>
          </cell>
          <cell r="AD458">
            <v>2E-3</v>
          </cell>
          <cell r="AE458">
            <v>2E-3</v>
          </cell>
          <cell r="AF458">
            <v>2E-3</v>
          </cell>
          <cell r="AG458">
            <v>2E-3</v>
          </cell>
          <cell r="AH458">
            <v>2E-3</v>
          </cell>
          <cell r="AI458">
            <v>2E-3</v>
          </cell>
          <cell r="AJ458">
            <v>2E-3</v>
          </cell>
          <cell r="AK458">
            <v>2E-3</v>
          </cell>
          <cell r="AL458">
            <v>2E-3</v>
          </cell>
          <cell r="AM458">
            <v>2E-3</v>
          </cell>
          <cell r="AN458">
            <v>2E-3</v>
          </cell>
          <cell r="AO458">
            <v>2E-3</v>
          </cell>
          <cell r="AP458"/>
          <cell r="AQ458"/>
          <cell r="AR458"/>
          <cell r="AS458"/>
          <cell r="AT458"/>
          <cell r="AU458"/>
          <cell r="AV458" t="e">
            <v>#N/A</v>
          </cell>
        </row>
        <row r="459">
          <cell r="A459" t="str">
            <v>EF_N2O_storage_solid_Other poultry (geese)</v>
          </cell>
          <cell r="B459" t="str">
            <v>-</v>
          </cell>
          <cell r="C459" t="str">
            <v>EF_N2O_storage_solid</v>
          </cell>
          <cell r="D459" t="str">
            <v>N2O-N</v>
          </cell>
          <cell r="E459" t="str">
            <v>Other poultry (geese)</v>
          </cell>
          <cell r="F459" t="str">
            <v>Fraction TAN</v>
          </cell>
          <cell r="G459" t="str">
            <v>D</v>
          </cell>
          <cell r="H459" t="str">
            <v>-</v>
          </cell>
          <cell r="I459" t="str">
            <v>Table 3.8, 3B, EMEP/EEA Guidebook 2019</v>
          </cell>
          <cell r="J459"/>
          <cell r="K459">
            <v>2E-3</v>
          </cell>
          <cell r="L459">
            <v>2E-3</v>
          </cell>
          <cell r="M459">
            <v>2E-3</v>
          </cell>
          <cell r="N459">
            <v>2E-3</v>
          </cell>
          <cell r="O459">
            <v>2E-3</v>
          </cell>
          <cell r="P459">
            <v>2E-3</v>
          </cell>
          <cell r="Q459">
            <v>2E-3</v>
          </cell>
          <cell r="R459">
            <v>2E-3</v>
          </cell>
          <cell r="S459">
            <v>2E-3</v>
          </cell>
          <cell r="T459">
            <v>2E-3</v>
          </cell>
          <cell r="U459">
            <v>2E-3</v>
          </cell>
          <cell r="V459">
            <v>2E-3</v>
          </cell>
          <cell r="W459">
            <v>2E-3</v>
          </cell>
          <cell r="X459">
            <v>2E-3</v>
          </cell>
          <cell r="Y459">
            <v>2E-3</v>
          </cell>
          <cell r="Z459">
            <v>2E-3</v>
          </cell>
          <cell r="AA459">
            <v>2E-3</v>
          </cell>
          <cell r="AB459">
            <v>2E-3</v>
          </cell>
          <cell r="AC459">
            <v>2E-3</v>
          </cell>
          <cell r="AD459">
            <v>2E-3</v>
          </cell>
          <cell r="AE459">
            <v>2E-3</v>
          </cell>
          <cell r="AF459">
            <v>2E-3</v>
          </cell>
          <cell r="AG459">
            <v>2E-3</v>
          </cell>
          <cell r="AH459">
            <v>2E-3</v>
          </cell>
          <cell r="AI459">
            <v>2E-3</v>
          </cell>
          <cell r="AJ459">
            <v>2E-3</v>
          </cell>
          <cell r="AK459">
            <v>2E-3</v>
          </cell>
          <cell r="AL459">
            <v>2E-3</v>
          </cell>
          <cell r="AM459">
            <v>2E-3</v>
          </cell>
          <cell r="AN459">
            <v>2E-3</v>
          </cell>
          <cell r="AO459">
            <v>2E-3</v>
          </cell>
          <cell r="AP459"/>
          <cell r="AQ459"/>
          <cell r="AR459"/>
          <cell r="AS459"/>
          <cell r="AT459"/>
          <cell r="AU459"/>
          <cell r="AV459" t="e">
            <v>#N/A</v>
          </cell>
        </row>
        <row r="460">
          <cell r="A460" t="str">
            <v>EF_N2O_storage_solid_Other animals (fur animals)</v>
          </cell>
          <cell r="B460" t="str">
            <v>-</v>
          </cell>
          <cell r="C460" t="str">
            <v>EF_N2O_storage_solid</v>
          </cell>
          <cell r="D460" t="str">
            <v>N2O-N</v>
          </cell>
          <cell r="E460" t="str">
            <v>Other animals (fur animals)</v>
          </cell>
          <cell r="F460" t="str">
            <v>Fraction TAN</v>
          </cell>
          <cell r="G460" t="str">
            <v>D</v>
          </cell>
          <cell r="H460" t="str">
            <v>-</v>
          </cell>
          <cell r="I460" t="str">
            <v>No default available from the Guidebook, same value as cattle/sheep/swine/buffalo/goats/horses applied</v>
          </cell>
          <cell r="J460"/>
          <cell r="K460">
            <v>0.02</v>
          </cell>
          <cell r="L460">
            <v>0.02</v>
          </cell>
          <cell r="M460">
            <v>0.02</v>
          </cell>
          <cell r="N460">
            <v>0.02</v>
          </cell>
          <cell r="O460">
            <v>0.02</v>
          </cell>
          <cell r="P460">
            <v>0.02</v>
          </cell>
          <cell r="Q460">
            <v>0.02</v>
          </cell>
          <cell r="R460">
            <v>0.02</v>
          </cell>
          <cell r="S460">
            <v>0.02</v>
          </cell>
          <cell r="T460">
            <v>0.02</v>
          </cell>
          <cell r="U460">
            <v>0.02</v>
          </cell>
          <cell r="V460">
            <v>0.02</v>
          </cell>
          <cell r="W460">
            <v>0.02</v>
          </cell>
          <cell r="X460">
            <v>0.02</v>
          </cell>
          <cell r="Y460">
            <v>0.02</v>
          </cell>
          <cell r="Z460">
            <v>0.02</v>
          </cell>
          <cell r="AA460">
            <v>0.02</v>
          </cell>
          <cell r="AB460">
            <v>0.02</v>
          </cell>
          <cell r="AC460">
            <v>0.02</v>
          </cell>
          <cell r="AD460">
            <v>0.02</v>
          </cell>
          <cell r="AE460">
            <v>0.02</v>
          </cell>
          <cell r="AF460">
            <v>0.02</v>
          </cell>
          <cell r="AG460">
            <v>0.02</v>
          </cell>
          <cell r="AH460">
            <v>0.02</v>
          </cell>
          <cell r="AI460">
            <v>0.02</v>
          </cell>
          <cell r="AJ460">
            <v>0.02</v>
          </cell>
          <cell r="AK460">
            <v>0.02</v>
          </cell>
          <cell r="AL460">
            <v>0.02</v>
          </cell>
          <cell r="AM460">
            <v>0.02</v>
          </cell>
          <cell r="AN460">
            <v>0.02</v>
          </cell>
          <cell r="AO460">
            <v>0.02</v>
          </cell>
          <cell r="AP460"/>
          <cell r="AQ460"/>
          <cell r="AR460"/>
          <cell r="AS460"/>
          <cell r="AT460"/>
          <cell r="AU460"/>
          <cell r="AV460" t="e">
            <v>#N/A</v>
          </cell>
        </row>
        <row r="461">
          <cell r="A461" t="str">
            <v xml:space="preserve">TAN immobilised in organic matter (fimm) </v>
          </cell>
          <cell r="B461"/>
          <cell r="C461"/>
          <cell r="D461"/>
          <cell r="E461"/>
          <cell r="F461"/>
          <cell r="G461"/>
          <cell r="H461"/>
          <cell r="I461"/>
          <cell r="J461"/>
          <cell r="K461"/>
          <cell r="L461"/>
          <cell r="M461"/>
          <cell r="N461"/>
          <cell r="O461"/>
          <cell r="P461"/>
          <cell r="Q461"/>
          <cell r="R461"/>
          <cell r="S461"/>
          <cell r="T461"/>
          <cell r="U461"/>
          <cell r="V461"/>
          <cell r="W461"/>
          <cell r="X461"/>
          <cell r="Y461"/>
          <cell r="Z461"/>
          <cell r="AA461"/>
          <cell r="AB461"/>
          <cell r="AC461"/>
          <cell r="AD461"/>
          <cell r="AE461"/>
          <cell r="AF461"/>
          <cell r="AG461"/>
          <cell r="AH461"/>
          <cell r="AI461"/>
          <cell r="AJ461"/>
          <cell r="AK461"/>
          <cell r="AL461"/>
          <cell r="AM461"/>
          <cell r="AN461"/>
          <cell r="AO461"/>
          <cell r="AP461"/>
          <cell r="AQ461"/>
          <cell r="AR461"/>
          <cell r="AS461"/>
          <cell r="AT461"/>
          <cell r="AU461"/>
          <cell r="AV461"/>
        </row>
        <row r="462">
          <cell r="A462" t="str">
            <v>fimm_Dairy cattle</v>
          </cell>
          <cell r="B462" t="str">
            <v>-</v>
          </cell>
          <cell r="C462" t="str">
            <v>fimm</v>
          </cell>
          <cell r="D462" t="str">
            <v>N</v>
          </cell>
          <cell r="E462" t="str">
            <v>Dairy cattle</v>
          </cell>
          <cell r="F462" t="str">
            <v>kg N/kg straw</v>
          </cell>
          <cell r="G462" t="str">
            <v>D</v>
          </cell>
          <cell r="H462" t="str">
            <v>-</v>
          </cell>
          <cell r="I462" t="str">
            <v>3B EMEP/EEA Guidebook 2019, Step 7 (Webb and Misselbrook, 2004)</v>
          </cell>
          <cell r="J462"/>
          <cell r="K462">
            <v>5.0000000000000001E-3</v>
          </cell>
          <cell r="L462">
            <v>5.0000000000000001E-3</v>
          </cell>
          <cell r="M462">
            <v>5.0000000000000001E-3</v>
          </cell>
          <cell r="N462">
            <v>5.0000000000000001E-3</v>
          </cell>
          <cell r="O462">
            <v>5.0000000000000001E-3</v>
          </cell>
          <cell r="P462">
            <v>5.0000000000000001E-3</v>
          </cell>
          <cell r="Q462">
            <v>5.0000000000000001E-3</v>
          </cell>
          <cell r="R462">
            <v>5.0000000000000001E-3</v>
          </cell>
          <cell r="S462">
            <v>5.0000000000000001E-3</v>
          </cell>
          <cell r="T462">
            <v>5.0000000000000001E-3</v>
          </cell>
          <cell r="U462">
            <v>5.0000000000000001E-3</v>
          </cell>
          <cell r="V462">
            <v>5.0000000000000001E-3</v>
          </cell>
          <cell r="W462">
            <v>5.0000000000000001E-3</v>
          </cell>
          <cell r="X462">
            <v>5.0000000000000001E-3</v>
          </cell>
          <cell r="Y462">
            <v>5.0000000000000001E-3</v>
          </cell>
          <cell r="Z462">
            <v>5.0000000000000001E-3</v>
          </cell>
          <cell r="AA462">
            <v>5.0000000000000001E-3</v>
          </cell>
          <cell r="AB462">
            <v>5.0000000000000001E-3</v>
          </cell>
          <cell r="AC462">
            <v>5.0000000000000001E-3</v>
          </cell>
          <cell r="AD462">
            <v>5.0000000000000001E-3</v>
          </cell>
          <cell r="AE462">
            <v>5.0000000000000001E-3</v>
          </cell>
          <cell r="AF462">
            <v>5.0000000000000001E-3</v>
          </cell>
          <cell r="AG462">
            <v>5.0000000000000001E-3</v>
          </cell>
          <cell r="AH462">
            <v>5.0000000000000001E-3</v>
          </cell>
          <cell r="AI462">
            <v>5.0000000000000001E-3</v>
          </cell>
          <cell r="AJ462">
            <v>5.0000000000000001E-3</v>
          </cell>
          <cell r="AK462">
            <v>5.0000000000000001E-3</v>
          </cell>
          <cell r="AL462">
            <v>5.0000000000000001E-3</v>
          </cell>
          <cell r="AM462">
            <v>5.0000000000000001E-3</v>
          </cell>
          <cell r="AN462">
            <v>5.0000000000000001E-3</v>
          </cell>
          <cell r="AO462">
            <v>5.0000000000000001E-3</v>
          </cell>
          <cell r="AP462"/>
          <cell r="AQ462"/>
          <cell r="AR462"/>
          <cell r="AS462"/>
          <cell r="AT462"/>
          <cell r="AU462"/>
          <cell r="AV462" t="e">
            <v>#N/A</v>
          </cell>
        </row>
        <row r="463">
          <cell r="A463" t="str">
            <v>fimm_Non-dairy cattle</v>
          </cell>
          <cell r="B463" t="str">
            <v>-</v>
          </cell>
          <cell r="C463" t="str">
            <v>fimm</v>
          </cell>
          <cell r="D463" t="str">
            <v>N</v>
          </cell>
          <cell r="E463" t="str">
            <v>Non-dairy cattle</v>
          </cell>
          <cell r="F463" t="str">
            <v>kg N/kg straw</v>
          </cell>
          <cell r="G463" t="str">
            <v>D</v>
          </cell>
          <cell r="H463" t="str">
            <v>-</v>
          </cell>
          <cell r="I463" t="str">
            <v>3B EMEP/EEA Guidebook 2019, Step 7 (Webb and Misselbrook, 2004)</v>
          </cell>
          <cell r="J463"/>
          <cell r="K463">
            <v>6.7000000000000002E-3</v>
          </cell>
          <cell r="L463">
            <v>6.7000000000000002E-3</v>
          </cell>
          <cell r="M463">
            <v>6.7000000000000002E-3</v>
          </cell>
          <cell r="N463">
            <v>6.7000000000000002E-3</v>
          </cell>
          <cell r="O463">
            <v>6.7000000000000002E-3</v>
          </cell>
          <cell r="P463">
            <v>6.7000000000000002E-3</v>
          </cell>
          <cell r="Q463">
            <v>6.7000000000000002E-3</v>
          </cell>
          <cell r="R463">
            <v>6.7000000000000002E-3</v>
          </cell>
          <cell r="S463">
            <v>6.7000000000000002E-3</v>
          </cell>
          <cell r="T463">
            <v>6.7000000000000002E-3</v>
          </cell>
          <cell r="U463">
            <v>6.7000000000000002E-3</v>
          </cell>
          <cell r="V463">
            <v>6.7000000000000002E-3</v>
          </cell>
          <cell r="W463">
            <v>6.7000000000000002E-3</v>
          </cell>
          <cell r="X463">
            <v>6.7000000000000002E-3</v>
          </cell>
          <cell r="Y463">
            <v>6.7000000000000002E-3</v>
          </cell>
          <cell r="Z463">
            <v>6.7000000000000002E-3</v>
          </cell>
          <cell r="AA463">
            <v>6.7000000000000002E-3</v>
          </cell>
          <cell r="AB463">
            <v>6.7000000000000002E-3</v>
          </cell>
          <cell r="AC463">
            <v>6.7000000000000002E-3</v>
          </cell>
          <cell r="AD463">
            <v>6.7000000000000002E-3</v>
          </cell>
          <cell r="AE463">
            <v>6.7000000000000002E-3</v>
          </cell>
          <cell r="AF463">
            <v>6.7000000000000002E-3</v>
          </cell>
          <cell r="AG463">
            <v>6.7000000000000002E-3</v>
          </cell>
          <cell r="AH463">
            <v>6.7000000000000002E-3</v>
          </cell>
          <cell r="AI463">
            <v>6.7000000000000002E-3</v>
          </cell>
          <cell r="AJ463">
            <v>6.7000000000000002E-3</v>
          </cell>
          <cell r="AK463">
            <v>6.7000000000000002E-3</v>
          </cell>
          <cell r="AL463">
            <v>6.7000000000000002E-3</v>
          </cell>
          <cell r="AM463">
            <v>6.7000000000000002E-3</v>
          </cell>
          <cell r="AN463">
            <v>6.7000000000000002E-3</v>
          </cell>
          <cell r="AO463">
            <v>6.7000000000000002E-3</v>
          </cell>
          <cell r="AP463"/>
          <cell r="AQ463"/>
          <cell r="AR463"/>
          <cell r="AS463"/>
          <cell r="AT463"/>
          <cell r="AU463"/>
          <cell r="AV463" t="e">
            <v>#N/A</v>
          </cell>
        </row>
        <row r="464">
          <cell r="A464" t="str">
            <v>fimm_Non-dairy cattle (calves)</v>
          </cell>
          <cell r="B464" t="str">
            <v>-</v>
          </cell>
          <cell r="C464" t="str">
            <v>fimm</v>
          </cell>
          <cell r="D464" t="str">
            <v>N</v>
          </cell>
          <cell r="E464" t="str">
            <v>Non-dairy cattle (calves)</v>
          </cell>
          <cell r="F464" t="str">
            <v>kg N/kg straw</v>
          </cell>
          <cell r="G464" t="str">
            <v>D</v>
          </cell>
          <cell r="H464" t="str">
            <v>-</v>
          </cell>
          <cell r="I464" t="str">
            <v>3B EMEP/EEA Guidebook 2019, Step 7 (Webb and Misselbrook, 2004)</v>
          </cell>
          <cell r="J464"/>
          <cell r="K464">
            <v>6.7000000000000002E-3</v>
          </cell>
          <cell r="L464">
            <v>6.7000000000000002E-3</v>
          </cell>
          <cell r="M464">
            <v>6.7000000000000002E-3</v>
          </cell>
          <cell r="N464">
            <v>6.7000000000000002E-3</v>
          </cell>
          <cell r="O464">
            <v>6.7000000000000002E-3</v>
          </cell>
          <cell r="P464">
            <v>6.7000000000000002E-3</v>
          </cell>
          <cell r="Q464">
            <v>6.7000000000000002E-3</v>
          </cell>
          <cell r="R464">
            <v>6.7000000000000002E-3</v>
          </cell>
          <cell r="S464">
            <v>6.7000000000000002E-3</v>
          </cell>
          <cell r="T464">
            <v>6.7000000000000002E-3</v>
          </cell>
          <cell r="U464">
            <v>6.7000000000000002E-3</v>
          </cell>
          <cell r="V464">
            <v>6.7000000000000002E-3</v>
          </cell>
          <cell r="W464">
            <v>6.7000000000000002E-3</v>
          </cell>
          <cell r="X464">
            <v>6.7000000000000002E-3</v>
          </cell>
          <cell r="Y464">
            <v>6.7000000000000002E-3</v>
          </cell>
          <cell r="Z464">
            <v>6.7000000000000002E-3</v>
          </cell>
          <cell r="AA464">
            <v>6.7000000000000002E-3</v>
          </cell>
          <cell r="AB464">
            <v>6.7000000000000002E-3</v>
          </cell>
          <cell r="AC464">
            <v>6.7000000000000002E-3</v>
          </cell>
          <cell r="AD464">
            <v>6.7000000000000002E-3</v>
          </cell>
          <cell r="AE464">
            <v>6.7000000000000002E-3</v>
          </cell>
          <cell r="AF464">
            <v>6.7000000000000002E-3</v>
          </cell>
          <cell r="AG464">
            <v>6.7000000000000002E-3</v>
          </cell>
          <cell r="AH464">
            <v>6.7000000000000002E-3</v>
          </cell>
          <cell r="AI464">
            <v>6.7000000000000002E-3</v>
          </cell>
          <cell r="AJ464">
            <v>6.7000000000000002E-3</v>
          </cell>
          <cell r="AK464">
            <v>6.7000000000000002E-3</v>
          </cell>
          <cell r="AL464">
            <v>6.7000000000000002E-3</v>
          </cell>
          <cell r="AM464">
            <v>6.7000000000000002E-3</v>
          </cell>
          <cell r="AN464">
            <v>6.7000000000000002E-3</v>
          </cell>
          <cell r="AO464">
            <v>6.7000000000000002E-3</v>
          </cell>
          <cell r="AP464"/>
          <cell r="AQ464"/>
          <cell r="AR464"/>
          <cell r="AS464"/>
          <cell r="AT464"/>
          <cell r="AU464"/>
          <cell r="AV464" t="e">
            <v>#N/A</v>
          </cell>
        </row>
        <row r="465">
          <cell r="A465" t="str">
            <v>fimm_Sheep</v>
          </cell>
          <cell r="B465" t="str">
            <v>-</v>
          </cell>
          <cell r="C465" t="str">
            <v>fimm</v>
          </cell>
          <cell r="D465" t="str">
            <v>N</v>
          </cell>
          <cell r="E465" t="str">
            <v>Sheep</v>
          </cell>
          <cell r="F465" t="str">
            <v>kg N/kg straw</v>
          </cell>
          <cell r="G465" t="str">
            <v>D</v>
          </cell>
          <cell r="H465" t="str">
            <v>-</v>
          </cell>
          <cell r="I465" t="str">
            <v>3B EMEP/EEA Guidebook 2019, Step 7 (Webb and Misselbrook, 2004)</v>
          </cell>
          <cell r="J465"/>
          <cell r="K465">
            <v>6.7000000000000002E-3</v>
          </cell>
          <cell r="L465">
            <v>6.7000000000000002E-3</v>
          </cell>
          <cell r="M465">
            <v>6.7000000000000002E-3</v>
          </cell>
          <cell r="N465">
            <v>6.7000000000000002E-3</v>
          </cell>
          <cell r="O465">
            <v>6.7000000000000002E-3</v>
          </cell>
          <cell r="P465">
            <v>6.7000000000000002E-3</v>
          </cell>
          <cell r="Q465">
            <v>6.7000000000000002E-3</v>
          </cell>
          <cell r="R465">
            <v>6.7000000000000002E-3</v>
          </cell>
          <cell r="S465">
            <v>6.7000000000000002E-3</v>
          </cell>
          <cell r="T465">
            <v>6.7000000000000002E-3</v>
          </cell>
          <cell r="U465">
            <v>6.7000000000000002E-3</v>
          </cell>
          <cell r="V465">
            <v>6.7000000000000002E-3</v>
          </cell>
          <cell r="W465">
            <v>6.7000000000000002E-3</v>
          </cell>
          <cell r="X465">
            <v>6.7000000000000002E-3</v>
          </cell>
          <cell r="Y465">
            <v>6.7000000000000002E-3</v>
          </cell>
          <cell r="Z465">
            <v>6.7000000000000002E-3</v>
          </cell>
          <cell r="AA465">
            <v>6.7000000000000002E-3</v>
          </cell>
          <cell r="AB465">
            <v>6.7000000000000002E-3</v>
          </cell>
          <cell r="AC465">
            <v>6.7000000000000002E-3</v>
          </cell>
          <cell r="AD465">
            <v>6.7000000000000002E-3</v>
          </cell>
          <cell r="AE465">
            <v>6.7000000000000002E-3</v>
          </cell>
          <cell r="AF465">
            <v>6.7000000000000002E-3</v>
          </cell>
          <cell r="AG465">
            <v>6.7000000000000002E-3</v>
          </cell>
          <cell r="AH465">
            <v>6.7000000000000002E-3</v>
          </cell>
          <cell r="AI465">
            <v>6.7000000000000002E-3</v>
          </cell>
          <cell r="AJ465">
            <v>6.7000000000000002E-3</v>
          </cell>
          <cell r="AK465">
            <v>6.7000000000000002E-3</v>
          </cell>
          <cell r="AL465">
            <v>6.7000000000000002E-3</v>
          </cell>
          <cell r="AM465">
            <v>6.7000000000000002E-3</v>
          </cell>
          <cell r="AN465">
            <v>6.7000000000000002E-3</v>
          </cell>
          <cell r="AO465">
            <v>6.7000000000000002E-3</v>
          </cell>
          <cell r="AP465"/>
          <cell r="AQ465"/>
          <cell r="AR465"/>
          <cell r="AS465"/>
          <cell r="AT465"/>
          <cell r="AU465"/>
          <cell r="AV465" t="e">
            <v>#N/A</v>
          </cell>
        </row>
        <row r="466">
          <cell r="A466" t="str">
            <v>fimm_Swine (finishing pigs)</v>
          </cell>
          <cell r="B466" t="str">
            <v>-</v>
          </cell>
          <cell r="C466" t="str">
            <v>fimm</v>
          </cell>
          <cell r="D466" t="str">
            <v>N</v>
          </cell>
          <cell r="E466" t="str">
            <v>Swine (finishing pigs)</v>
          </cell>
          <cell r="F466" t="str">
            <v>kg N/kg straw</v>
          </cell>
          <cell r="G466" t="str">
            <v>D</v>
          </cell>
          <cell r="H466" t="str">
            <v>-</v>
          </cell>
          <cell r="I466" t="str">
            <v>3B EMEP/EEA Guidebook 2019, Step 7 (Webb and Misselbrook, 2004)</v>
          </cell>
          <cell r="J466"/>
          <cell r="K466">
            <v>6.7000000000000002E-3</v>
          </cell>
          <cell r="L466">
            <v>6.7000000000000002E-3</v>
          </cell>
          <cell r="M466">
            <v>6.7000000000000002E-3</v>
          </cell>
          <cell r="N466">
            <v>6.7000000000000002E-3</v>
          </cell>
          <cell r="O466">
            <v>6.7000000000000002E-3</v>
          </cell>
          <cell r="P466">
            <v>6.7000000000000002E-3</v>
          </cell>
          <cell r="Q466">
            <v>6.7000000000000002E-3</v>
          </cell>
          <cell r="R466">
            <v>6.7000000000000002E-3</v>
          </cell>
          <cell r="S466">
            <v>6.7000000000000002E-3</v>
          </cell>
          <cell r="T466">
            <v>6.7000000000000002E-3</v>
          </cell>
          <cell r="U466">
            <v>6.7000000000000002E-3</v>
          </cell>
          <cell r="V466">
            <v>6.7000000000000002E-3</v>
          </cell>
          <cell r="W466">
            <v>6.7000000000000002E-3</v>
          </cell>
          <cell r="X466">
            <v>6.7000000000000002E-3</v>
          </cell>
          <cell r="Y466">
            <v>6.7000000000000002E-3</v>
          </cell>
          <cell r="Z466">
            <v>6.7000000000000002E-3</v>
          </cell>
          <cell r="AA466">
            <v>6.7000000000000002E-3</v>
          </cell>
          <cell r="AB466">
            <v>6.7000000000000002E-3</v>
          </cell>
          <cell r="AC466">
            <v>6.7000000000000002E-3</v>
          </cell>
          <cell r="AD466">
            <v>6.7000000000000002E-3</v>
          </cell>
          <cell r="AE466">
            <v>6.7000000000000002E-3</v>
          </cell>
          <cell r="AF466">
            <v>6.7000000000000002E-3</v>
          </cell>
          <cell r="AG466">
            <v>6.7000000000000002E-3</v>
          </cell>
          <cell r="AH466">
            <v>6.7000000000000002E-3</v>
          </cell>
          <cell r="AI466">
            <v>6.7000000000000002E-3</v>
          </cell>
          <cell r="AJ466">
            <v>6.7000000000000002E-3</v>
          </cell>
          <cell r="AK466">
            <v>6.7000000000000002E-3</v>
          </cell>
          <cell r="AL466">
            <v>6.7000000000000002E-3</v>
          </cell>
          <cell r="AM466">
            <v>6.7000000000000002E-3</v>
          </cell>
          <cell r="AN466">
            <v>6.7000000000000002E-3</v>
          </cell>
          <cell r="AO466">
            <v>6.7000000000000002E-3</v>
          </cell>
          <cell r="AP466"/>
          <cell r="AQ466"/>
          <cell r="AR466"/>
          <cell r="AS466"/>
          <cell r="AT466"/>
          <cell r="AU466"/>
          <cell r="AV466" t="e">
            <v>#N/A</v>
          </cell>
        </row>
        <row r="467">
          <cell r="A467" t="str">
            <v>fimm_Swine (sows)</v>
          </cell>
          <cell r="B467" t="str">
            <v>-</v>
          </cell>
          <cell r="C467" t="str">
            <v>fimm</v>
          </cell>
          <cell r="D467" t="str">
            <v>N</v>
          </cell>
          <cell r="E467" t="str">
            <v>Swine (sows)</v>
          </cell>
          <cell r="F467" t="str">
            <v>kg N/kg straw</v>
          </cell>
          <cell r="G467" t="str">
            <v>D</v>
          </cell>
          <cell r="H467" t="str">
            <v>-</v>
          </cell>
          <cell r="I467" t="str">
            <v>3B EMEP/EEA Guidebook 2019, Step 7 (Webb and Misselbrook, 2004)</v>
          </cell>
          <cell r="J467"/>
          <cell r="K467">
            <v>6.7000000000000002E-3</v>
          </cell>
          <cell r="L467">
            <v>6.7000000000000002E-3</v>
          </cell>
          <cell r="M467">
            <v>6.7000000000000002E-3</v>
          </cell>
          <cell r="N467">
            <v>6.7000000000000002E-3</v>
          </cell>
          <cell r="O467">
            <v>6.7000000000000002E-3</v>
          </cell>
          <cell r="P467">
            <v>6.7000000000000002E-3</v>
          </cell>
          <cell r="Q467">
            <v>6.7000000000000002E-3</v>
          </cell>
          <cell r="R467">
            <v>6.7000000000000002E-3</v>
          </cell>
          <cell r="S467">
            <v>6.7000000000000002E-3</v>
          </cell>
          <cell r="T467">
            <v>6.7000000000000002E-3</v>
          </cell>
          <cell r="U467">
            <v>6.7000000000000002E-3</v>
          </cell>
          <cell r="V467">
            <v>6.7000000000000002E-3</v>
          </cell>
          <cell r="W467">
            <v>6.7000000000000002E-3</v>
          </cell>
          <cell r="X467">
            <v>6.7000000000000002E-3</v>
          </cell>
          <cell r="Y467">
            <v>6.7000000000000002E-3</v>
          </cell>
          <cell r="Z467">
            <v>6.7000000000000002E-3</v>
          </cell>
          <cell r="AA467">
            <v>6.7000000000000002E-3</v>
          </cell>
          <cell r="AB467">
            <v>6.7000000000000002E-3</v>
          </cell>
          <cell r="AC467">
            <v>6.7000000000000002E-3</v>
          </cell>
          <cell r="AD467">
            <v>6.7000000000000002E-3</v>
          </cell>
          <cell r="AE467">
            <v>6.7000000000000002E-3</v>
          </cell>
          <cell r="AF467">
            <v>6.7000000000000002E-3</v>
          </cell>
          <cell r="AG467">
            <v>6.7000000000000002E-3</v>
          </cell>
          <cell r="AH467">
            <v>6.7000000000000002E-3</v>
          </cell>
          <cell r="AI467">
            <v>6.7000000000000002E-3</v>
          </cell>
          <cell r="AJ467">
            <v>6.7000000000000002E-3</v>
          </cell>
          <cell r="AK467">
            <v>6.7000000000000002E-3</v>
          </cell>
          <cell r="AL467">
            <v>6.7000000000000002E-3</v>
          </cell>
          <cell r="AM467">
            <v>6.7000000000000002E-3</v>
          </cell>
          <cell r="AN467">
            <v>6.7000000000000002E-3</v>
          </cell>
          <cell r="AO467">
            <v>6.7000000000000002E-3</v>
          </cell>
          <cell r="AP467"/>
          <cell r="AQ467"/>
          <cell r="AR467"/>
          <cell r="AS467"/>
          <cell r="AT467"/>
          <cell r="AU467"/>
          <cell r="AV467" t="e">
            <v>#N/A</v>
          </cell>
        </row>
        <row r="468">
          <cell r="A468" t="str">
            <v>fimm_Buffalo</v>
          </cell>
          <cell r="B468" t="str">
            <v>-</v>
          </cell>
          <cell r="C468" t="str">
            <v>fimm</v>
          </cell>
          <cell r="D468" t="str">
            <v>N</v>
          </cell>
          <cell r="E468" t="str">
            <v>Buffalo</v>
          </cell>
          <cell r="F468" t="str">
            <v>kg N/kg straw</v>
          </cell>
          <cell r="G468" t="str">
            <v>D</v>
          </cell>
          <cell r="H468" t="str">
            <v>-</v>
          </cell>
          <cell r="I468" t="str">
            <v>3B EMEP/EEA Guidebook 2019, Step 7 (Webb and Misselbrook, 2004)</v>
          </cell>
          <cell r="J468"/>
          <cell r="K468">
            <v>6.7000000000000002E-3</v>
          </cell>
          <cell r="L468">
            <v>6.7000000000000002E-3</v>
          </cell>
          <cell r="M468">
            <v>6.7000000000000002E-3</v>
          </cell>
          <cell r="N468">
            <v>6.7000000000000002E-3</v>
          </cell>
          <cell r="O468">
            <v>6.7000000000000002E-3</v>
          </cell>
          <cell r="P468">
            <v>6.7000000000000002E-3</v>
          </cell>
          <cell r="Q468">
            <v>6.7000000000000002E-3</v>
          </cell>
          <cell r="R468">
            <v>6.7000000000000002E-3</v>
          </cell>
          <cell r="S468">
            <v>6.7000000000000002E-3</v>
          </cell>
          <cell r="T468">
            <v>6.7000000000000002E-3</v>
          </cell>
          <cell r="U468">
            <v>6.7000000000000002E-3</v>
          </cell>
          <cell r="V468">
            <v>6.7000000000000002E-3</v>
          </cell>
          <cell r="W468">
            <v>6.7000000000000002E-3</v>
          </cell>
          <cell r="X468">
            <v>6.7000000000000002E-3</v>
          </cell>
          <cell r="Y468">
            <v>6.7000000000000002E-3</v>
          </cell>
          <cell r="Z468">
            <v>6.7000000000000002E-3</v>
          </cell>
          <cell r="AA468">
            <v>6.7000000000000002E-3</v>
          </cell>
          <cell r="AB468">
            <v>6.7000000000000002E-3</v>
          </cell>
          <cell r="AC468">
            <v>6.7000000000000002E-3</v>
          </cell>
          <cell r="AD468">
            <v>6.7000000000000002E-3</v>
          </cell>
          <cell r="AE468">
            <v>6.7000000000000002E-3</v>
          </cell>
          <cell r="AF468">
            <v>6.7000000000000002E-3</v>
          </cell>
          <cell r="AG468">
            <v>6.7000000000000002E-3</v>
          </cell>
          <cell r="AH468">
            <v>6.7000000000000002E-3</v>
          </cell>
          <cell r="AI468">
            <v>6.7000000000000002E-3</v>
          </cell>
          <cell r="AJ468">
            <v>6.7000000000000002E-3</v>
          </cell>
          <cell r="AK468">
            <v>6.7000000000000002E-3</v>
          </cell>
          <cell r="AL468">
            <v>6.7000000000000002E-3</v>
          </cell>
          <cell r="AM468">
            <v>6.7000000000000002E-3</v>
          </cell>
          <cell r="AN468">
            <v>6.7000000000000002E-3</v>
          </cell>
          <cell r="AO468">
            <v>6.7000000000000002E-3</v>
          </cell>
          <cell r="AP468"/>
          <cell r="AQ468"/>
          <cell r="AR468"/>
          <cell r="AS468"/>
          <cell r="AT468"/>
          <cell r="AU468"/>
          <cell r="AV468" t="e">
            <v>#N/A</v>
          </cell>
        </row>
        <row r="469">
          <cell r="A469" t="str">
            <v>fimm_Goats</v>
          </cell>
          <cell r="B469" t="str">
            <v>-</v>
          </cell>
          <cell r="C469" t="str">
            <v>fimm</v>
          </cell>
          <cell r="D469" t="str">
            <v>N</v>
          </cell>
          <cell r="E469" t="str">
            <v>Goats</v>
          </cell>
          <cell r="F469" t="str">
            <v>kg N/kg straw</v>
          </cell>
          <cell r="G469" t="str">
            <v>D</v>
          </cell>
          <cell r="H469" t="str">
            <v>-</v>
          </cell>
          <cell r="I469" t="str">
            <v>3B EMEP/EEA Guidebook 2019, Step 7 (Webb and Misselbrook, 2004)</v>
          </cell>
          <cell r="J469"/>
          <cell r="K469">
            <v>6.7000000000000002E-3</v>
          </cell>
          <cell r="L469">
            <v>6.7000000000000002E-3</v>
          </cell>
          <cell r="M469">
            <v>6.7000000000000002E-3</v>
          </cell>
          <cell r="N469">
            <v>6.7000000000000002E-3</v>
          </cell>
          <cell r="O469">
            <v>6.7000000000000002E-3</v>
          </cell>
          <cell r="P469">
            <v>6.7000000000000002E-3</v>
          </cell>
          <cell r="Q469">
            <v>6.7000000000000002E-3</v>
          </cell>
          <cell r="R469">
            <v>6.7000000000000002E-3</v>
          </cell>
          <cell r="S469">
            <v>6.7000000000000002E-3</v>
          </cell>
          <cell r="T469">
            <v>6.7000000000000002E-3</v>
          </cell>
          <cell r="U469">
            <v>6.7000000000000002E-3</v>
          </cell>
          <cell r="V469">
            <v>6.7000000000000002E-3</v>
          </cell>
          <cell r="W469">
            <v>6.7000000000000002E-3</v>
          </cell>
          <cell r="X469">
            <v>6.7000000000000002E-3</v>
          </cell>
          <cell r="Y469">
            <v>6.7000000000000002E-3</v>
          </cell>
          <cell r="Z469">
            <v>6.7000000000000002E-3</v>
          </cell>
          <cell r="AA469">
            <v>6.7000000000000002E-3</v>
          </cell>
          <cell r="AB469">
            <v>6.7000000000000002E-3</v>
          </cell>
          <cell r="AC469">
            <v>6.7000000000000002E-3</v>
          </cell>
          <cell r="AD469">
            <v>6.7000000000000002E-3</v>
          </cell>
          <cell r="AE469">
            <v>6.7000000000000002E-3</v>
          </cell>
          <cell r="AF469">
            <v>6.7000000000000002E-3</v>
          </cell>
          <cell r="AG469">
            <v>6.7000000000000002E-3</v>
          </cell>
          <cell r="AH469">
            <v>6.7000000000000002E-3</v>
          </cell>
          <cell r="AI469">
            <v>6.7000000000000002E-3</v>
          </cell>
          <cell r="AJ469">
            <v>6.7000000000000002E-3</v>
          </cell>
          <cell r="AK469">
            <v>6.7000000000000002E-3</v>
          </cell>
          <cell r="AL469">
            <v>6.7000000000000002E-3</v>
          </cell>
          <cell r="AM469">
            <v>6.7000000000000002E-3</v>
          </cell>
          <cell r="AN469">
            <v>6.7000000000000002E-3</v>
          </cell>
          <cell r="AO469">
            <v>6.7000000000000002E-3</v>
          </cell>
          <cell r="AP469"/>
          <cell r="AQ469"/>
          <cell r="AR469"/>
          <cell r="AS469"/>
          <cell r="AT469"/>
          <cell r="AU469"/>
          <cell r="AV469" t="e">
            <v>#N/A</v>
          </cell>
        </row>
        <row r="470">
          <cell r="A470" t="str">
            <v>fimm_Horses</v>
          </cell>
          <cell r="B470" t="str">
            <v>-</v>
          </cell>
          <cell r="C470" t="str">
            <v>fimm</v>
          </cell>
          <cell r="D470" t="str">
            <v>N</v>
          </cell>
          <cell r="E470" t="str">
            <v>Horses</v>
          </cell>
          <cell r="F470" t="str">
            <v>kg N/kg straw</v>
          </cell>
          <cell r="G470" t="str">
            <v>D</v>
          </cell>
          <cell r="H470" t="str">
            <v>-</v>
          </cell>
          <cell r="I470" t="str">
            <v>3B EMEP/EEA Guidebook 2019, Step 7 (Webb and Misselbrook, 2004)</v>
          </cell>
          <cell r="J470"/>
          <cell r="K470">
            <v>6.7000000000000002E-3</v>
          </cell>
          <cell r="L470">
            <v>6.7000000000000002E-3</v>
          </cell>
          <cell r="M470">
            <v>6.7000000000000002E-3</v>
          </cell>
          <cell r="N470">
            <v>6.7000000000000002E-3</v>
          </cell>
          <cell r="O470">
            <v>6.7000000000000002E-3</v>
          </cell>
          <cell r="P470">
            <v>6.7000000000000002E-3</v>
          </cell>
          <cell r="Q470">
            <v>6.7000000000000002E-3</v>
          </cell>
          <cell r="R470">
            <v>6.7000000000000002E-3</v>
          </cell>
          <cell r="S470">
            <v>6.7000000000000002E-3</v>
          </cell>
          <cell r="T470">
            <v>6.7000000000000002E-3</v>
          </cell>
          <cell r="U470">
            <v>6.7000000000000002E-3</v>
          </cell>
          <cell r="V470">
            <v>6.7000000000000002E-3</v>
          </cell>
          <cell r="W470">
            <v>6.7000000000000002E-3</v>
          </cell>
          <cell r="X470">
            <v>6.7000000000000002E-3</v>
          </cell>
          <cell r="Y470">
            <v>6.7000000000000002E-3</v>
          </cell>
          <cell r="Z470">
            <v>6.7000000000000002E-3</v>
          </cell>
          <cell r="AA470">
            <v>6.7000000000000002E-3</v>
          </cell>
          <cell r="AB470">
            <v>6.7000000000000002E-3</v>
          </cell>
          <cell r="AC470">
            <v>6.7000000000000002E-3</v>
          </cell>
          <cell r="AD470">
            <v>6.7000000000000002E-3</v>
          </cell>
          <cell r="AE470">
            <v>6.7000000000000002E-3</v>
          </cell>
          <cell r="AF470">
            <v>6.7000000000000002E-3</v>
          </cell>
          <cell r="AG470">
            <v>6.7000000000000002E-3</v>
          </cell>
          <cell r="AH470">
            <v>6.7000000000000002E-3</v>
          </cell>
          <cell r="AI470">
            <v>6.7000000000000002E-3</v>
          </cell>
          <cell r="AJ470">
            <v>6.7000000000000002E-3</v>
          </cell>
          <cell r="AK470">
            <v>6.7000000000000002E-3</v>
          </cell>
          <cell r="AL470">
            <v>6.7000000000000002E-3</v>
          </cell>
          <cell r="AM470">
            <v>6.7000000000000002E-3</v>
          </cell>
          <cell r="AN470">
            <v>6.7000000000000002E-3</v>
          </cell>
          <cell r="AO470">
            <v>6.7000000000000002E-3</v>
          </cell>
          <cell r="AP470"/>
          <cell r="AQ470"/>
          <cell r="AR470"/>
          <cell r="AS470"/>
          <cell r="AT470"/>
          <cell r="AU470"/>
          <cell r="AV470" t="e">
            <v>#N/A</v>
          </cell>
        </row>
        <row r="471">
          <cell r="A471" t="str">
            <v>fimm_Mules and asses</v>
          </cell>
          <cell r="B471" t="str">
            <v>-</v>
          </cell>
          <cell r="C471" t="str">
            <v>fimm</v>
          </cell>
          <cell r="D471" t="str">
            <v>N</v>
          </cell>
          <cell r="E471" t="str">
            <v>Mules and asses</v>
          </cell>
          <cell r="F471" t="str">
            <v>kg N/kg straw</v>
          </cell>
          <cell r="G471" t="str">
            <v>D</v>
          </cell>
          <cell r="H471" t="str">
            <v>-</v>
          </cell>
          <cell r="I471" t="str">
            <v>3B EMEP/EEA Guidebook 2019, Step 7 (Webb and Misselbrook, 2004)</v>
          </cell>
          <cell r="J471"/>
          <cell r="K471">
            <v>6.7000000000000002E-3</v>
          </cell>
          <cell r="L471">
            <v>6.7000000000000002E-3</v>
          </cell>
          <cell r="M471">
            <v>6.7000000000000002E-3</v>
          </cell>
          <cell r="N471">
            <v>6.7000000000000002E-3</v>
          </cell>
          <cell r="O471">
            <v>6.7000000000000002E-3</v>
          </cell>
          <cell r="P471">
            <v>6.7000000000000002E-3</v>
          </cell>
          <cell r="Q471">
            <v>6.7000000000000002E-3</v>
          </cell>
          <cell r="R471">
            <v>6.7000000000000002E-3</v>
          </cell>
          <cell r="S471">
            <v>6.7000000000000002E-3</v>
          </cell>
          <cell r="T471">
            <v>6.7000000000000002E-3</v>
          </cell>
          <cell r="U471">
            <v>6.7000000000000002E-3</v>
          </cell>
          <cell r="V471">
            <v>6.7000000000000002E-3</v>
          </cell>
          <cell r="W471">
            <v>6.7000000000000002E-3</v>
          </cell>
          <cell r="X471">
            <v>6.7000000000000002E-3</v>
          </cell>
          <cell r="Y471">
            <v>6.7000000000000002E-3</v>
          </cell>
          <cell r="Z471">
            <v>6.7000000000000002E-3</v>
          </cell>
          <cell r="AA471">
            <v>6.7000000000000002E-3</v>
          </cell>
          <cell r="AB471">
            <v>6.7000000000000002E-3</v>
          </cell>
          <cell r="AC471">
            <v>6.7000000000000002E-3</v>
          </cell>
          <cell r="AD471">
            <v>6.7000000000000002E-3</v>
          </cell>
          <cell r="AE471">
            <v>6.7000000000000002E-3</v>
          </cell>
          <cell r="AF471">
            <v>6.7000000000000002E-3</v>
          </cell>
          <cell r="AG471">
            <v>6.7000000000000002E-3</v>
          </cell>
          <cell r="AH471">
            <v>6.7000000000000002E-3</v>
          </cell>
          <cell r="AI471">
            <v>6.7000000000000002E-3</v>
          </cell>
          <cell r="AJ471">
            <v>6.7000000000000002E-3</v>
          </cell>
          <cell r="AK471">
            <v>6.7000000000000002E-3</v>
          </cell>
          <cell r="AL471">
            <v>6.7000000000000002E-3</v>
          </cell>
          <cell r="AM471">
            <v>6.7000000000000002E-3</v>
          </cell>
          <cell r="AN471">
            <v>6.7000000000000002E-3</v>
          </cell>
          <cell r="AO471">
            <v>6.7000000000000002E-3</v>
          </cell>
          <cell r="AP471"/>
          <cell r="AQ471"/>
          <cell r="AR471"/>
          <cell r="AS471"/>
          <cell r="AT471"/>
          <cell r="AU471"/>
          <cell r="AV471" t="e">
            <v>#N/A</v>
          </cell>
        </row>
        <row r="472">
          <cell r="A472" t="str">
            <v>fimm_Laying hens</v>
          </cell>
          <cell r="B472" t="str">
            <v>-</v>
          </cell>
          <cell r="C472" t="str">
            <v>fimm</v>
          </cell>
          <cell r="D472" t="str">
            <v>N</v>
          </cell>
          <cell r="E472" t="str">
            <v>Laying hens</v>
          </cell>
          <cell r="F472" t="str">
            <v>kg N/kg straw</v>
          </cell>
          <cell r="G472" t="str">
            <v>D</v>
          </cell>
          <cell r="H472" t="str">
            <v>-</v>
          </cell>
          <cell r="I472" t="str">
            <v>3B EMEP/EEA Guidebook 2019, Step 7 (Webb and Misselbrook, 2004)</v>
          </cell>
          <cell r="J472"/>
          <cell r="K472">
            <v>6.7000000000000002E-3</v>
          </cell>
          <cell r="L472">
            <v>6.7000000000000002E-3</v>
          </cell>
          <cell r="M472">
            <v>6.7000000000000002E-3</v>
          </cell>
          <cell r="N472">
            <v>6.7000000000000002E-3</v>
          </cell>
          <cell r="O472">
            <v>6.7000000000000002E-3</v>
          </cell>
          <cell r="P472">
            <v>6.7000000000000002E-3</v>
          </cell>
          <cell r="Q472">
            <v>6.7000000000000002E-3</v>
          </cell>
          <cell r="R472">
            <v>6.7000000000000002E-3</v>
          </cell>
          <cell r="S472">
            <v>6.7000000000000002E-3</v>
          </cell>
          <cell r="T472">
            <v>6.7000000000000002E-3</v>
          </cell>
          <cell r="U472">
            <v>6.7000000000000002E-3</v>
          </cell>
          <cell r="V472">
            <v>6.7000000000000002E-3</v>
          </cell>
          <cell r="W472">
            <v>6.7000000000000002E-3</v>
          </cell>
          <cell r="X472">
            <v>6.7000000000000002E-3</v>
          </cell>
          <cell r="Y472">
            <v>6.7000000000000002E-3</v>
          </cell>
          <cell r="Z472">
            <v>6.7000000000000002E-3</v>
          </cell>
          <cell r="AA472">
            <v>6.7000000000000002E-3</v>
          </cell>
          <cell r="AB472">
            <v>6.7000000000000002E-3</v>
          </cell>
          <cell r="AC472">
            <v>6.7000000000000002E-3</v>
          </cell>
          <cell r="AD472">
            <v>6.7000000000000002E-3</v>
          </cell>
          <cell r="AE472">
            <v>6.7000000000000002E-3</v>
          </cell>
          <cell r="AF472">
            <v>6.7000000000000002E-3</v>
          </cell>
          <cell r="AG472">
            <v>6.7000000000000002E-3</v>
          </cell>
          <cell r="AH472">
            <v>6.7000000000000002E-3</v>
          </cell>
          <cell r="AI472">
            <v>6.7000000000000002E-3</v>
          </cell>
          <cell r="AJ472">
            <v>6.7000000000000002E-3</v>
          </cell>
          <cell r="AK472">
            <v>6.7000000000000002E-3</v>
          </cell>
          <cell r="AL472">
            <v>6.7000000000000002E-3</v>
          </cell>
          <cell r="AM472">
            <v>6.7000000000000002E-3</v>
          </cell>
          <cell r="AN472">
            <v>6.7000000000000002E-3</v>
          </cell>
          <cell r="AO472">
            <v>6.7000000000000002E-3</v>
          </cell>
          <cell r="AP472"/>
          <cell r="AQ472"/>
          <cell r="AR472"/>
          <cell r="AS472"/>
          <cell r="AT472"/>
          <cell r="AU472"/>
          <cell r="AV472" t="e">
            <v>#N/A</v>
          </cell>
        </row>
        <row r="473">
          <cell r="A473" t="str">
            <v>fimm_Broilers</v>
          </cell>
          <cell r="B473" t="str">
            <v>-</v>
          </cell>
          <cell r="C473" t="str">
            <v>fimm</v>
          </cell>
          <cell r="D473" t="str">
            <v>N</v>
          </cell>
          <cell r="E473" t="str">
            <v>Broilers</v>
          </cell>
          <cell r="F473" t="str">
            <v>kg N/kg straw</v>
          </cell>
          <cell r="G473" t="str">
            <v>D</v>
          </cell>
          <cell r="H473" t="str">
            <v>-</v>
          </cell>
          <cell r="I473" t="str">
            <v>3B EMEP/EEA Guidebook 2019, Step 7 (Webb and Misselbrook, 2004)</v>
          </cell>
          <cell r="J473"/>
          <cell r="K473">
            <v>6.7000000000000002E-3</v>
          </cell>
          <cell r="L473">
            <v>6.7000000000000002E-3</v>
          </cell>
          <cell r="M473">
            <v>6.7000000000000002E-3</v>
          </cell>
          <cell r="N473">
            <v>6.7000000000000002E-3</v>
          </cell>
          <cell r="O473">
            <v>6.7000000000000002E-3</v>
          </cell>
          <cell r="P473">
            <v>6.7000000000000002E-3</v>
          </cell>
          <cell r="Q473">
            <v>6.7000000000000002E-3</v>
          </cell>
          <cell r="R473">
            <v>6.7000000000000002E-3</v>
          </cell>
          <cell r="S473">
            <v>6.7000000000000002E-3</v>
          </cell>
          <cell r="T473">
            <v>6.7000000000000002E-3</v>
          </cell>
          <cell r="U473">
            <v>6.7000000000000002E-3</v>
          </cell>
          <cell r="V473">
            <v>6.7000000000000002E-3</v>
          </cell>
          <cell r="W473">
            <v>6.7000000000000002E-3</v>
          </cell>
          <cell r="X473">
            <v>6.7000000000000002E-3</v>
          </cell>
          <cell r="Y473">
            <v>6.7000000000000002E-3</v>
          </cell>
          <cell r="Z473">
            <v>6.7000000000000002E-3</v>
          </cell>
          <cell r="AA473">
            <v>6.7000000000000002E-3</v>
          </cell>
          <cell r="AB473">
            <v>6.7000000000000002E-3</v>
          </cell>
          <cell r="AC473">
            <v>6.7000000000000002E-3</v>
          </cell>
          <cell r="AD473">
            <v>6.7000000000000002E-3</v>
          </cell>
          <cell r="AE473">
            <v>6.7000000000000002E-3</v>
          </cell>
          <cell r="AF473">
            <v>6.7000000000000002E-3</v>
          </cell>
          <cell r="AG473">
            <v>6.7000000000000002E-3</v>
          </cell>
          <cell r="AH473">
            <v>6.7000000000000002E-3</v>
          </cell>
          <cell r="AI473">
            <v>6.7000000000000002E-3</v>
          </cell>
          <cell r="AJ473">
            <v>6.7000000000000002E-3</v>
          </cell>
          <cell r="AK473">
            <v>6.7000000000000002E-3</v>
          </cell>
          <cell r="AL473">
            <v>6.7000000000000002E-3</v>
          </cell>
          <cell r="AM473">
            <v>6.7000000000000002E-3</v>
          </cell>
          <cell r="AN473">
            <v>6.7000000000000002E-3</v>
          </cell>
          <cell r="AO473">
            <v>6.7000000000000002E-3</v>
          </cell>
          <cell r="AP473"/>
          <cell r="AQ473"/>
          <cell r="AR473"/>
          <cell r="AS473"/>
          <cell r="AT473"/>
          <cell r="AU473"/>
          <cell r="AV473" t="e">
            <v>#N/A</v>
          </cell>
        </row>
        <row r="474">
          <cell r="A474" t="str">
            <v>fimm_Turkeys</v>
          </cell>
          <cell r="B474" t="str">
            <v>-</v>
          </cell>
          <cell r="C474" t="str">
            <v>fimm</v>
          </cell>
          <cell r="D474" t="str">
            <v>N</v>
          </cell>
          <cell r="E474" t="str">
            <v>Turkeys</v>
          </cell>
          <cell r="F474" t="str">
            <v>kg N/kg straw</v>
          </cell>
          <cell r="G474" t="str">
            <v>D</v>
          </cell>
          <cell r="H474" t="str">
            <v>-</v>
          </cell>
          <cell r="I474" t="str">
            <v>3B EMEP/EEA Guidebook 2019, Step 7 (Webb and Misselbrook, 2004)</v>
          </cell>
          <cell r="J474"/>
          <cell r="K474">
            <v>6.7000000000000002E-3</v>
          </cell>
          <cell r="L474">
            <v>6.7000000000000002E-3</v>
          </cell>
          <cell r="M474">
            <v>6.7000000000000002E-3</v>
          </cell>
          <cell r="N474">
            <v>6.7000000000000002E-3</v>
          </cell>
          <cell r="O474">
            <v>6.7000000000000002E-3</v>
          </cell>
          <cell r="P474">
            <v>6.7000000000000002E-3</v>
          </cell>
          <cell r="Q474">
            <v>6.7000000000000002E-3</v>
          </cell>
          <cell r="R474">
            <v>6.7000000000000002E-3</v>
          </cell>
          <cell r="S474">
            <v>6.7000000000000002E-3</v>
          </cell>
          <cell r="T474">
            <v>6.7000000000000002E-3</v>
          </cell>
          <cell r="U474">
            <v>6.7000000000000002E-3</v>
          </cell>
          <cell r="V474">
            <v>6.7000000000000002E-3</v>
          </cell>
          <cell r="W474">
            <v>6.7000000000000002E-3</v>
          </cell>
          <cell r="X474">
            <v>6.7000000000000002E-3</v>
          </cell>
          <cell r="Y474">
            <v>6.7000000000000002E-3</v>
          </cell>
          <cell r="Z474">
            <v>6.7000000000000002E-3</v>
          </cell>
          <cell r="AA474">
            <v>6.7000000000000002E-3</v>
          </cell>
          <cell r="AB474">
            <v>6.7000000000000002E-3</v>
          </cell>
          <cell r="AC474">
            <v>6.7000000000000002E-3</v>
          </cell>
          <cell r="AD474">
            <v>6.7000000000000002E-3</v>
          </cell>
          <cell r="AE474">
            <v>6.7000000000000002E-3</v>
          </cell>
          <cell r="AF474">
            <v>6.7000000000000002E-3</v>
          </cell>
          <cell r="AG474">
            <v>6.7000000000000002E-3</v>
          </cell>
          <cell r="AH474">
            <v>6.7000000000000002E-3</v>
          </cell>
          <cell r="AI474">
            <v>6.7000000000000002E-3</v>
          </cell>
          <cell r="AJ474">
            <v>6.7000000000000002E-3</v>
          </cell>
          <cell r="AK474">
            <v>6.7000000000000002E-3</v>
          </cell>
          <cell r="AL474">
            <v>6.7000000000000002E-3</v>
          </cell>
          <cell r="AM474">
            <v>6.7000000000000002E-3</v>
          </cell>
          <cell r="AN474">
            <v>6.7000000000000002E-3</v>
          </cell>
          <cell r="AO474">
            <v>6.7000000000000002E-3</v>
          </cell>
          <cell r="AP474"/>
          <cell r="AQ474"/>
          <cell r="AR474"/>
          <cell r="AS474"/>
          <cell r="AT474"/>
          <cell r="AU474"/>
          <cell r="AV474" t="e">
            <v>#N/A</v>
          </cell>
        </row>
        <row r="475">
          <cell r="A475" t="str">
            <v>fimm_Other poultry (ducks)</v>
          </cell>
          <cell r="B475" t="str">
            <v>-</v>
          </cell>
          <cell r="C475" t="str">
            <v>fimm</v>
          </cell>
          <cell r="D475" t="str">
            <v>N</v>
          </cell>
          <cell r="E475" t="str">
            <v>Other poultry (ducks)</v>
          </cell>
          <cell r="F475" t="str">
            <v>kg N/kg straw</v>
          </cell>
          <cell r="G475" t="str">
            <v>D</v>
          </cell>
          <cell r="H475" t="str">
            <v>-</v>
          </cell>
          <cell r="I475" t="str">
            <v>3B EMEP/EEA Guidebook 2019, Step 7 (Webb and Misselbrook, 2004)</v>
          </cell>
          <cell r="J475"/>
          <cell r="K475">
            <v>6.7000000000000002E-3</v>
          </cell>
          <cell r="L475">
            <v>6.7000000000000002E-3</v>
          </cell>
          <cell r="M475">
            <v>6.7000000000000002E-3</v>
          </cell>
          <cell r="N475">
            <v>6.7000000000000002E-3</v>
          </cell>
          <cell r="O475">
            <v>6.7000000000000002E-3</v>
          </cell>
          <cell r="P475">
            <v>6.7000000000000002E-3</v>
          </cell>
          <cell r="Q475">
            <v>6.7000000000000002E-3</v>
          </cell>
          <cell r="R475">
            <v>6.7000000000000002E-3</v>
          </cell>
          <cell r="S475">
            <v>6.7000000000000002E-3</v>
          </cell>
          <cell r="T475">
            <v>6.7000000000000002E-3</v>
          </cell>
          <cell r="U475">
            <v>6.7000000000000002E-3</v>
          </cell>
          <cell r="V475">
            <v>6.7000000000000002E-3</v>
          </cell>
          <cell r="W475">
            <v>6.7000000000000002E-3</v>
          </cell>
          <cell r="X475">
            <v>6.7000000000000002E-3</v>
          </cell>
          <cell r="Y475">
            <v>6.7000000000000002E-3</v>
          </cell>
          <cell r="Z475">
            <v>6.7000000000000002E-3</v>
          </cell>
          <cell r="AA475">
            <v>6.7000000000000002E-3</v>
          </cell>
          <cell r="AB475">
            <v>6.7000000000000002E-3</v>
          </cell>
          <cell r="AC475">
            <v>6.7000000000000002E-3</v>
          </cell>
          <cell r="AD475">
            <v>6.7000000000000002E-3</v>
          </cell>
          <cell r="AE475">
            <v>6.7000000000000002E-3</v>
          </cell>
          <cell r="AF475">
            <v>6.7000000000000002E-3</v>
          </cell>
          <cell r="AG475">
            <v>6.7000000000000002E-3</v>
          </cell>
          <cell r="AH475">
            <v>6.7000000000000002E-3</v>
          </cell>
          <cell r="AI475">
            <v>6.7000000000000002E-3</v>
          </cell>
          <cell r="AJ475">
            <v>6.7000000000000002E-3</v>
          </cell>
          <cell r="AK475">
            <v>6.7000000000000002E-3</v>
          </cell>
          <cell r="AL475">
            <v>6.7000000000000002E-3</v>
          </cell>
          <cell r="AM475">
            <v>6.7000000000000002E-3</v>
          </cell>
          <cell r="AN475">
            <v>6.7000000000000002E-3</v>
          </cell>
          <cell r="AO475">
            <v>6.7000000000000002E-3</v>
          </cell>
          <cell r="AP475"/>
          <cell r="AQ475"/>
          <cell r="AR475"/>
          <cell r="AS475"/>
          <cell r="AT475"/>
          <cell r="AU475"/>
          <cell r="AV475" t="e">
            <v>#N/A</v>
          </cell>
        </row>
        <row r="476">
          <cell r="A476" t="str">
            <v>fimm_Other poultry (geese)</v>
          </cell>
          <cell r="B476" t="str">
            <v>-</v>
          </cell>
          <cell r="C476" t="str">
            <v>fimm</v>
          </cell>
          <cell r="D476" t="str">
            <v>N</v>
          </cell>
          <cell r="E476" t="str">
            <v>Other poultry (geese)</v>
          </cell>
          <cell r="F476" t="str">
            <v>kg N/kg straw</v>
          </cell>
          <cell r="G476" t="str">
            <v>D</v>
          </cell>
          <cell r="H476" t="str">
            <v>-</v>
          </cell>
          <cell r="I476" t="str">
            <v>3B EMEP/EEA Guidebook 2019, Step 7 (Webb and Misselbrook, 2004)</v>
          </cell>
          <cell r="J476"/>
          <cell r="K476">
            <v>6.7000000000000002E-3</v>
          </cell>
          <cell r="L476">
            <v>6.7000000000000002E-3</v>
          </cell>
          <cell r="M476">
            <v>6.7000000000000002E-3</v>
          </cell>
          <cell r="N476">
            <v>6.7000000000000002E-3</v>
          </cell>
          <cell r="O476">
            <v>6.7000000000000002E-3</v>
          </cell>
          <cell r="P476">
            <v>6.7000000000000002E-3</v>
          </cell>
          <cell r="Q476">
            <v>6.7000000000000002E-3</v>
          </cell>
          <cell r="R476">
            <v>6.7000000000000002E-3</v>
          </cell>
          <cell r="S476">
            <v>6.7000000000000002E-3</v>
          </cell>
          <cell r="T476">
            <v>6.7000000000000002E-3</v>
          </cell>
          <cell r="U476">
            <v>6.7000000000000002E-3</v>
          </cell>
          <cell r="V476">
            <v>6.7000000000000002E-3</v>
          </cell>
          <cell r="W476">
            <v>6.7000000000000002E-3</v>
          </cell>
          <cell r="X476">
            <v>6.7000000000000002E-3</v>
          </cell>
          <cell r="Y476">
            <v>6.7000000000000002E-3</v>
          </cell>
          <cell r="Z476">
            <v>6.7000000000000002E-3</v>
          </cell>
          <cell r="AA476">
            <v>6.7000000000000002E-3</v>
          </cell>
          <cell r="AB476">
            <v>6.7000000000000002E-3</v>
          </cell>
          <cell r="AC476">
            <v>6.7000000000000002E-3</v>
          </cell>
          <cell r="AD476">
            <v>6.7000000000000002E-3</v>
          </cell>
          <cell r="AE476">
            <v>6.7000000000000002E-3</v>
          </cell>
          <cell r="AF476">
            <v>6.7000000000000002E-3</v>
          </cell>
          <cell r="AG476">
            <v>6.7000000000000002E-3</v>
          </cell>
          <cell r="AH476">
            <v>6.7000000000000002E-3</v>
          </cell>
          <cell r="AI476">
            <v>6.7000000000000002E-3</v>
          </cell>
          <cell r="AJ476">
            <v>6.7000000000000002E-3</v>
          </cell>
          <cell r="AK476">
            <v>6.7000000000000002E-3</v>
          </cell>
          <cell r="AL476">
            <v>6.7000000000000002E-3</v>
          </cell>
          <cell r="AM476">
            <v>6.7000000000000002E-3</v>
          </cell>
          <cell r="AN476">
            <v>6.7000000000000002E-3</v>
          </cell>
          <cell r="AO476">
            <v>6.7000000000000002E-3</v>
          </cell>
          <cell r="AP476"/>
          <cell r="AQ476"/>
          <cell r="AR476"/>
          <cell r="AS476"/>
          <cell r="AT476"/>
          <cell r="AU476"/>
          <cell r="AV476" t="e">
            <v>#N/A</v>
          </cell>
        </row>
        <row r="477">
          <cell r="A477" t="str">
            <v>fimm_Other animals (fur animals)</v>
          </cell>
          <cell r="B477" t="str">
            <v>-</v>
          </cell>
          <cell r="C477" t="str">
            <v>fimm</v>
          </cell>
          <cell r="D477" t="str">
            <v>N</v>
          </cell>
          <cell r="E477" t="str">
            <v>Other animals (fur animals)</v>
          </cell>
          <cell r="F477" t="str">
            <v>kg N/kg straw</v>
          </cell>
          <cell r="G477" t="str">
            <v>D</v>
          </cell>
          <cell r="H477" t="str">
            <v>-</v>
          </cell>
          <cell r="I477" t="str">
            <v>3B EMEP/EEA Guidebook 2019, Step 7 (Webb and Misselbrook, 2004)</v>
          </cell>
          <cell r="J477"/>
          <cell r="K477">
            <v>6.7000000000000002E-3</v>
          </cell>
          <cell r="L477">
            <v>6.7000000000000002E-3</v>
          </cell>
          <cell r="M477">
            <v>6.7000000000000002E-3</v>
          </cell>
          <cell r="N477">
            <v>6.7000000000000002E-3</v>
          </cell>
          <cell r="O477">
            <v>6.7000000000000002E-3</v>
          </cell>
          <cell r="P477">
            <v>6.7000000000000002E-3</v>
          </cell>
          <cell r="Q477">
            <v>6.7000000000000002E-3</v>
          </cell>
          <cell r="R477">
            <v>6.7000000000000002E-3</v>
          </cell>
          <cell r="S477">
            <v>6.7000000000000002E-3</v>
          </cell>
          <cell r="T477">
            <v>6.7000000000000002E-3</v>
          </cell>
          <cell r="U477">
            <v>6.7000000000000002E-3</v>
          </cell>
          <cell r="V477">
            <v>6.7000000000000002E-3</v>
          </cell>
          <cell r="W477">
            <v>6.7000000000000002E-3</v>
          </cell>
          <cell r="X477">
            <v>6.7000000000000002E-3</v>
          </cell>
          <cell r="Y477">
            <v>6.7000000000000002E-3</v>
          </cell>
          <cell r="Z477">
            <v>6.7000000000000002E-3</v>
          </cell>
          <cell r="AA477">
            <v>6.7000000000000002E-3</v>
          </cell>
          <cell r="AB477">
            <v>6.7000000000000002E-3</v>
          </cell>
          <cell r="AC477">
            <v>6.7000000000000002E-3</v>
          </cell>
          <cell r="AD477">
            <v>6.7000000000000002E-3</v>
          </cell>
          <cell r="AE477">
            <v>6.7000000000000002E-3</v>
          </cell>
          <cell r="AF477">
            <v>6.7000000000000002E-3</v>
          </cell>
          <cell r="AG477">
            <v>6.7000000000000002E-3</v>
          </cell>
          <cell r="AH477">
            <v>6.7000000000000002E-3</v>
          </cell>
          <cell r="AI477">
            <v>6.7000000000000002E-3</v>
          </cell>
          <cell r="AJ477">
            <v>6.7000000000000002E-3</v>
          </cell>
          <cell r="AK477">
            <v>6.7000000000000002E-3</v>
          </cell>
          <cell r="AL477">
            <v>6.7000000000000002E-3</v>
          </cell>
          <cell r="AM477">
            <v>6.7000000000000002E-3</v>
          </cell>
          <cell r="AN477">
            <v>6.7000000000000002E-3</v>
          </cell>
          <cell r="AO477">
            <v>6.7000000000000002E-3</v>
          </cell>
          <cell r="AP477"/>
          <cell r="AQ477"/>
          <cell r="AR477"/>
          <cell r="AS477"/>
          <cell r="AT477"/>
          <cell r="AU477"/>
          <cell r="AV477" t="e">
            <v>#N/A</v>
          </cell>
        </row>
        <row r="478">
          <cell r="A478" t="str">
            <v>N immobilised to TAN (fmin)</v>
          </cell>
          <cell r="B478"/>
          <cell r="C478"/>
          <cell r="D478"/>
          <cell r="E478"/>
          <cell r="F478"/>
          <cell r="G478"/>
          <cell r="H478"/>
          <cell r="I478"/>
          <cell r="J478"/>
          <cell r="K478"/>
          <cell r="L478"/>
          <cell r="M478"/>
          <cell r="N478"/>
          <cell r="O478"/>
          <cell r="P478"/>
          <cell r="Q478"/>
          <cell r="R478"/>
          <cell r="S478"/>
          <cell r="T478"/>
          <cell r="U478"/>
          <cell r="V478"/>
          <cell r="W478"/>
          <cell r="X478"/>
          <cell r="Y478"/>
          <cell r="Z478"/>
          <cell r="AA478"/>
          <cell r="AB478"/>
          <cell r="AC478"/>
          <cell r="AD478"/>
          <cell r="AE478"/>
          <cell r="AF478"/>
          <cell r="AG478"/>
          <cell r="AH478"/>
          <cell r="AI478"/>
          <cell r="AJ478"/>
          <cell r="AK478"/>
          <cell r="AL478"/>
          <cell r="AM478"/>
          <cell r="AN478"/>
          <cell r="AO478"/>
          <cell r="AP478"/>
          <cell r="AQ478"/>
          <cell r="AR478"/>
          <cell r="AS478"/>
          <cell r="AT478"/>
          <cell r="AU478"/>
          <cell r="AV478"/>
        </row>
        <row r="479">
          <cell r="A479" t="str">
            <v>fmin_Dairy cattle</v>
          </cell>
          <cell r="B479" t="str">
            <v>-</v>
          </cell>
          <cell r="C479" t="str">
            <v>fmin</v>
          </cell>
          <cell r="D479" t="str">
            <v>N</v>
          </cell>
          <cell r="E479" t="str">
            <v>Dairy cattle</v>
          </cell>
          <cell r="F479" t="str">
            <v>kg N/kg</v>
          </cell>
          <cell r="G479" t="str">
            <v>D</v>
          </cell>
          <cell r="H479" t="str">
            <v>-</v>
          </cell>
          <cell r="I479" t="str">
            <v>3B EMEP/EEA Guidebook 2019, Step 9 (Dämmgen et al., 2007).</v>
          </cell>
          <cell r="J479"/>
          <cell r="K479">
            <v>0.1</v>
          </cell>
          <cell r="L479">
            <v>0.1</v>
          </cell>
          <cell r="M479">
            <v>0.1</v>
          </cell>
          <cell r="N479">
            <v>0.1</v>
          </cell>
          <cell r="O479">
            <v>0.1</v>
          </cell>
          <cell r="P479">
            <v>0.1</v>
          </cell>
          <cell r="Q479">
            <v>0.1</v>
          </cell>
          <cell r="R479">
            <v>0.1</v>
          </cell>
          <cell r="S479">
            <v>0.1</v>
          </cell>
          <cell r="T479">
            <v>0.1</v>
          </cell>
          <cell r="U479">
            <v>0.1</v>
          </cell>
          <cell r="V479">
            <v>0.1</v>
          </cell>
          <cell r="W479">
            <v>0.1</v>
          </cell>
          <cell r="X479">
            <v>0.1</v>
          </cell>
          <cell r="Y479">
            <v>0.1</v>
          </cell>
          <cell r="Z479">
            <v>0.1</v>
          </cell>
          <cell r="AA479">
            <v>0.1</v>
          </cell>
          <cell r="AB479">
            <v>0.1</v>
          </cell>
          <cell r="AC479">
            <v>0.1</v>
          </cell>
          <cell r="AD479">
            <v>0.1</v>
          </cell>
          <cell r="AE479">
            <v>0.1</v>
          </cell>
          <cell r="AF479">
            <v>0.1</v>
          </cell>
          <cell r="AG479">
            <v>0.1</v>
          </cell>
          <cell r="AH479">
            <v>0.1</v>
          </cell>
          <cell r="AI479">
            <v>0.1</v>
          </cell>
          <cell r="AJ479">
            <v>0.1</v>
          </cell>
          <cell r="AK479">
            <v>0.1</v>
          </cell>
          <cell r="AL479">
            <v>0.1</v>
          </cell>
          <cell r="AM479">
            <v>0.1</v>
          </cell>
          <cell r="AN479">
            <v>0.1</v>
          </cell>
          <cell r="AO479">
            <v>0.1</v>
          </cell>
          <cell r="AP479"/>
          <cell r="AQ479"/>
          <cell r="AR479"/>
          <cell r="AS479"/>
          <cell r="AT479"/>
          <cell r="AU479"/>
          <cell r="AV479" t="e">
            <v>#N/A</v>
          </cell>
        </row>
        <row r="480">
          <cell r="A480" t="str">
            <v>fmin_Non-dairy cattle</v>
          </cell>
          <cell r="B480" t="str">
            <v>-</v>
          </cell>
          <cell r="C480" t="str">
            <v>fmin</v>
          </cell>
          <cell r="D480" t="str">
            <v>N</v>
          </cell>
          <cell r="E480" t="str">
            <v>Non-dairy cattle</v>
          </cell>
          <cell r="F480" t="str">
            <v>kg N/kg</v>
          </cell>
          <cell r="G480" t="str">
            <v>D</v>
          </cell>
          <cell r="H480" t="str">
            <v>-</v>
          </cell>
          <cell r="I480" t="str">
            <v>3B EMEP/EEA Guidebook 2019, Step 9 (Dämmgen et al., 2007).</v>
          </cell>
          <cell r="J480"/>
          <cell r="K480">
            <v>0.1</v>
          </cell>
          <cell r="L480">
            <v>0.1</v>
          </cell>
          <cell r="M480">
            <v>0.1</v>
          </cell>
          <cell r="N480">
            <v>0.1</v>
          </cell>
          <cell r="O480">
            <v>0.1</v>
          </cell>
          <cell r="P480">
            <v>0.1</v>
          </cell>
          <cell r="Q480">
            <v>0.1</v>
          </cell>
          <cell r="R480">
            <v>0.1</v>
          </cell>
          <cell r="S480">
            <v>0.1</v>
          </cell>
          <cell r="T480">
            <v>0.1</v>
          </cell>
          <cell r="U480">
            <v>0.1</v>
          </cell>
          <cell r="V480">
            <v>0.1</v>
          </cell>
          <cell r="W480">
            <v>0.1</v>
          </cell>
          <cell r="X480">
            <v>0.1</v>
          </cell>
          <cell r="Y480">
            <v>0.1</v>
          </cell>
          <cell r="Z480">
            <v>0.1</v>
          </cell>
          <cell r="AA480">
            <v>0.1</v>
          </cell>
          <cell r="AB480">
            <v>0.1</v>
          </cell>
          <cell r="AC480">
            <v>0.1</v>
          </cell>
          <cell r="AD480">
            <v>0.1</v>
          </cell>
          <cell r="AE480">
            <v>0.1</v>
          </cell>
          <cell r="AF480">
            <v>0.1</v>
          </cell>
          <cell r="AG480">
            <v>0.1</v>
          </cell>
          <cell r="AH480">
            <v>0.1</v>
          </cell>
          <cell r="AI480">
            <v>0.1</v>
          </cell>
          <cell r="AJ480">
            <v>0.1</v>
          </cell>
          <cell r="AK480">
            <v>0.1</v>
          </cell>
          <cell r="AL480">
            <v>0.1</v>
          </cell>
          <cell r="AM480">
            <v>0.1</v>
          </cell>
          <cell r="AN480">
            <v>0.1</v>
          </cell>
          <cell r="AO480">
            <v>0.1</v>
          </cell>
          <cell r="AP480"/>
          <cell r="AQ480"/>
          <cell r="AR480"/>
          <cell r="AS480"/>
          <cell r="AT480"/>
          <cell r="AU480"/>
          <cell r="AV480" t="e">
            <v>#N/A</v>
          </cell>
        </row>
        <row r="481">
          <cell r="A481" t="str">
            <v>fmin_Non-dairy cattle (calves)</v>
          </cell>
          <cell r="B481" t="str">
            <v>-</v>
          </cell>
          <cell r="C481" t="str">
            <v>fmin</v>
          </cell>
          <cell r="D481" t="str">
            <v>N</v>
          </cell>
          <cell r="E481" t="str">
            <v>Non-dairy cattle (calves)</v>
          </cell>
          <cell r="F481" t="str">
            <v>kg N/kg</v>
          </cell>
          <cell r="G481" t="str">
            <v>D</v>
          </cell>
          <cell r="H481" t="str">
            <v>-</v>
          </cell>
          <cell r="I481" t="str">
            <v>3B EMEP/EEA Guidebook 2019, Step 9 (Dämmgen et al., 2007).</v>
          </cell>
          <cell r="J481"/>
          <cell r="K481">
            <v>0.1</v>
          </cell>
          <cell r="L481">
            <v>0.1</v>
          </cell>
          <cell r="M481">
            <v>0.1</v>
          </cell>
          <cell r="N481">
            <v>0.1</v>
          </cell>
          <cell r="O481">
            <v>0.1</v>
          </cell>
          <cell r="P481">
            <v>0.1</v>
          </cell>
          <cell r="Q481">
            <v>0.1</v>
          </cell>
          <cell r="R481">
            <v>0.1</v>
          </cell>
          <cell r="S481">
            <v>0.1</v>
          </cell>
          <cell r="T481">
            <v>0.1</v>
          </cell>
          <cell r="U481">
            <v>0.1</v>
          </cell>
          <cell r="V481">
            <v>0.1</v>
          </cell>
          <cell r="W481">
            <v>0.1</v>
          </cell>
          <cell r="X481">
            <v>0.1</v>
          </cell>
          <cell r="Y481">
            <v>0.1</v>
          </cell>
          <cell r="Z481">
            <v>0.1</v>
          </cell>
          <cell r="AA481">
            <v>0.1</v>
          </cell>
          <cell r="AB481">
            <v>0.1</v>
          </cell>
          <cell r="AC481">
            <v>0.1</v>
          </cell>
          <cell r="AD481">
            <v>0.1</v>
          </cell>
          <cell r="AE481">
            <v>0.1</v>
          </cell>
          <cell r="AF481">
            <v>0.1</v>
          </cell>
          <cell r="AG481">
            <v>0.1</v>
          </cell>
          <cell r="AH481">
            <v>0.1</v>
          </cell>
          <cell r="AI481">
            <v>0.1</v>
          </cell>
          <cell r="AJ481">
            <v>0.1</v>
          </cell>
          <cell r="AK481">
            <v>0.1</v>
          </cell>
          <cell r="AL481">
            <v>0.1</v>
          </cell>
          <cell r="AM481">
            <v>0.1</v>
          </cell>
          <cell r="AN481">
            <v>0.1</v>
          </cell>
          <cell r="AO481">
            <v>0.1</v>
          </cell>
          <cell r="AP481"/>
          <cell r="AQ481"/>
          <cell r="AR481"/>
          <cell r="AS481"/>
          <cell r="AT481"/>
          <cell r="AU481"/>
          <cell r="AV481" t="e">
            <v>#N/A</v>
          </cell>
        </row>
        <row r="482">
          <cell r="A482" t="str">
            <v>fmin_Sheep</v>
          </cell>
          <cell r="B482" t="str">
            <v>-</v>
          </cell>
          <cell r="C482" t="str">
            <v>fmin</v>
          </cell>
          <cell r="D482" t="str">
            <v>N</v>
          </cell>
          <cell r="E482" t="str">
            <v>Sheep</v>
          </cell>
          <cell r="F482" t="str">
            <v>kg N/kg</v>
          </cell>
          <cell r="G482" t="str">
            <v>D</v>
          </cell>
          <cell r="H482" t="str">
            <v>-</v>
          </cell>
          <cell r="I482" t="str">
            <v>3B EMEP/EEA Guidebook 2019, Step 9 (Dämmgen et al., 2007).</v>
          </cell>
          <cell r="J482"/>
          <cell r="K482">
            <v>0.1</v>
          </cell>
          <cell r="L482">
            <v>0.1</v>
          </cell>
          <cell r="M482">
            <v>0.1</v>
          </cell>
          <cell r="N482">
            <v>0.1</v>
          </cell>
          <cell r="O482">
            <v>0.1</v>
          </cell>
          <cell r="P482">
            <v>0.1</v>
          </cell>
          <cell r="Q482">
            <v>0.1</v>
          </cell>
          <cell r="R482">
            <v>0.1</v>
          </cell>
          <cell r="S482">
            <v>0.1</v>
          </cell>
          <cell r="T482">
            <v>0.1</v>
          </cell>
          <cell r="U482">
            <v>0.1</v>
          </cell>
          <cell r="V482">
            <v>0.1</v>
          </cell>
          <cell r="W482">
            <v>0.1</v>
          </cell>
          <cell r="X482">
            <v>0.1</v>
          </cell>
          <cell r="Y482">
            <v>0.1</v>
          </cell>
          <cell r="Z482">
            <v>0.1</v>
          </cell>
          <cell r="AA482">
            <v>0.1</v>
          </cell>
          <cell r="AB482">
            <v>0.1</v>
          </cell>
          <cell r="AC482">
            <v>0.1</v>
          </cell>
          <cell r="AD482">
            <v>0.1</v>
          </cell>
          <cell r="AE482">
            <v>0.1</v>
          </cell>
          <cell r="AF482">
            <v>0.1</v>
          </cell>
          <cell r="AG482">
            <v>0.1</v>
          </cell>
          <cell r="AH482">
            <v>0.1</v>
          </cell>
          <cell r="AI482">
            <v>0.1</v>
          </cell>
          <cell r="AJ482">
            <v>0.1</v>
          </cell>
          <cell r="AK482">
            <v>0.1</v>
          </cell>
          <cell r="AL482">
            <v>0.1</v>
          </cell>
          <cell r="AM482">
            <v>0.1</v>
          </cell>
          <cell r="AN482">
            <v>0.1</v>
          </cell>
          <cell r="AO482">
            <v>0.1</v>
          </cell>
          <cell r="AP482"/>
          <cell r="AQ482"/>
          <cell r="AR482"/>
          <cell r="AS482"/>
          <cell r="AT482"/>
          <cell r="AU482"/>
          <cell r="AV482" t="e">
            <v>#N/A</v>
          </cell>
        </row>
        <row r="483">
          <cell r="A483" t="str">
            <v>fmin_Swine (finishing pigs)</v>
          </cell>
          <cell r="B483" t="str">
            <v>-</v>
          </cell>
          <cell r="C483" t="str">
            <v>fmin</v>
          </cell>
          <cell r="D483" t="str">
            <v>N</v>
          </cell>
          <cell r="E483" t="str">
            <v>Swine (finishing pigs)</v>
          </cell>
          <cell r="F483" t="str">
            <v>kg N/kg</v>
          </cell>
          <cell r="G483" t="str">
            <v>D</v>
          </cell>
          <cell r="H483" t="str">
            <v>-</v>
          </cell>
          <cell r="I483" t="str">
            <v>3B EMEP/EEA Guidebook 2019, Step 9 (Dämmgen et al., 2007).</v>
          </cell>
          <cell r="J483"/>
          <cell r="K483">
            <v>0.1</v>
          </cell>
          <cell r="L483">
            <v>0.1</v>
          </cell>
          <cell r="M483">
            <v>0.1</v>
          </cell>
          <cell r="N483">
            <v>0.1</v>
          </cell>
          <cell r="O483">
            <v>0.1</v>
          </cell>
          <cell r="P483">
            <v>0.1</v>
          </cell>
          <cell r="Q483">
            <v>0.1</v>
          </cell>
          <cell r="R483">
            <v>0.1</v>
          </cell>
          <cell r="S483">
            <v>0.1</v>
          </cell>
          <cell r="T483">
            <v>0.1</v>
          </cell>
          <cell r="U483">
            <v>0.1</v>
          </cell>
          <cell r="V483">
            <v>0.1</v>
          </cell>
          <cell r="W483">
            <v>0.1</v>
          </cell>
          <cell r="X483">
            <v>0.1</v>
          </cell>
          <cell r="Y483">
            <v>0.1</v>
          </cell>
          <cell r="Z483">
            <v>0.1</v>
          </cell>
          <cell r="AA483">
            <v>0.1</v>
          </cell>
          <cell r="AB483">
            <v>0.1</v>
          </cell>
          <cell r="AC483">
            <v>0.1</v>
          </cell>
          <cell r="AD483">
            <v>0.1</v>
          </cell>
          <cell r="AE483">
            <v>0.1</v>
          </cell>
          <cell r="AF483">
            <v>0.1</v>
          </cell>
          <cell r="AG483">
            <v>0.1</v>
          </cell>
          <cell r="AH483">
            <v>0.1</v>
          </cell>
          <cell r="AI483">
            <v>0.1</v>
          </cell>
          <cell r="AJ483">
            <v>0.1</v>
          </cell>
          <cell r="AK483">
            <v>0.1</v>
          </cell>
          <cell r="AL483">
            <v>0.1</v>
          </cell>
          <cell r="AM483">
            <v>0.1</v>
          </cell>
          <cell r="AN483">
            <v>0.1</v>
          </cell>
          <cell r="AO483">
            <v>0.1</v>
          </cell>
          <cell r="AP483"/>
          <cell r="AQ483"/>
          <cell r="AR483"/>
          <cell r="AS483"/>
          <cell r="AT483"/>
          <cell r="AU483"/>
          <cell r="AV483" t="e">
            <v>#N/A</v>
          </cell>
        </row>
        <row r="484">
          <cell r="A484" t="str">
            <v>fmin_Swine (sows)</v>
          </cell>
          <cell r="B484" t="str">
            <v>-</v>
          </cell>
          <cell r="C484" t="str">
            <v>fmin</v>
          </cell>
          <cell r="D484" t="str">
            <v>N</v>
          </cell>
          <cell r="E484" t="str">
            <v>Swine (sows)</v>
          </cell>
          <cell r="F484" t="str">
            <v>kg N/kg</v>
          </cell>
          <cell r="G484" t="str">
            <v>D</v>
          </cell>
          <cell r="H484" t="str">
            <v>-</v>
          </cell>
          <cell r="I484" t="str">
            <v>3B EMEP/EEA Guidebook 2019, Step 9 (Dämmgen et al., 2007).</v>
          </cell>
          <cell r="J484"/>
          <cell r="K484">
            <v>0.1</v>
          </cell>
          <cell r="L484">
            <v>0.1</v>
          </cell>
          <cell r="M484">
            <v>0.1</v>
          </cell>
          <cell r="N484">
            <v>0.1</v>
          </cell>
          <cell r="O484">
            <v>0.1</v>
          </cell>
          <cell r="P484">
            <v>0.1</v>
          </cell>
          <cell r="Q484">
            <v>0.1</v>
          </cell>
          <cell r="R484">
            <v>0.1</v>
          </cell>
          <cell r="S484">
            <v>0.1</v>
          </cell>
          <cell r="T484">
            <v>0.1</v>
          </cell>
          <cell r="U484">
            <v>0.1</v>
          </cell>
          <cell r="V484">
            <v>0.1</v>
          </cell>
          <cell r="W484">
            <v>0.1</v>
          </cell>
          <cell r="X484">
            <v>0.1</v>
          </cell>
          <cell r="Y484">
            <v>0.1</v>
          </cell>
          <cell r="Z484">
            <v>0.1</v>
          </cell>
          <cell r="AA484">
            <v>0.1</v>
          </cell>
          <cell r="AB484">
            <v>0.1</v>
          </cell>
          <cell r="AC484">
            <v>0.1</v>
          </cell>
          <cell r="AD484">
            <v>0.1</v>
          </cell>
          <cell r="AE484">
            <v>0.1</v>
          </cell>
          <cell r="AF484">
            <v>0.1</v>
          </cell>
          <cell r="AG484">
            <v>0.1</v>
          </cell>
          <cell r="AH484">
            <v>0.1</v>
          </cell>
          <cell r="AI484">
            <v>0.1</v>
          </cell>
          <cell r="AJ484">
            <v>0.1</v>
          </cell>
          <cell r="AK484">
            <v>0.1</v>
          </cell>
          <cell r="AL484">
            <v>0.1</v>
          </cell>
          <cell r="AM484">
            <v>0.1</v>
          </cell>
          <cell r="AN484">
            <v>0.1</v>
          </cell>
          <cell r="AO484">
            <v>0.1</v>
          </cell>
          <cell r="AP484"/>
          <cell r="AQ484"/>
          <cell r="AR484"/>
          <cell r="AS484"/>
          <cell r="AT484"/>
          <cell r="AU484"/>
          <cell r="AV484" t="e">
            <v>#N/A</v>
          </cell>
        </row>
        <row r="485">
          <cell r="A485" t="str">
            <v>fmin_Buffalo</v>
          </cell>
          <cell r="B485" t="str">
            <v>-</v>
          </cell>
          <cell r="C485" t="str">
            <v>fmin</v>
          </cell>
          <cell r="D485" t="str">
            <v>N</v>
          </cell>
          <cell r="E485" t="str">
            <v>Buffalo</v>
          </cell>
          <cell r="F485" t="str">
            <v>kg N/kg</v>
          </cell>
          <cell r="G485" t="str">
            <v>D</v>
          </cell>
          <cell r="H485" t="str">
            <v>-</v>
          </cell>
          <cell r="I485" t="str">
            <v>3B EMEP/EEA Guidebook 2019, Step 9 (Dämmgen et al., 2007).</v>
          </cell>
          <cell r="J485"/>
          <cell r="K485">
            <v>0.1</v>
          </cell>
          <cell r="L485">
            <v>0.1</v>
          </cell>
          <cell r="M485">
            <v>0.1</v>
          </cell>
          <cell r="N485">
            <v>0.1</v>
          </cell>
          <cell r="O485">
            <v>0.1</v>
          </cell>
          <cell r="P485">
            <v>0.1</v>
          </cell>
          <cell r="Q485">
            <v>0.1</v>
          </cell>
          <cell r="R485">
            <v>0.1</v>
          </cell>
          <cell r="S485">
            <v>0.1</v>
          </cell>
          <cell r="T485">
            <v>0.1</v>
          </cell>
          <cell r="U485">
            <v>0.1</v>
          </cell>
          <cell r="V485">
            <v>0.1</v>
          </cell>
          <cell r="W485">
            <v>0.1</v>
          </cell>
          <cell r="X485">
            <v>0.1</v>
          </cell>
          <cell r="Y485">
            <v>0.1</v>
          </cell>
          <cell r="Z485">
            <v>0.1</v>
          </cell>
          <cell r="AA485">
            <v>0.1</v>
          </cell>
          <cell r="AB485">
            <v>0.1</v>
          </cell>
          <cell r="AC485">
            <v>0.1</v>
          </cell>
          <cell r="AD485">
            <v>0.1</v>
          </cell>
          <cell r="AE485">
            <v>0.1</v>
          </cell>
          <cell r="AF485">
            <v>0.1</v>
          </cell>
          <cell r="AG485">
            <v>0.1</v>
          </cell>
          <cell r="AH485">
            <v>0.1</v>
          </cell>
          <cell r="AI485">
            <v>0.1</v>
          </cell>
          <cell r="AJ485">
            <v>0.1</v>
          </cell>
          <cell r="AK485">
            <v>0.1</v>
          </cell>
          <cell r="AL485">
            <v>0.1</v>
          </cell>
          <cell r="AM485">
            <v>0.1</v>
          </cell>
          <cell r="AN485">
            <v>0.1</v>
          </cell>
          <cell r="AO485">
            <v>0.1</v>
          </cell>
          <cell r="AP485"/>
          <cell r="AQ485"/>
          <cell r="AR485"/>
          <cell r="AS485"/>
          <cell r="AT485"/>
          <cell r="AU485"/>
          <cell r="AV485" t="e">
            <v>#N/A</v>
          </cell>
        </row>
        <row r="486">
          <cell r="A486" t="str">
            <v>fmin_Goats</v>
          </cell>
          <cell r="B486" t="str">
            <v>-</v>
          </cell>
          <cell r="C486" t="str">
            <v>fmin</v>
          </cell>
          <cell r="D486" t="str">
            <v>N</v>
          </cell>
          <cell r="E486" t="str">
            <v>Goats</v>
          </cell>
          <cell r="F486" t="str">
            <v>kg N/kg</v>
          </cell>
          <cell r="G486" t="str">
            <v>D</v>
          </cell>
          <cell r="H486" t="str">
            <v>-</v>
          </cell>
          <cell r="I486" t="str">
            <v>3B EMEP/EEA Guidebook 2019, Step 9 (Dämmgen et al., 2007).</v>
          </cell>
          <cell r="J486"/>
          <cell r="K486">
            <v>0.1</v>
          </cell>
          <cell r="L486">
            <v>0.1</v>
          </cell>
          <cell r="M486">
            <v>0.1</v>
          </cell>
          <cell r="N486">
            <v>0.1</v>
          </cell>
          <cell r="O486">
            <v>0.1</v>
          </cell>
          <cell r="P486">
            <v>0.1</v>
          </cell>
          <cell r="Q486">
            <v>0.1</v>
          </cell>
          <cell r="R486">
            <v>0.1</v>
          </cell>
          <cell r="S486">
            <v>0.1</v>
          </cell>
          <cell r="T486">
            <v>0.1</v>
          </cell>
          <cell r="U486">
            <v>0.1</v>
          </cell>
          <cell r="V486">
            <v>0.1</v>
          </cell>
          <cell r="W486">
            <v>0.1</v>
          </cell>
          <cell r="X486">
            <v>0.1</v>
          </cell>
          <cell r="Y486">
            <v>0.1</v>
          </cell>
          <cell r="Z486">
            <v>0.1</v>
          </cell>
          <cell r="AA486">
            <v>0.1</v>
          </cell>
          <cell r="AB486">
            <v>0.1</v>
          </cell>
          <cell r="AC486">
            <v>0.1</v>
          </cell>
          <cell r="AD486">
            <v>0.1</v>
          </cell>
          <cell r="AE486">
            <v>0.1</v>
          </cell>
          <cell r="AF486">
            <v>0.1</v>
          </cell>
          <cell r="AG486">
            <v>0.1</v>
          </cell>
          <cell r="AH486">
            <v>0.1</v>
          </cell>
          <cell r="AI486">
            <v>0.1</v>
          </cell>
          <cell r="AJ486">
            <v>0.1</v>
          </cell>
          <cell r="AK486">
            <v>0.1</v>
          </cell>
          <cell r="AL486">
            <v>0.1</v>
          </cell>
          <cell r="AM486">
            <v>0.1</v>
          </cell>
          <cell r="AN486">
            <v>0.1</v>
          </cell>
          <cell r="AO486">
            <v>0.1</v>
          </cell>
          <cell r="AP486"/>
          <cell r="AQ486"/>
          <cell r="AR486"/>
          <cell r="AS486"/>
          <cell r="AT486"/>
          <cell r="AU486"/>
          <cell r="AV486" t="e">
            <v>#N/A</v>
          </cell>
        </row>
        <row r="487">
          <cell r="A487" t="str">
            <v>fmin_Horses</v>
          </cell>
          <cell r="B487" t="str">
            <v>-</v>
          </cell>
          <cell r="C487" t="str">
            <v>fmin</v>
          </cell>
          <cell r="D487" t="str">
            <v>N</v>
          </cell>
          <cell r="E487" t="str">
            <v>Horses</v>
          </cell>
          <cell r="F487" t="str">
            <v>kg N/kg</v>
          </cell>
          <cell r="G487" t="str">
            <v>D</v>
          </cell>
          <cell r="H487" t="str">
            <v>-</v>
          </cell>
          <cell r="I487" t="str">
            <v>3B EMEP/EEA Guidebook 2019, Step 9 (Dämmgen et al., 2007).</v>
          </cell>
          <cell r="J487"/>
          <cell r="K487">
            <v>0.1</v>
          </cell>
          <cell r="L487">
            <v>0.1</v>
          </cell>
          <cell r="M487">
            <v>0.1</v>
          </cell>
          <cell r="N487">
            <v>0.1</v>
          </cell>
          <cell r="O487">
            <v>0.1</v>
          </cell>
          <cell r="P487">
            <v>0.1</v>
          </cell>
          <cell r="Q487">
            <v>0.1</v>
          </cell>
          <cell r="R487">
            <v>0.1</v>
          </cell>
          <cell r="S487">
            <v>0.1</v>
          </cell>
          <cell r="T487">
            <v>0.1</v>
          </cell>
          <cell r="U487">
            <v>0.1</v>
          </cell>
          <cell r="V487">
            <v>0.1</v>
          </cell>
          <cell r="W487">
            <v>0.1</v>
          </cell>
          <cell r="X487">
            <v>0.1</v>
          </cell>
          <cell r="Y487">
            <v>0.1</v>
          </cell>
          <cell r="Z487">
            <v>0.1</v>
          </cell>
          <cell r="AA487">
            <v>0.1</v>
          </cell>
          <cell r="AB487">
            <v>0.1</v>
          </cell>
          <cell r="AC487">
            <v>0.1</v>
          </cell>
          <cell r="AD487">
            <v>0.1</v>
          </cell>
          <cell r="AE487">
            <v>0.1</v>
          </cell>
          <cell r="AF487">
            <v>0.1</v>
          </cell>
          <cell r="AG487">
            <v>0.1</v>
          </cell>
          <cell r="AH487">
            <v>0.1</v>
          </cell>
          <cell r="AI487">
            <v>0.1</v>
          </cell>
          <cell r="AJ487">
            <v>0.1</v>
          </cell>
          <cell r="AK487">
            <v>0.1</v>
          </cell>
          <cell r="AL487">
            <v>0.1</v>
          </cell>
          <cell r="AM487">
            <v>0.1</v>
          </cell>
          <cell r="AN487">
            <v>0.1</v>
          </cell>
          <cell r="AO487">
            <v>0.1</v>
          </cell>
          <cell r="AP487"/>
          <cell r="AQ487"/>
          <cell r="AR487"/>
          <cell r="AS487"/>
          <cell r="AT487"/>
          <cell r="AU487"/>
          <cell r="AV487" t="e">
            <v>#N/A</v>
          </cell>
        </row>
        <row r="488">
          <cell r="A488" t="str">
            <v>fmin_Mules and asses</v>
          </cell>
          <cell r="B488" t="str">
            <v>-</v>
          </cell>
          <cell r="C488" t="str">
            <v>fmin</v>
          </cell>
          <cell r="D488" t="str">
            <v>N</v>
          </cell>
          <cell r="E488" t="str">
            <v>Mules and asses</v>
          </cell>
          <cell r="F488" t="str">
            <v>kg N/kg</v>
          </cell>
          <cell r="G488" t="str">
            <v>D</v>
          </cell>
          <cell r="H488" t="str">
            <v>-</v>
          </cell>
          <cell r="I488" t="str">
            <v>3B EMEP/EEA Guidebook 2019, Step 9 (Dämmgen et al., 2007).</v>
          </cell>
          <cell r="J488"/>
          <cell r="K488">
            <v>0.1</v>
          </cell>
          <cell r="L488">
            <v>0.1</v>
          </cell>
          <cell r="M488">
            <v>0.1</v>
          </cell>
          <cell r="N488">
            <v>0.1</v>
          </cell>
          <cell r="O488">
            <v>0.1</v>
          </cell>
          <cell r="P488">
            <v>0.1</v>
          </cell>
          <cell r="Q488">
            <v>0.1</v>
          </cell>
          <cell r="R488">
            <v>0.1</v>
          </cell>
          <cell r="S488">
            <v>0.1</v>
          </cell>
          <cell r="T488">
            <v>0.1</v>
          </cell>
          <cell r="U488">
            <v>0.1</v>
          </cell>
          <cell r="V488">
            <v>0.1</v>
          </cell>
          <cell r="W488">
            <v>0.1</v>
          </cell>
          <cell r="X488">
            <v>0.1</v>
          </cell>
          <cell r="Y488">
            <v>0.1</v>
          </cell>
          <cell r="Z488">
            <v>0.1</v>
          </cell>
          <cell r="AA488">
            <v>0.1</v>
          </cell>
          <cell r="AB488">
            <v>0.1</v>
          </cell>
          <cell r="AC488">
            <v>0.1</v>
          </cell>
          <cell r="AD488">
            <v>0.1</v>
          </cell>
          <cell r="AE488">
            <v>0.1</v>
          </cell>
          <cell r="AF488">
            <v>0.1</v>
          </cell>
          <cell r="AG488">
            <v>0.1</v>
          </cell>
          <cell r="AH488">
            <v>0.1</v>
          </cell>
          <cell r="AI488">
            <v>0.1</v>
          </cell>
          <cell r="AJ488">
            <v>0.1</v>
          </cell>
          <cell r="AK488">
            <v>0.1</v>
          </cell>
          <cell r="AL488">
            <v>0.1</v>
          </cell>
          <cell r="AM488">
            <v>0.1</v>
          </cell>
          <cell r="AN488">
            <v>0.1</v>
          </cell>
          <cell r="AO488">
            <v>0.1</v>
          </cell>
          <cell r="AP488"/>
          <cell r="AQ488"/>
          <cell r="AR488"/>
          <cell r="AS488"/>
          <cell r="AT488"/>
          <cell r="AU488"/>
          <cell r="AV488" t="e">
            <v>#N/A</v>
          </cell>
        </row>
        <row r="489">
          <cell r="A489" t="str">
            <v>fmin_Laying hens</v>
          </cell>
          <cell r="B489" t="str">
            <v>-</v>
          </cell>
          <cell r="C489" t="str">
            <v>fmin</v>
          </cell>
          <cell r="D489" t="str">
            <v>N</v>
          </cell>
          <cell r="E489" t="str">
            <v>Laying hens</v>
          </cell>
          <cell r="F489" t="str">
            <v>kg N/kg</v>
          </cell>
          <cell r="G489" t="str">
            <v>D</v>
          </cell>
          <cell r="H489" t="str">
            <v>-</v>
          </cell>
          <cell r="I489" t="str">
            <v>3B EMEP/EEA Guidebook 2019, Step 9 (Dämmgen et al., 2007).</v>
          </cell>
          <cell r="J489"/>
          <cell r="K489">
            <v>0.1</v>
          </cell>
          <cell r="L489">
            <v>0.1</v>
          </cell>
          <cell r="M489">
            <v>0.1</v>
          </cell>
          <cell r="N489">
            <v>0.1</v>
          </cell>
          <cell r="O489">
            <v>0.1</v>
          </cell>
          <cell r="P489">
            <v>0.1</v>
          </cell>
          <cell r="Q489">
            <v>0.1</v>
          </cell>
          <cell r="R489">
            <v>0.1</v>
          </cell>
          <cell r="S489">
            <v>0.1</v>
          </cell>
          <cell r="T489">
            <v>0.1</v>
          </cell>
          <cell r="U489">
            <v>0.1</v>
          </cell>
          <cell r="V489">
            <v>0.1</v>
          </cell>
          <cell r="W489">
            <v>0.1</v>
          </cell>
          <cell r="X489">
            <v>0.1</v>
          </cell>
          <cell r="Y489">
            <v>0.1</v>
          </cell>
          <cell r="Z489">
            <v>0.1</v>
          </cell>
          <cell r="AA489">
            <v>0.1</v>
          </cell>
          <cell r="AB489">
            <v>0.1</v>
          </cell>
          <cell r="AC489">
            <v>0.1</v>
          </cell>
          <cell r="AD489">
            <v>0.1</v>
          </cell>
          <cell r="AE489">
            <v>0.1</v>
          </cell>
          <cell r="AF489">
            <v>0.1</v>
          </cell>
          <cell r="AG489">
            <v>0.1</v>
          </cell>
          <cell r="AH489">
            <v>0.1</v>
          </cell>
          <cell r="AI489">
            <v>0.1</v>
          </cell>
          <cell r="AJ489">
            <v>0.1</v>
          </cell>
          <cell r="AK489">
            <v>0.1</v>
          </cell>
          <cell r="AL489">
            <v>0.1</v>
          </cell>
          <cell r="AM489">
            <v>0.1</v>
          </cell>
          <cell r="AN489">
            <v>0.1</v>
          </cell>
          <cell r="AO489">
            <v>0.1</v>
          </cell>
          <cell r="AP489"/>
          <cell r="AQ489"/>
          <cell r="AR489"/>
          <cell r="AS489"/>
          <cell r="AT489"/>
          <cell r="AU489"/>
          <cell r="AV489" t="e">
            <v>#N/A</v>
          </cell>
        </row>
        <row r="490">
          <cell r="A490" t="str">
            <v>fmin_Broilers</v>
          </cell>
          <cell r="B490" t="str">
            <v>-</v>
          </cell>
          <cell r="C490" t="str">
            <v>fmin</v>
          </cell>
          <cell r="D490" t="str">
            <v>N</v>
          </cell>
          <cell r="E490" t="str">
            <v>Broilers</v>
          </cell>
          <cell r="F490" t="str">
            <v>kg N/kg</v>
          </cell>
          <cell r="G490" t="str">
            <v>D</v>
          </cell>
          <cell r="H490" t="str">
            <v>-</v>
          </cell>
          <cell r="I490" t="str">
            <v>3B EMEP/EEA Guidebook 2019, Step 9 (Dämmgen et al., 2007).</v>
          </cell>
          <cell r="J490"/>
          <cell r="K490">
            <v>0.1</v>
          </cell>
          <cell r="L490">
            <v>0.1</v>
          </cell>
          <cell r="M490">
            <v>0.1</v>
          </cell>
          <cell r="N490">
            <v>0.1</v>
          </cell>
          <cell r="O490">
            <v>0.1</v>
          </cell>
          <cell r="P490">
            <v>0.1</v>
          </cell>
          <cell r="Q490">
            <v>0.1</v>
          </cell>
          <cell r="R490">
            <v>0.1</v>
          </cell>
          <cell r="S490">
            <v>0.1</v>
          </cell>
          <cell r="T490">
            <v>0.1</v>
          </cell>
          <cell r="U490">
            <v>0.1</v>
          </cell>
          <cell r="V490">
            <v>0.1</v>
          </cell>
          <cell r="W490">
            <v>0.1</v>
          </cell>
          <cell r="X490">
            <v>0.1</v>
          </cell>
          <cell r="Y490">
            <v>0.1</v>
          </cell>
          <cell r="Z490">
            <v>0.1</v>
          </cell>
          <cell r="AA490">
            <v>0.1</v>
          </cell>
          <cell r="AB490">
            <v>0.1</v>
          </cell>
          <cell r="AC490">
            <v>0.1</v>
          </cell>
          <cell r="AD490">
            <v>0.1</v>
          </cell>
          <cell r="AE490">
            <v>0.1</v>
          </cell>
          <cell r="AF490">
            <v>0.1</v>
          </cell>
          <cell r="AG490">
            <v>0.1</v>
          </cell>
          <cell r="AH490">
            <v>0.1</v>
          </cell>
          <cell r="AI490">
            <v>0.1</v>
          </cell>
          <cell r="AJ490">
            <v>0.1</v>
          </cell>
          <cell r="AK490">
            <v>0.1</v>
          </cell>
          <cell r="AL490">
            <v>0.1</v>
          </cell>
          <cell r="AM490">
            <v>0.1</v>
          </cell>
          <cell r="AN490">
            <v>0.1</v>
          </cell>
          <cell r="AO490">
            <v>0.1</v>
          </cell>
          <cell r="AP490"/>
          <cell r="AQ490"/>
          <cell r="AR490"/>
          <cell r="AS490"/>
          <cell r="AT490"/>
          <cell r="AU490"/>
          <cell r="AV490" t="e">
            <v>#N/A</v>
          </cell>
        </row>
        <row r="491">
          <cell r="A491" t="str">
            <v>fmin_Turkeys</v>
          </cell>
          <cell r="B491" t="str">
            <v>-</v>
          </cell>
          <cell r="C491" t="str">
            <v>fmin</v>
          </cell>
          <cell r="D491" t="str">
            <v>N</v>
          </cell>
          <cell r="E491" t="str">
            <v>Turkeys</v>
          </cell>
          <cell r="F491" t="str">
            <v>kg N/kg</v>
          </cell>
          <cell r="G491" t="str">
            <v>D</v>
          </cell>
          <cell r="H491" t="str">
            <v>-</v>
          </cell>
          <cell r="I491" t="str">
            <v>3B EMEP/EEA Guidebook 2019, Step 9 (Dämmgen et al., 2007).</v>
          </cell>
          <cell r="J491"/>
          <cell r="K491">
            <v>0.1</v>
          </cell>
          <cell r="L491">
            <v>0.1</v>
          </cell>
          <cell r="M491">
            <v>0.1</v>
          </cell>
          <cell r="N491">
            <v>0.1</v>
          </cell>
          <cell r="O491">
            <v>0.1</v>
          </cell>
          <cell r="P491">
            <v>0.1</v>
          </cell>
          <cell r="Q491">
            <v>0.1</v>
          </cell>
          <cell r="R491">
            <v>0.1</v>
          </cell>
          <cell r="S491">
            <v>0.1</v>
          </cell>
          <cell r="T491">
            <v>0.1</v>
          </cell>
          <cell r="U491">
            <v>0.1</v>
          </cell>
          <cell r="V491">
            <v>0.1</v>
          </cell>
          <cell r="W491">
            <v>0.1</v>
          </cell>
          <cell r="X491">
            <v>0.1</v>
          </cell>
          <cell r="Y491">
            <v>0.1</v>
          </cell>
          <cell r="Z491">
            <v>0.1</v>
          </cell>
          <cell r="AA491">
            <v>0.1</v>
          </cell>
          <cell r="AB491">
            <v>0.1</v>
          </cell>
          <cell r="AC491">
            <v>0.1</v>
          </cell>
          <cell r="AD491">
            <v>0.1</v>
          </cell>
          <cell r="AE491">
            <v>0.1</v>
          </cell>
          <cell r="AF491">
            <v>0.1</v>
          </cell>
          <cell r="AG491">
            <v>0.1</v>
          </cell>
          <cell r="AH491">
            <v>0.1</v>
          </cell>
          <cell r="AI491">
            <v>0.1</v>
          </cell>
          <cell r="AJ491">
            <v>0.1</v>
          </cell>
          <cell r="AK491">
            <v>0.1</v>
          </cell>
          <cell r="AL491">
            <v>0.1</v>
          </cell>
          <cell r="AM491">
            <v>0.1</v>
          </cell>
          <cell r="AN491">
            <v>0.1</v>
          </cell>
          <cell r="AO491">
            <v>0.1</v>
          </cell>
          <cell r="AP491"/>
          <cell r="AQ491"/>
          <cell r="AR491"/>
          <cell r="AS491"/>
          <cell r="AT491"/>
          <cell r="AU491"/>
          <cell r="AV491" t="e">
            <v>#N/A</v>
          </cell>
        </row>
        <row r="492">
          <cell r="A492" t="str">
            <v>fmin_Other poultry (ducks)</v>
          </cell>
          <cell r="B492" t="str">
            <v>-</v>
          </cell>
          <cell r="C492" t="str">
            <v>fmin</v>
          </cell>
          <cell r="D492" t="str">
            <v>N</v>
          </cell>
          <cell r="E492" t="str">
            <v>Other poultry (ducks)</v>
          </cell>
          <cell r="F492" t="str">
            <v>kg N/kg</v>
          </cell>
          <cell r="G492" t="str">
            <v>D</v>
          </cell>
          <cell r="H492" t="str">
            <v>-</v>
          </cell>
          <cell r="I492" t="str">
            <v>3B EMEP/EEA Guidebook 2019, Step 9 (Dämmgen et al., 2007).</v>
          </cell>
          <cell r="J492"/>
          <cell r="K492">
            <v>0.1</v>
          </cell>
          <cell r="L492">
            <v>0.1</v>
          </cell>
          <cell r="M492">
            <v>0.1</v>
          </cell>
          <cell r="N492">
            <v>0.1</v>
          </cell>
          <cell r="O492">
            <v>0.1</v>
          </cell>
          <cell r="P492">
            <v>0.1</v>
          </cell>
          <cell r="Q492">
            <v>0.1</v>
          </cell>
          <cell r="R492">
            <v>0.1</v>
          </cell>
          <cell r="S492">
            <v>0.1</v>
          </cell>
          <cell r="T492">
            <v>0.1</v>
          </cell>
          <cell r="U492">
            <v>0.1</v>
          </cell>
          <cell r="V492">
            <v>0.1</v>
          </cell>
          <cell r="W492">
            <v>0.1</v>
          </cell>
          <cell r="X492">
            <v>0.1</v>
          </cell>
          <cell r="Y492">
            <v>0.1</v>
          </cell>
          <cell r="Z492">
            <v>0.1</v>
          </cell>
          <cell r="AA492">
            <v>0.1</v>
          </cell>
          <cell r="AB492">
            <v>0.1</v>
          </cell>
          <cell r="AC492">
            <v>0.1</v>
          </cell>
          <cell r="AD492">
            <v>0.1</v>
          </cell>
          <cell r="AE492">
            <v>0.1</v>
          </cell>
          <cell r="AF492">
            <v>0.1</v>
          </cell>
          <cell r="AG492">
            <v>0.1</v>
          </cell>
          <cell r="AH492">
            <v>0.1</v>
          </cell>
          <cell r="AI492">
            <v>0.1</v>
          </cell>
          <cell r="AJ492">
            <v>0.1</v>
          </cell>
          <cell r="AK492">
            <v>0.1</v>
          </cell>
          <cell r="AL492">
            <v>0.1</v>
          </cell>
          <cell r="AM492">
            <v>0.1</v>
          </cell>
          <cell r="AN492">
            <v>0.1</v>
          </cell>
          <cell r="AO492">
            <v>0.1</v>
          </cell>
          <cell r="AP492"/>
          <cell r="AQ492"/>
          <cell r="AR492"/>
          <cell r="AS492"/>
          <cell r="AT492"/>
          <cell r="AU492"/>
          <cell r="AV492" t="e">
            <v>#N/A</v>
          </cell>
        </row>
        <row r="493">
          <cell r="A493" t="str">
            <v>fmin_Other poultry (geese)</v>
          </cell>
          <cell r="B493" t="str">
            <v>-</v>
          </cell>
          <cell r="C493" t="str">
            <v>fmin</v>
          </cell>
          <cell r="D493" t="str">
            <v>N</v>
          </cell>
          <cell r="E493" t="str">
            <v>Other poultry (geese)</v>
          </cell>
          <cell r="F493" t="str">
            <v>kg N/kg</v>
          </cell>
          <cell r="G493" t="str">
            <v>D</v>
          </cell>
          <cell r="H493" t="str">
            <v>-</v>
          </cell>
          <cell r="I493" t="str">
            <v>3B EMEP/EEA Guidebook 2019, Step 9 (Dämmgen et al., 2007).</v>
          </cell>
          <cell r="J493"/>
          <cell r="K493">
            <v>0.1</v>
          </cell>
          <cell r="L493">
            <v>0.1</v>
          </cell>
          <cell r="M493">
            <v>0.1</v>
          </cell>
          <cell r="N493">
            <v>0.1</v>
          </cell>
          <cell r="O493">
            <v>0.1</v>
          </cell>
          <cell r="P493">
            <v>0.1</v>
          </cell>
          <cell r="Q493">
            <v>0.1</v>
          </cell>
          <cell r="R493">
            <v>0.1</v>
          </cell>
          <cell r="S493">
            <v>0.1</v>
          </cell>
          <cell r="T493">
            <v>0.1</v>
          </cell>
          <cell r="U493">
            <v>0.1</v>
          </cell>
          <cell r="V493">
            <v>0.1</v>
          </cell>
          <cell r="W493">
            <v>0.1</v>
          </cell>
          <cell r="X493">
            <v>0.1</v>
          </cell>
          <cell r="Y493">
            <v>0.1</v>
          </cell>
          <cell r="Z493">
            <v>0.1</v>
          </cell>
          <cell r="AA493">
            <v>0.1</v>
          </cell>
          <cell r="AB493">
            <v>0.1</v>
          </cell>
          <cell r="AC493">
            <v>0.1</v>
          </cell>
          <cell r="AD493">
            <v>0.1</v>
          </cell>
          <cell r="AE493">
            <v>0.1</v>
          </cell>
          <cell r="AF493">
            <v>0.1</v>
          </cell>
          <cell r="AG493">
            <v>0.1</v>
          </cell>
          <cell r="AH493">
            <v>0.1</v>
          </cell>
          <cell r="AI493">
            <v>0.1</v>
          </cell>
          <cell r="AJ493">
            <v>0.1</v>
          </cell>
          <cell r="AK493">
            <v>0.1</v>
          </cell>
          <cell r="AL493">
            <v>0.1</v>
          </cell>
          <cell r="AM493">
            <v>0.1</v>
          </cell>
          <cell r="AN493">
            <v>0.1</v>
          </cell>
          <cell r="AO493">
            <v>0.1</v>
          </cell>
          <cell r="AP493"/>
          <cell r="AQ493"/>
          <cell r="AR493"/>
          <cell r="AS493"/>
          <cell r="AT493"/>
          <cell r="AU493"/>
          <cell r="AV493" t="e">
            <v>#N/A</v>
          </cell>
        </row>
        <row r="494">
          <cell r="A494" t="str">
            <v>fmin_Other animals (fur animals)</v>
          </cell>
          <cell r="B494" t="str">
            <v>-</v>
          </cell>
          <cell r="C494" t="str">
            <v>fmin</v>
          </cell>
          <cell r="D494" t="str">
            <v>N</v>
          </cell>
          <cell r="E494" t="str">
            <v>Other animals (fur animals)</v>
          </cell>
          <cell r="F494" t="str">
            <v>kg N/kg</v>
          </cell>
          <cell r="G494" t="str">
            <v>D</v>
          </cell>
          <cell r="H494" t="str">
            <v>-</v>
          </cell>
          <cell r="I494" t="str">
            <v>3B EMEP/EEA Guidebook 2019, Step 9 (Dämmgen et al., 2007).</v>
          </cell>
          <cell r="J494"/>
          <cell r="K494">
            <v>0.1</v>
          </cell>
          <cell r="L494">
            <v>0.1</v>
          </cell>
          <cell r="M494">
            <v>0.1</v>
          </cell>
          <cell r="N494">
            <v>0.1</v>
          </cell>
          <cell r="O494">
            <v>0.1</v>
          </cell>
          <cell r="P494">
            <v>0.1</v>
          </cell>
          <cell r="Q494">
            <v>0.1</v>
          </cell>
          <cell r="R494">
            <v>0.1</v>
          </cell>
          <cell r="S494">
            <v>0.1</v>
          </cell>
          <cell r="T494">
            <v>0.1</v>
          </cell>
          <cell r="U494">
            <v>0.1</v>
          </cell>
          <cell r="V494">
            <v>0.1</v>
          </cell>
          <cell r="W494">
            <v>0.1</v>
          </cell>
          <cell r="X494">
            <v>0.1</v>
          </cell>
          <cell r="Y494">
            <v>0.1</v>
          </cell>
          <cell r="Z494">
            <v>0.1</v>
          </cell>
          <cell r="AA494">
            <v>0.1</v>
          </cell>
          <cell r="AB494">
            <v>0.1</v>
          </cell>
          <cell r="AC494">
            <v>0.1</v>
          </cell>
          <cell r="AD494">
            <v>0.1</v>
          </cell>
          <cell r="AE494">
            <v>0.1</v>
          </cell>
          <cell r="AF494">
            <v>0.1</v>
          </cell>
          <cell r="AG494">
            <v>0.1</v>
          </cell>
          <cell r="AH494">
            <v>0.1</v>
          </cell>
          <cell r="AI494">
            <v>0.1</v>
          </cell>
          <cell r="AJ494">
            <v>0.1</v>
          </cell>
          <cell r="AK494">
            <v>0.1</v>
          </cell>
          <cell r="AL494">
            <v>0.1</v>
          </cell>
          <cell r="AM494">
            <v>0.1</v>
          </cell>
          <cell r="AN494">
            <v>0.1</v>
          </cell>
          <cell r="AO494">
            <v>0.1</v>
          </cell>
          <cell r="AP494"/>
          <cell r="AQ494"/>
          <cell r="AR494"/>
          <cell r="AS494"/>
          <cell r="AT494"/>
          <cell r="AU494"/>
          <cell r="AV494" t="e">
            <v>#N/A</v>
          </cell>
        </row>
        <row r="495">
          <cell r="A495" t="str">
            <v>N immobilised to TAN (fmin)</v>
          </cell>
          <cell r="B495"/>
          <cell r="C495"/>
          <cell r="D495"/>
          <cell r="E495"/>
          <cell r="F495"/>
          <cell r="G495"/>
          <cell r="H495"/>
          <cell r="I495"/>
          <cell r="J495"/>
          <cell r="K495"/>
          <cell r="L495"/>
          <cell r="M495"/>
          <cell r="N495"/>
          <cell r="O495"/>
          <cell r="P495"/>
          <cell r="Q495"/>
          <cell r="R495"/>
          <cell r="S495"/>
          <cell r="T495"/>
          <cell r="U495"/>
          <cell r="V495"/>
          <cell r="W495"/>
          <cell r="X495"/>
          <cell r="Y495"/>
          <cell r="Z495"/>
          <cell r="AA495"/>
          <cell r="AB495"/>
          <cell r="AC495"/>
          <cell r="AD495"/>
          <cell r="AE495"/>
          <cell r="AF495"/>
          <cell r="AG495"/>
          <cell r="AH495"/>
          <cell r="AI495"/>
          <cell r="AJ495"/>
          <cell r="AK495"/>
          <cell r="AL495"/>
          <cell r="AM495"/>
          <cell r="AN495"/>
          <cell r="AO495"/>
          <cell r="AP495"/>
          <cell r="AQ495"/>
          <cell r="AR495"/>
          <cell r="AS495"/>
          <cell r="AT495"/>
          <cell r="AU495"/>
          <cell r="AV495"/>
        </row>
        <row r="496">
          <cell r="A496" t="str">
            <v>fmin_biogas_Dairy cattle</v>
          </cell>
          <cell r="B496" t="str">
            <v>-</v>
          </cell>
          <cell r="C496" t="str">
            <v>fmin_biogas</v>
          </cell>
          <cell r="D496" t="str">
            <v>N</v>
          </cell>
          <cell r="E496" t="str">
            <v>Dairy cattle</v>
          </cell>
          <cell r="F496" t="str">
            <v>kg N/kg</v>
          </cell>
          <cell r="G496" t="str">
            <v>D</v>
          </cell>
          <cell r="H496" t="str">
            <v>-</v>
          </cell>
          <cell r="I496" t="str">
            <v>5B2 EMEP/EEA Guidebook 2019, Section 3.4.1 (Haenel et al  2018)</v>
          </cell>
          <cell r="J496"/>
          <cell r="K496">
            <v>0.32</v>
          </cell>
          <cell r="L496">
            <v>0.32</v>
          </cell>
          <cell r="M496">
            <v>0.32</v>
          </cell>
          <cell r="N496">
            <v>0.32</v>
          </cell>
          <cell r="O496">
            <v>0.32</v>
          </cell>
          <cell r="P496">
            <v>0.32</v>
          </cell>
          <cell r="Q496">
            <v>0.32</v>
          </cell>
          <cell r="R496">
            <v>0.32</v>
          </cell>
          <cell r="S496">
            <v>0.32</v>
          </cell>
          <cell r="T496">
            <v>0.32</v>
          </cell>
          <cell r="U496">
            <v>0.32</v>
          </cell>
          <cell r="V496">
            <v>0.32</v>
          </cell>
          <cell r="W496">
            <v>0.32</v>
          </cell>
          <cell r="X496">
            <v>0.32</v>
          </cell>
          <cell r="Y496">
            <v>0.32</v>
          </cell>
          <cell r="Z496">
            <v>0.32</v>
          </cell>
          <cell r="AA496">
            <v>0.32</v>
          </cell>
          <cell r="AB496">
            <v>0.32</v>
          </cell>
          <cell r="AC496">
            <v>0.32</v>
          </cell>
          <cell r="AD496">
            <v>0.32</v>
          </cell>
          <cell r="AE496">
            <v>0.32</v>
          </cell>
          <cell r="AF496">
            <v>0.32</v>
          </cell>
          <cell r="AG496">
            <v>0.32</v>
          </cell>
          <cell r="AH496">
            <v>0.32</v>
          </cell>
          <cell r="AI496">
            <v>0.32</v>
          </cell>
          <cell r="AJ496">
            <v>0.32</v>
          </cell>
          <cell r="AK496">
            <v>0.32</v>
          </cell>
          <cell r="AL496">
            <v>0.32</v>
          </cell>
          <cell r="AM496">
            <v>0.32</v>
          </cell>
          <cell r="AN496">
            <v>0.32</v>
          </cell>
          <cell r="AO496">
            <v>0.32</v>
          </cell>
          <cell r="AP496"/>
          <cell r="AQ496"/>
          <cell r="AR496"/>
          <cell r="AS496"/>
          <cell r="AT496"/>
          <cell r="AU496"/>
          <cell r="AV496" t="e">
            <v>#N/A</v>
          </cell>
        </row>
        <row r="497">
          <cell r="A497" t="str">
            <v>fmin_biogas_Non-dairy cattle</v>
          </cell>
          <cell r="B497" t="str">
            <v>-</v>
          </cell>
          <cell r="C497" t="str">
            <v>fmin_biogas</v>
          </cell>
          <cell r="D497" t="str">
            <v>N</v>
          </cell>
          <cell r="E497" t="str">
            <v>Non-dairy cattle</v>
          </cell>
          <cell r="F497" t="str">
            <v>kg N/kg</v>
          </cell>
          <cell r="G497" t="str">
            <v>D</v>
          </cell>
          <cell r="H497" t="str">
            <v>-</v>
          </cell>
          <cell r="I497" t="str">
            <v>5B2 EMEP/EEA Guidebook 2019, Section 3.4.1 (Haenel et al  2018)</v>
          </cell>
          <cell r="J497"/>
          <cell r="K497">
            <v>0.32</v>
          </cell>
          <cell r="L497">
            <v>0.32</v>
          </cell>
          <cell r="M497">
            <v>0.32</v>
          </cell>
          <cell r="N497">
            <v>0.32</v>
          </cell>
          <cell r="O497">
            <v>0.32</v>
          </cell>
          <cell r="P497">
            <v>0.32</v>
          </cell>
          <cell r="Q497">
            <v>0.32</v>
          </cell>
          <cell r="R497">
            <v>0.32</v>
          </cell>
          <cell r="S497">
            <v>0.32</v>
          </cell>
          <cell r="T497">
            <v>0.32</v>
          </cell>
          <cell r="U497">
            <v>0.32</v>
          </cell>
          <cell r="V497">
            <v>0.32</v>
          </cell>
          <cell r="W497">
            <v>0.32</v>
          </cell>
          <cell r="X497">
            <v>0.32</v>
          </cell>
          <cell r="Y497">
            <v>0.32</v>
          </cell>
          <cell r="Z497">
            <v>0.32</v>
          </cell>
          <cell r="AA497">
            <v>0.32</v>
          </cell>
          <cell r="AB497">
            <v>0.32</v>
          </cell>
          <cell r="AC497">
            <v>0.32</v>
          </cell>
          <cell r="AD497">
            <v>0.32</v>
          </cell>
          <cell r="AE497">
            <v>0.32</v>
          </cell>
          <cell r="AF497">
            <v>0.32</v>
          </cell>
          <cell r="AG497">
            <v>0.32</v>
          </cell>
          <cell r="AH497">
            <v>0.32</v>
          </cell>
          <cell r="AI497">
            <v>0.32</v>
          </cell>
          <cell r="AJ497">
            <v>0.32</v>
          </cell>
          <cell r="AK497">
            <v>0.32</v>
          </cell>
          <cell r="AL497">
            <v>0.32</v>
          </cell>
          <cell r="AM497">
            <v>0.32</v>
          </cell>
          <cell r="AN497">
            <v>0.32</v>
          </cell>
          <cell r="AO497">
            <v>0.32</v>
          </cell>
          <cell r="AP497"/>
          <cell r="AQ497"/>
          <cell r="AR497"/>
          <cell r="AS497"/>
          <cell r="AT497"/>
          <cell r="AU497"/>
          <cell r="AV497" t="e">
            <v>#N/A</v>
          </cell>
        </row>
        <row r="498">
          <cell r="A498" t="str">
            <v>fmin_biogas_Non-dairy cattle (calves)</v>
          </cell>
          <cell r="B498" t="str">
            <v>-</v>
          </cell>
          <cell r="C498" t="str">
            <v>fmin_biogas</v>
          </cell>
          <cell r="D498" t="str">
            <v>N</v>
          </cell>
          <cell r="E498" t="str">
            <v>Non-dairy cattle (calves)</v>
          </cell>
          <cell r="F498" t="str">
            <v>kg N/kg</v>
          </cell>
          <cell r="G498" t="str">
            <v>D</v>
          </cell>
          <cell r="H498" t="str">
            <v>-</v>
          </cell>
          <cell r="I498" t="str">
            <v>5B2 EMEP/EEA Guidebook 2019, Section 3.4.1 (Haenel et al  2018)</v>
          </cell>
          <cell r="J498"/>
          <cell r="K498">
            <v>0.32</v>
          </cell>
          <cell r="L498">
            <v>0.32</v>
          </cell>
          <cell r="M498">
            <v>0.32</v>
          </cell>
          <cell r="N498">
            <v>0.32</v>
          </cell>
          <cell r="O498">
            <v>0.32</v>
          </cell>
          <cell r="P498">
            <v>0.32</v>
          </cell>
          <cell r="Q498">
            <v>0.32</v>
          </cell>
          <cell r="R498">
            <v>0.32</v>
          </cell>
          <cell r="S498">
            <v>0.32</v>
          </cell>
          <cell r="T498">
            <v>0.32</v>
          </cell>
          <cell r="U498">
            <v>0.32</v>
          </cell>
          <cell r="V498">
            <v>0.32</v>
          </cell>
          <cell r="W498">
            <v>0.32</v>
          </cell>
          <cell r="X498">
            <v>0.32</v>
          </cell>
          <cell r="Y498">
            <v>0.32</v>
          </cell>
          <cell r="Z498">
            <v>0.32</v>
          </cell>
          <cell r="AA498">
            <v>0.32</v>
          </cell>
          <cell r="AB498">
            <v>0.32</v>
          </cell>
          <cell r="AC498">
            <v>0.32</v>
          </cell>
          <cell r="AD498">
            <v>0.32</v>
          </cell>
          <cell r="AE498">
            <v>0.32</v>
          </cell>
          <cell r="AF498">
            <v>0.32</v>
          </cell>
          <cell r="AG498">
            <v>0.32</v>
          </cell>
          <cell r="AH498">
            <v>0.32</v>
          </cell>
          <cell r="AI498">
            <v>0.32</v>
          </cell>
          <cell r="AJ498">
            <v>0.32</v>
          </cell>
          <cell r="AK498">
            <v>0.32</v>
          </cell>
          <cell r="AL498">
            <v>0.32</v>
          </cell>
          <cell r="AM498">
            <v>0.32</v>
          </cell>
          <cell r="AN498">
            <v>0.32</v>
          </cell>
          <cell r="AO498">
            <v>0.32</v>
          </cell>
          <cell r="AP498"/>
          <cell r="AQ498"/>
          <cell r="AR498"/>
          <cell r="AS498"/>
          <cell r="AT498"/>
          <cell r="AU498"/>
          <cell r="AV498" t="e">
            <v>#N/A</v>
          </cell>
        </row>
        <row r="499">
          <cell r="A499" t="str">
            <v>fmin_biogas_Sheep</v>
          </cell>
          <cell r="B499" t="str">
            <v>-</v>
          </cell>
          <cell r="C499" t="str">
            <v>fmin_biogas</v>
          </cell>
          <cell r="D499" t="str">
            <v>N</v>
          </cell>
          <cell r="E499" t="str">
            <v>Sheep</v>
          </cell>
          <cell r="F499" t="str">
            <v>kg N/kg</v>
          </cell>
          <cell r="G499" t="str">
            <v>D</v>
          </cell>
          <cell r="H499" t="str">
            <v>-</v>
          </cell>
          <cell r="I499" t="str">
            <v>5B2 EMEP/EEA Guidebook 2019, Section 3.4.1 (Haenel et al  2018)</v>
          </cell>
          <cell r="J499"/>
          <cell r="K499">
            <v>0.32</v>
          </cell>
          <cell r="L499">
            <v>0.32</v>
          </cell>
          <cell r="M499">
            <v>0.32</v>
          </cell>
          <cell r="N499">
            <v>0.32</v>
          </cell>
          <cell r="O499">
            <v>0.32</v>
          </cell>
          <cell r="P499">
            <v>0.32</v>
          </cell>
          <cell r="Q499">
            <v>0.32</v>
          </cell>
          <cell r="R499">
            <v>0.32</v>
          </cell>
          <cell r="S499">
            <v>0.32</v>
          </cell>
          <cell r="T499">
            <v>0.32</v>
          </cell>
          <cell r="U499">
            <v>0.32</v>
          </cell>
          <cell r="V499">
            <v>0.32</v>
          </cell>
          <cell r="W499">
            <v>0.32</v>
          </cell>
          <cell r="X499">
            <v>0.32</v>
          </cell>
          <cell r="Y499">
            <v>0.32</v>
          </cell>
          <cell r="Z499">
            <v>0.32</v>
          </cell>
          <cell r="AA499">
            <v>0.32</v>
          </cell>
          <cell r="AB499">
            <v>0.32</v>
          </cell>
          <cell r="AC499">
            <v>0.32</v>
          </cell>
          <cell r="AD499">
            <v>0.32</v>
          </cell>
          <cell r="AE499">
            <v>0.32</v>
          </cell>
          <cell r="AF499">
            <v>0.32</v>
          </cell>
          <cell r="AG499">
            <v>0.32</v>
          </cell>
          <cell r="AH499">
            <v>0.32</v>
          </cell>
          <cell r="AI499">
            <v>0.32</v>
          </cell>
          <cell r="AJ499">
            <v>0.32</v>
          </cell>
          <cell r="AK499">
            <v>0.32</v>
          </cell>
          <cell r="AL499">
            <v>0.32</v>
          </cell>
          <cell r="AM499">
            <v>0.32</v>
          </cell>
          <cell r="AN499">
            <v>0.32</v>
          </cell>
          <cell r="AO499">
            <v>0.32</v>
          </cell>
          <cell r="AP499"/>
          <cell r="AQ499"/>
          <cell r="AR499"/>
          <cell r="AS499"/>
          <cell r="AT499"/>
          <cell r="AU499"/>
          <cell r="AV499" t="e">
            <v>#N/A</v>
          </cell>
        </row>
        <row r="500">
          <cell r="A500" t="str">
            <v>fmin_biogas_Swine (finishing pigs)</v>
          </cell>
          <cell r="B500" t="str">
            <v>-</v>
          </cell>
          <cell r="C500" t="str">
            <v>fmin_biogas</v>
          </cell>
          <cell r="D500" t="str">
            <v>N</v>
          </cell>
          <cell r="E500" t="str">
            <v>Swine (finishing pigs)</v>
          </cell>
          <cell r="F500" t="str">
            <v>kg N/kg</v>
          </cell>
          <cell r="G500" t="str">
            <v>D</v>
          </cell>
          <cell r="H500" t="str">
            <v>-</v>
          </cell>
          <cell r="I500" t="str">
            <v>5B2 EMEP/EEA Guidebook 2019, Section 3.4.1 (Haenel et al  2018)</v>
          </cell>
          <cell r="J500"/>
          <cell r="K500">
            <v>0.32</v>
          </cell>
          <cell r="L500">
            <v>0.32</v>
          </cell>
          <cell r="M500">
            <v>0.32</v>
          </cell>
          <cell r="N500">
            <v>0.32</v>
          </cell>
          <cell r="O500">
            <v>0.32</v>
          </cell>
          <cell r="P500">
            <v>0.32</v>
          </cell>
          <cell r="Q500">
            <v>0.32</v>
          </cell>
          <cell r="R500">
            <v>0.32</v>
          </cell>
          <cell r="S500">
            <v>0.32</v>
          </cell>
          <cell r="T500">
            <v>0.32</v>
          </cell>
          <cell r="U500">
            <v>0.32</v>
          </cell>
          <cell r="V500">
            <v>0.32</v>
          </cell>
          <cell r="W500">
            <v>0.32</v>
          </cell>
          <cell r="X500">
            <v>0.32</v>
          </cell>
          <cell r="Y500">
            <v>0.32</v>
          </cell>
          <cell r="Z500">
            <v>0.32</v>
          </cell>
          <cell r="AA500">
            <v>0.32</v>
          </cell>
          <cell r="AB500">
            <v>0.32</v>
          </cell>
          <cell r="AC500">
            <v>0.32</v>
          </cell>
          <cell r="AD500">
            <v>0.32</v>
          </cell>
          <cell r="AE500">
            <v>0.32</v>
          </cell>
          <cell r="AF500">
            <v>0.32</v>
          </cell>
          <cell r="AG500">
            <v>0.32</v>
          </cell>
          <cell r="AH500">
            <v>0.32</v>
          </cell>
          <cell r="AI500">
            <v>0.32</v>
          </cell>
          <cell r="AJ500">
            <v>0.32</v>
          </cell>
          <cell r="AK500">
            <v>0.32</v>
          </cell>
          <cell r="AL500">
            <v>0.32</v>
          </cell>
          <cell r="AM500">
            <v>0.32</v>
          </cell>
          <cell r="AN500">
            <v>0.32</v>
          </cell>
          <cell r="AO500">
            <v>0.32</v>
          </cell>
          <cell r="AP500"/>
          <cell r="AQ500"/>
          <cell r="AR500"/>
          <cell r="AS500"/>
          <cell r="AT500"/>
          <cell r="AU500"/>
          <cell r="AV500" t="e">
            <v>#N/A</v>
          </cell>
        </row>
        <row r="501">
          <cell r="A501" t="str">
            <v>fmin_biogas_Swine (sows)</v>
          </cell>
          <cell r="B501" t="str">
            <v>-</v>
          </cell>
          <cell r="C501" t="str">
            <v>fmin_biogas</v>
          </cell>
          <cell r="D501" t="str">
            <v>N</v>
          </cell>
          <cell r="E501" t="str">
            <v>Swine (sows)</v>
          </cell>
          <cell r="F501" t="str">
            <v>kg N/kg</v>
          </cell>
          <cell r="G501" t="str">
            <v>D</v>
          </cell>
          <cell r="H501" t="str">
            <v>-</v>
          </cell>
          <cell r="I501" t="str">
            <v>5B2 EMEP/EEA Guidebook 2019, Section 3.4.1 (Haenel et al  2018)</v>
          </cell>
          <cell r="J501"/>
          <cell r="K501">
            <v>0.32</v>
          </cell>
          <cell r="L501">
            <v>0.32</v>
          </cell>
          <cell r="M501">
            <v>0.32</v>
          </cell>
          <cell r="N501">
            <v>0.32</v>
          </cell>
          <cell r="O501">
            <v>0.32</v>
          </cell>
          <cell r="P501">
            <v>0.32</v>
          </cell>
          <cell r="Q501">
            <v>0.32</v>
          </cell>
          <cell r="R501">
            <v>0.32</v>
          </cell>
          <cell r="S501">
            <v>0.32</v>
          </cell>
          <cell r="T501">
            <v>0.32</v>
          </cell>
          <cell r="U501">
            <v>0.32</v>
          </cell>
          <cell r="V501">
            <v>0.32</v>
          </cell>
          <cell r="W501">
            <v>0.32</v>
          </cell>
          <cell r="X501">
            <v>0.32</v>
          </cell>
          <cell r="Y501">
            <v>0.32</v>
          </cell>
          <cell r="Z501">
            <v>0.32</v>
          </cell>
          <cell r="AA501">
            <v>0.32</v>
          </cell>
          <cell r="AB501">
            <v>0.32</v>
          </cell>
          <cell r="AC501">
            <v>0.32</v>
          </cell>
          <cell r="AD501">
            <v>0.32</v>
          </cell>
          <cell r="AE501">
            <v>0.32</v>
          </cell>
          <cell r="AF501">
            <v>0.32</v>
          </cell>
          <cell r="AG501">
            <v>0.32</v>
          </cell>
          <cell r="AH501">
            <v>0.32</v>
          </cell>
          <cell r="AI501">
            <v>0.32</v>
          </cell>
          <cell r="AJ501">
            <v>0.32</v>
          </cell>
          <cell r="AK501">
            <v>0.32</v>
          </cell>
          <cell r="AL501">
            <v>0.32</v>
          </cell>
          <cell r="AM501">
            <v>0.32</v>
          </cell>
          <cell r="AN501">
            <v>0.32</v>
          </cell>
          <cell r="AO501">
            <v>0.32</v>
          </cell>
          <cell r="AP501"/>
          <cell r="AQ501"/>
          <cell r="AR501"/>
          <cell r="AS501"/>
          <cell r="AT501"/>
          <cell r="AU501"/>
          <cell r="AV501" t="e">
            <v>#N/A</v>
          </cell>
        </row>
        <row r="502">
          <cell r="A502" t="str">
            <v>fmin_biogas_Buffalo</v>
          </cell>
          <cell r="B502" t="str">
            <v>-</v>
          </cell>
          <cell r="C502" t="str">
            <v>fmin_biogas</v>
          </cell>
          <cell r="D502" t="str">
            <v>N</v>
          </cell>
          <cell r="E502" t="str">
            <v>Buffalo</v>
          </cell>
          <cell r="F502" t="str">
            <v>kg N/kg</v>
          </cell>
          <cell r="G502" t="str">
            <v>D</v>
          </cell>
          <cell r="H502" t="str">
            <v>-</v>
          </cell>
          <cell r="I502" t="str">
            <v>5B2 EMEP/EEA Guidebook 2019, Section 3.4.1 (Haenel et al  2018)</v>
          </cell>
          <cell r="J502"/>
          <cell r="K502">
            <v>0.32</v>
          </cell>
          <cell r="L502">
            <v>0.32</v>
          </cell>
          <cell r="M502">
            <v>0.32</v>
          </cell>
          <cell r="N502">
            <v>0.32</v>
          </cell>
          <cell r="O502">
            <v>0.32</v>
          </cell>
          <cell r="P502">
            <v>0.32</v>
          </cell>
          <cell r="Q502">
            <v>0.32</v>
          </cell>
          <cell r="R502">
            <v>0.32</v>
          </cell>
          <cell r="S502">
            <v>0.32</v>
          </cell>
          <cell r="T502">
            <v>0.32</v>
          </cell>
          <cell r="U502">
            <v>0.32</v>
          </cell>
          <cell r="V502">
            <v>0.32</v>
          </cell>
          <cell r="W502">
            <v>0.32</v>
          </cell>
          <cell r="X502">
            <v>0.32</v>
          </cell>
          <cell r="Y502">
            <v>0.32</v>
          </cell>
          <cell r="Z502">
            <v>0.32</v>
          </cell>
          <cell r="AA502">
            <v>0.32</v>
          </cell>
          <cell r="AB502">
            <v>0.32</v>
          </cell>
          <cell r="AC502">
            <v>0.32</v>
          </cell>
          <cell r="AD502">
            <v>0.32</v>
          </cell>
          <cell r="AE502">
            <v>0.32</v>
          </cell>
          <cell r="AF502">
            <v>0.32</v>
          </cell>
          <cell r="AG502">
            <v>0.32</v>
          </cell>
          <cell r="AH502">
            <v>0.32</v>
          </cell>
          <cell r="AI502">
            <v>0.32</v>
          </cell>
          <cell r="AJ502">
            <v>0.32</v>
          </cell>
          <cell r="AK502">
            <v>0.32</v>
          </cell>
          <cell r="AL502">
            <v>0.32</v>
          </cell>
          <cell r="AM502">
            <v>0.32</v>
          </cell>
          <cell r="AN502">
            <v>0.32</v>
          </cell>
          <cell r="AO502">
            <v>0.32</v>
          </cell>
          <cell r="AP502"/>
          <cell r="AQ502"/>
          <cell r="AR502"/>
          <cell r="AS502"/>
          <cell r="AT502"/>
          <cell r="AU502"/>
          <cell r="AV502" t="e">
            <v>#N/A</v>
          </cell>
        </row>
        <row r="503">
          <cell r="A503" t="str">
            <v>fmin_biogas_Goats</v>
          </cell>
          <cell r="B503" t="str">
            <v>-</v>
          </cell>
          <cell r="C503" t="str">
            <v>fmin_biogas</v>
          </cell>
          <cell r="D503" t="str">
            <v>N</v>
          </cell>
          <cell r="E503" t="str">
            <v>Goats</v>
          </cell>
          <cell r="F503" t="str">
            <v>kg N/kg</v>
          </cell>
          <cell r="G503" t="str">
            <v>D</v>
          </cell>
          <cell r="H503" t="str">
            <v>-</v>
          </cell>
          <cell r="I503" t="str">
            <v>5B2 EMEP/EEA Guidebook 2019, Section 3.4.1 (Haenel et al  2018)</v>
          </cell>
          <cell r="J503"/>
          <cell r="K503">
            <v>0.32</v>
          </cell>
          <cell r="L503">
            <v>0.32</v>
          </cell>
          <cell r="M503">
            <v>0.32</v>
          </cell>
          <cell r="N503">
            <v>0.32</v>
          </cell>
          <cell r="O503">
            <v>0.32</v>
          </cell>
          <cell r="P503">
            <v>0.32</v>
          </cell>
          <cell r="Q503">
            <v>0.32</v>
          </cell>
          <cell r="R503">
            <v>0.32</v>
          </cell>
          <cell r="S503">
            <v>0.32</v>
          </cell>
          <cell r="T503">
            <v>0.32</v>
          </cell>
          <cell r="U503">
            <v>0.32</v>
          </cell>
          <cell r="V503">
            <v>0.32</v>
          </cell>
          <cell r="W503">
            <v>0.32</v>
          </cell>
          <cell r="X503">
            <v>0.32</v>
          </cell>
          <cell r="Y503">
            <v>0.32</v>
          </cell>
          <cell r="Z503">
            <v>0.32</v>
          </cell>
          <cell r="AA503">
            <v>0.32</v>
          </cell>
          <cell r="AB503">
            <v>0.32</v>
          </cell>
          <cell r="AC503">
            <v>0.32</v>
          </cell>
          <cell r="AD503">
            <v>0.32</v>
          </cell>
          <cell r="AE503">
            <v>0.32</v>
          </cell>
          <cell r="AF503">
            <v>0.32</v>
          </cell>
          <cell r="AG503">
            <v>0.32</v>
          </cell>
          <cell r="AH503">
            <v>0.32</v>
          </cell>
          <cell r="AI503">
            <v>0.32</v>
          </cell>
          <cell r="AJ503">
            <v>0.32</v>
          </cell>
          <cell r="AK503">
            <v>0.32</v>
          </cell>
          <cell r="AL503">
            <v>0.32</v>
          </cell>
          <cell r="AM503">
            <v>0.32</v>
          </cell>
          <cell r="AN503">
            <v>0.32</v>
          </cell>
          <cell r="AO503">
            <v>0.32</v>
          </cell>
          <cell r="AP503"/>
          <cell r="AQ503"/>
          <cell r="AR503"/>
          <cell r="AS503"/>
          <cell r="AT503"/>
          <cell r="AU503"/>
          <cell r="AV503" t="e">
            <v>#N/A</v>
          </cell>
        </row>
        <row r="504">
          <cell r="A504" t="str">
            <v>fmin_biogas_Horses</v>
          </cell>
          <cell r="B504" t="str">
            <v>-</v>
          </cell>
          <cell r="C504" t="str">
            <v>fmin_biogas</v>
          </cell>
          <cell r="D504" t="str">
            <v>N</v>
          </cell>
          <cell r="E504" t="str">
            <v>Horses</v>
          </cell>
          <cell r="F504" t="str">
            <v>kg N/kg</v>
          </cell>
          <cell r="G504" t="str">
            <v>D</v>
          </cell>
          <cell r="H504" t="str">
            <v>-</v>
          </cell>
          <cell r="I504" t="str">
            <v>5B2 EMEP/EEA Guidebook 2019, Section 3.4.1 (Haenel et al  2018)</v>
          </cell>
          <cell r="J504"/>
          <cell r="K504">
            <v>0.32</v>
          </cell>
          <cell r="L504">
            <v>0.32</v>
          </cell>
          <cell r="M504">
            <v>0.32</v>
          </cell>
          <cell r="N504">
            <v>0.32</v>
          </cell>
          <cell r="O504">
            <v>0.32</v>
          </cell>
          <cell r="P504">
            <v>0.32</v>
          </cell>
          <cell r="Q504">
            <v>0.32</v>
          </cell>
          <cell r="R504">
            <v>0.32</v>
          </cell>
          <cell r="S504">
            <v>0.32</v>
          </cell>
          <cell r="T504">
            <v>0.32</v>
          </cell>
          <cell r="U504">
            <v>0.32</v>
          </cell>
          <cell r="V504">
            <v>0.32</v>
          </cell>
          <cell r="W504">
            <v>0.32</v>
          </cell>
          <cell r="X504">
            <v>0.32</v>
          </cell>
          <cell r="Y504">
            <v>0.32</v>
          </cell>
          <cell r="Z504">
            <v>0.32</v>
          </cell>
          <cell r="AA504">
            <v>0.32</v>
          </cell>
          <cell r="AB504">
            <v>0.32</v>
          </cell>
          <cell r="AC504">
            <v>0.32</v>
          </cell>
          <cell r="AD504">
            <v>0.32</v>
          </cell>
          <cell r="AE504">
            <v>0.32</v>
          </cell>
          <cell r="AF504">
            <v>0.32</v>
          </cell>
          <cell r="AG504">
            <v>0.32</v>
          </cell>
          <cell r="AH504">
            <v>0.32</v>
          </cell>
          <cell r="AI504">
            <v>0.32</v>
          </cell>
          <cell r="AJ504">
            <v>0.32</v>
          </cell>
          <cell r="AK504">
            <v>0.32</v>
          </cell>
          <cell r="AL504">
            <v>0.32</v>
          </cell>
          <cell r="AM504">
            <v>0.32</v>
          </cell>
          <cell r="AN504">
            <v>0.32</v>
          </cell>
          <cell r="AO504">
            <v>0.32</v>
          </cell>
          <cell r="AP504"/>
          <cell r="AQ504"/>
          <cell r="AR504"/>
          <cell r="AS504"/>
          <cell r="AT504"/>
          <cell r="AU504"/>
          <cell r="AV504" t="e">
            <v>#N/A</v>
          </cell>
        </row>
        <row r="505">
          <cell r="A505" t="str">
            <v>fmin_biogas_Mules and asses</v>
          </cell>
          <cell r="B505" t="str">
            <v>-</v>
          </cell>
          <cell r="C505" t="str">
            <v>fmin_biogas</v>
          </cell>
          <cell r="D505" t="str">
            <v>N</v>
          </cell>
          <cell r="E505" t="str">
            <v>Mules and asses</v>
          </cell>
          <cell r="F505" t="str">
            <v>kg N/kg</v>
          </cell>
          <cell r="G505" t="str">
            <v>D</v>
          </cell>
          <cell r="H505" t="str">
            <v>-</v>
          </cell>
          <cell r="I505" t="str">
            <v>5B2 EMEP/EEA Guidebook 2019, Section 3.4.1 (Haenel et al  2018)</v>
          </cell>
          <cell r="J505"/>
          <cell r="K505">
            <v>0.32</v>
          </cell>
          <cell r="L505">
            <v>0.32</v>
          </cell>
          <cell r="M505">
            <v>0.32</v>
          </cell>
          <cell r="N505">
            <v>0.32</v>
          </cell>
          <cell r="O505">
            <v>0.32</v>
          </cell>
          <cell r="P505">
            <v>0.32</v>
          </cell>
          <cell r="Q505">
            <v>0.32</v>
          </cell>
          <cell r="R505">
            <v>0.32</v>
          </cell>
          <cell r="S505">
            <v>0.32</v>
          </cell>
          <cell r="T505">
            <v>0.32</v>
          </cell>
          <cell r="U505">
            <v>0.32</v>
          </cell>
          <cell r="V505">
            <v>0.32</v>
          </cell>
          <cell r="W505">
            <v>0.32</v>
          </cell>
          <cell r="X505">
            <v>0.32</v>
          </cell>
          <cell r="Y505">
            <v>0.32</v>
          </cell>
          <cell r="Z505">
            <v>0.32</v>
          </cell>
          <cell r="AA505">
            <v>0.32</v>
          </cell>
          <cell r="AB505">
            <v>0.32</v>
          </cell>
          <cell r="AC505">
            <v>0.32</v>
          </cell>
          <cell r="AD505">
            <v>0.32</v>
          </cell>
          <cell r="AE505">
            <v>0.32</v>
          </cell>
          <cell r="AF505">
            <v>0.32</v>
          </cell>
          <cell r="AG505">
            <v>0.32</v>
          </cell>
          <cell r="AH505">
            <v>0.32</v>
          </cell>
          <cell r="AI505">
            <v>0.32</v>
          </cell>
          <cell r="AJ505">
            <v>0.32</v>
          </cell>
          <cell r="AK505">
            <v>0.32</v>
          </cell>
          <cell r="AL505">
            <v>0.32</v>
          </cell>
          <cell r="AM505">
            <v>0.32</v>
          </cell>
          <cell r="AN505">
            <v>0.32</v>
          </cell>
          <cell r="AO505">
            <v>0.32</v>
          </cell>
          <cell r="AP505"/>
          <cell r="AQ505"/>
          <cell r="AR505"/>
          <cell r="AS505"/>
          <cell r="AT505"/>
          <cell r="AU505"/>
          <cell r="AV505" t="e">
            <v>#N/A</v>
          </cell>
        </row>
        <row r="506">
          <cell r="A506" t="str">
            <v>fmin_biogas_Laying hens</v>
          </cell>
          <cell r="B506" t="str">
            <v>-</v>
          </cell>
          <cell r="C506" t="str">
            <v>fmin_biogas</v>
          </cell>
          <cell r="D506" t="str">
            <v>N</v>
          </cell>
          <cell r="E506" t="str">
            <v>Laying hens</v>
          </cell>
          <cell r="F506" t="str">
            <v>kg N/kg</v>
          </cell>
          <cell r="G506" t="str">
            <v>D</v>
          </cell>
          <cell r="H506" t="str">
            <v>-</v>
          </cell>
          <cell r="I506" t="str">
            <v>5B2 EMEP/EEA Guidebook 2019, Section 3.4.1 (Haenel et al  2018)</v>
          </cell>
          <cell r="J506"/>
          <cell r="K506">
            <v>0.32</v>
          </cell>
          <cell r="L506">
            <v>0.32</v>
          </cell>
          <cell r="M506">
            <v>0.32</v>
          </cell>
          <cell r="N506">
            <v>0.32</v>
          </cell>
          <cell r="O506">
            <v>0.32</v>
          </cell>
          <cell r="P506">
            <v>0.32</v>
          </cell>
          <cell r="Q506">
            <v>0.32</v>
          </cell>
          <cell r="R506">
            <v>0.32</v>
          </cell>
          <cell r="S506">
            <v>0.32</v>
          </cell>
          <cell r="T506">
            <v>0.32</v>
          </cell>
          <cell r="U506">
            <v>0.32</v>
          </cell>
          <cell r="V506">
            <v>0.32</v>
          </cell>
          <cell r="W506">
            <v>0.32</v>
          </cell>
          <cell r="X506">
            <v>0.32</v>
          </cell>
          <cell r="Y506">
            <v>0.32</v>
          </cell>
          <cell r="Z506">
            <v>0.32</v>
          </cell>
          <cell r="AA506">
            <v>0.32</v>
          </cell>
          <cell r="AB506">
            <v>0.32</v>
          </cell>
          <cell r="AC506">
            <v>0.32</v>
          </cell>
          <cell r="AD506">
            <v>0.32</v>
          </cell>
          <cell r="AE506">
            <v>0.32</v>
          </cell>
          <cell r="AF506">
            <v>0.32</v>
          </cell>
          <cell r="AG506">
            <v>0.32</v>
          </cell>
          <cell r="AH506">
            <v>0.32</v>
          </cell>
          <cell r="AI506">
            <v>0.32</v>
          </cell>
          <cell r="AJ506">
            <v>0.32</v>
          </cell>
          <cell r="AK506">
            <v>0.32</v>
          </cell>
          <cell r="AL506">
            <v>0.32</v>
          </cell>
          <cell r="AM506">
            <v>0.32</v>
          </cell>
          <cell r="AN506">
            <v>0.32</v>
          </cell>
          <cell r="AO506">
            <v>0.32</v>
          </cell>
          <cell r="AP506"/>
          <cell r="AQ506"/>
          <cell r="AR506"/>
          <cell r="AS506"/>
          <cell r="AT506"/>
          <cell r="AU506"/>
          <cell r="AV506" t="e">
            <v>#N/A</v>
          </cell>
        </row>
        <row r="507">
          <cell r="A507" t="str">
            <v>fmin_biogas_Broilers</v>
          </cell>
          <cell r="B507" t="str">
            <v>-</v>
          </cell>
          <cell r="C507" t="str">
            <v>fmin_biogas</v>
          </cell>
          <cell r="D507" t="str">
            <v>N</v>
          </cell>
          <cell r="E507" t="str">
            <v>Broilers</v>
          </cell>
          <cell r="F507" t="str">
            <v>kg N/kg</v>
          </cell>
          <cell r="G507" t="str">
            <v>D</v>
          </cell>
          <cell r="H507" t="str">
            <v>-</v>
          </cell>
          <cell r="I507" t="str">
            <v>5B2 EMEP/EEA Guidebook 2019, Section 3.4.1 (Haenel et al  2018)</v>
          </cell>
          <cell r="J507"/>
          <cell r="K507">
            <v>0.32</v>
          </cell>
          <cell r="L507">
            <v>0.32</v>
          </cell>
          <cell r="M507">
            <v>0.32</v>
          </cell>
          <cell r="N507">
            <v>0.32</v>
          </cell>
          <cell r="O507">
            <v>0.32</v>
          </cell>
          <cell r="P507">
            <v>0.32</v>
          </cell>
          <cell r="Q507">
            <v>0.32</v>
          </cell>
          <cell r="R507">
            <v>0.32</v>
          </cell>
          <cell r="S507">
            <v>0.32</v>
          </cell>
          <cell r="T507">
            <v>0.32</v>
          </cell>
          <cell r="U507">
            <v>0.32</v>
          </cell>
          <cell r="V507">
            <v>0.32</v>
          </cell>
          <cell r="W507">
            <v>0.32</v>
          </cell>
          <cell r="X507">
            <v>0.32</v>
          </cell>
          <cell r="Y507">
            <v>0.32</v>
          </cell>
          <cell r="Z507">
            <v>0.32</v>
          </cell>
          <cell r="AA507">
            <v>0.32</v>
          </cell>
          <cell r="AB507">
            <v>0.32</v>
          </cell>
          <cell r="AC507">
            <v>0.32</v>
          </cell>
          <cell r="AD507">
            <v>0.32</v>
          </cell>
          <cell r="AE507">
            <v>0.32</v>
          </cell>
          <cell r="AF507">
            <v>0.32</v>
          </cell>
          <cell r="AG507">
            <v>0.32</v>
          </cell>
          <cell r="AH507">
            <v>0.32</v>
          </cell>
          <cell r="AI507">
            <v>0.32</v>
          </cell>
          <cell r="AJ507">
            <v>0.32</v>
          </cell>
          <cell r="AK507">
            <v>0.32</v>
          </cell>
          <cell r="AL507">
            <v>0.32</v>
          </cell>
          <cell r="AM507">
            <v>0.32</v>
          </cell>
          <cell r="AN507">
            <v>0.32</v>
          </cell>
          <cell r="AO507">
            <v>0.32</v>
          </cell>
          <cell r="AP507"/>
          <cell r="AQ507"/>
          <cell r="AR507"/>
          <cell r="AS507"/>
          <cell r="AT507"/>
          <cell r="AU507"/>
          <cell r="AV507" t="e">
            <v>#N/A</v>
          </cell>
        </row>
        <row r="508">
          <cell r="A508" t="str">
            <v>fmin_biogas_Turkeys</v>
          </cell>
          <cell r="B508" t="str">
            <v>-</v>
          </cell>
          <cell r="C508" t="str">
            <v>fmin_biogas</v>
          </cell>
          <cell r="D508" t="str">
            <v>N</v>
          </cell>
          <cell r="E508" t="str">
            <v>Turkeys</v>
          </cell>
          <cell r="F508" t="str">
            <v>kg N/kg</v>
          </cell>
          <cell r="G508" t="str">
            <v>D</v>
          </cell>
          <cell r="H508" t="str">
            <v>-</v>
          </cell>
          <cell r="I508" t="str">
            <v>5B2 EMEP/EEA Guidebook 2019, Section 3.4.1 (Haenel et al  2018)</v>
          </cell>
          <cell r="J508"/>
          <cell r="K508">
            <v>0.32</v>
          </cell>
          <cell r="L508">
            <v>0.32</v>
          </cell>
          <cell r="M508">
            <v>0.32</v>
          </cell>
          <cell r="N508">
            <v>0.32</v>
          </cell>
          <cell r="O508">
            <v>0.32</v>
          </cell>
          <cell r="P508">
            <v>0.32</v>
          </cell>
          <cell r="Q508">
            <v>0.32</v>
          </cell>
          <cell r="R508">
            <v>0.32</v>
          </cell>
          <cell r="S508">
            <v>0.32</v>
          </cell>
          <cell r="T508">
            <v>0.32</v>
          </cell>
          <cell r="U508">
            <v>0.32</v>
          </cell>
          <cell r="V508">
            <v>0.32</v>
          </cell>
          <cell r="W508">
            <v>0.32</v>
          </cell>
          <cell r="X508">
            <v>0.32</v>
          </cell>
          <cell r="Y508">
            <v>0.32</v>
          </cell>
          <cell r="Z508">
            <v>0.32</v>
          </cell>
          <cell r="AA508">
            <v>0.32</v>
          </cell>
          <cell r="AB508">
            <v>0.32</v>
          </cell>
          <cell r="AC508">
            <v>0.32</v>
          </cell>
          <cell r="AD508">
            <v>0.32</v>
          </cell>
          <cell r="AE508">
            <v>0.32</v>
          </cell>
          <cell r="AF508">
            <v>0.32</v>
          </cell>
          <cell r="AG508">
            <v>0.32</v>
          </cell>
          <cell r="AH508">
            <v>0.32</v>
          </cell>
          <cell r="AI508">
            <v>0.32</v>
          </cell>
          <cell r="AJ508">
            <v>0.32</v>
          </cell>
          <cell r="AK508">
            <v>0.32</v>
          </cell>
          <cell r="AL508">
            <v>0.32</v>
          </cell>
          <cell r="AM508">
            <v>0.32</v>
          </cell>
          <cell r="AN508">
            <v>0.32</v>
          </cell>
          <cell r="AO508">
            <v>0.32</v>
          </cell>
          <cell r="AP508"/>
          <cell r="AQ508"/>
          <cell r="AR508"/>
          <cell r="AS508"/>
          <cell r="AT508"/>
          <cell r="AU508"/>
          <cell r="AV508" t="e">
            <v>#N/A</v>
          </cell>
        </row>
        <row r="509">
          <cell r="A509" t="str">
            <v>fmin_biogas_Other poultry (ducks)</v>
          </cell>
          <cell r="B509" t="str">
            <v>-</v>
          </cell>
          <cell r="C509" t="str">
            <v>fmin_biogas</v>
          </cell>
          <cell r="D509" t="str">
            <v>N</v>
          </cell>
          <cell r="E509" t="str">
            <v>Other poultry (ducks)</v>
          </cell>
          <cell r="F509" t="str">
            <v>kg N/kg</v>
          </cell>
          <cell r="G509" t="str">
            <v>D</v>
          </cell>
          <cell r="H509" t="str">
            <v>-</v>
          </cell>
          <cell r="I509" t="str">
            <v>5B2 EMEP/EEA Guidebook 2019, Section 3.4.1 (Haenel et al  2018)</v>
          </cell>
          <cell r="J509"/>
          <cell r="K509">
            <v>0.32</v>
          </cell>
          <cell r="L509">
            <v>0.32</v>
          </cell>
          <cell r="M509">
            <v>0.32</v>
          </cell>
          <cell r="N509">
            <v>0.32</v>
          </cell>
          <cell r="O509">
            <v>0.32</v>
          </cell>
          <cell r="P509">
            <v>0.32</v>
          </cell>
          <cell r="Q509">
            <v>0.32</v>
          </cell>
          <cell r="R509">
            <v>0.32</v>
          </cell>
          <cell r="S509">
            <v>0.32</v>
          </cell>
          <cell r="T509">
            <v>0.32</v>
          </cell>
          <cell r="U509">
            <v>0.32</v>
          </cell>
          <cell r="V509">
            <v>0.32</v>
          </cell>
          <cell r="W509">
            <v>0.32</v>
          </cell>
          <cell r="X509">
            <v>0.32</v>
          </cell>
          <cell r="Y509">
            <v>0.32</v>
          </cell>
          <cell r="Z509">
            <v>0.32</v>
          </cell>
          <cell r="AA509">
            <v>0.32</v>
          </cell>
          <cell r="AB509">
            <v>0.32</v>
          </cell>
          <cell r="AC509">
            <v>0.32</v>
          </cell>
          <cell r="AD509">
            <v>0.32</v>
          </cell>
          <cell r="AE509">
            <v>0.32</v>
          </cell>
          <cell r="AF509">
            <v>0.32</v>
          </cell>
          <cell r="AG509">
            <v>0.32</v>
          </cell>
          <cell r="AH509">
            <v>0.32</v>
          </cell>
          <cell r="AI509">
            <v>0.32</v>
          </cell>
          <cell r="AJ509">
            <v>0.32</v>
          </cell>
          <cell r="AK509">
            <v>0.32</v>
          </cell>
          <cell r="AL509">
            <v>0.32</v>
          </cell>
          <cell r="AM509">
            <v>0.32</v>
          </cell>
          <cell r="AN509">
            <v>0.32</v>
          </cell>
          <cell r="AO509">
            <v>0.32</v>
          </cell>
          <cell r="AP509"/>
          <cell r="AQ509"/>
          <cell r="AR509"/>
          <cell r="AS509"/>
          <cell r="AT509"/>
          <cell r="AU509"/>
          <cell r="AV509" t="e">
            <v>#N/A</v>
          </cell>
        </row>
        <row r="510">
          <cell r="A510" t="str">
            <v>fmin_biogas_Other poultry (geese)</v>
          </cell>
          <cell r="B510" t="str">
            <v>-</v>
          </cell>
          <cell r="C510" t="str">
            <v>fmin_biogas</v>
          </cell>
          <cell r="D510" t="str">
            <v>N</v>
          </cell>
          <cell r="E510" t="str">
            <v>Other poultry (geese)</v>
          </cell>
          <cell r="F510" t="str">
            <v>kg N/kg</v>
          </cell>
          <cell r="G510" t="str">
            <v>D</v>
          </cell>
          <cell r="H510" t="str">
            <v>-</v>
          </cell>
          <cell r="I510" t="str">
            <v>5B2 EMEP/EEA Guidebook 2019, Section 3.4.1 (Haenel et al  2018)</v>
          </cell>
          <cell r="J510"/>
          <cell r="K510">
            <v>0.32</v>
          </cell>
          <cell r="L510">
            <v>0.32</v>
          </cell>
          <cell r="M510">
            <v>0.32</v>
          </cell>
          <cell r="N510">
            <v>0.32</v>
          </cell>
          <cell r="O510">
            <v>0.32</v>
          </cell>
          <cell r="P510">
            <v>0.32</v>
          </cell>
          <cell r="Q510">
            <v>0.32</v>
          </cell>
          <cell r="R510">
            <v>0.32</v>
          </cell>
          <cell r="S510">
            <v>0.32</v>
          </cell>
          <cell r="T510">
            <v>0.32</v>
          </cell>
          <cell r="U510">
            <v>0.32</v>
          </cell>
          <cell r="V510">
            <v>0.32</v>
          </cell>
          <cell r="W510">
            <v>0.32</v>
          </cell>
          <cell r="X510">
            <v>0.32</v>
          </cell>
          <cell r="Y510">
            <v>0.32</v>
          </cell>
          <cell r="Z510">
            <v>0.32</v>
          </cell>
          <cell r="AA510">
            <v>0.32</v>
          </cell>
          <cell r="AB510">
            <v>0.32</v>
          </cell>
          <cell r="AC510">
            <v>0.32</v>
          </cell>
          <cell r="AD510">
            <v>0.32</v>
          </cell>
          <cell r="AE510">
            <v>0.32</v>
          </cell>
          <cell r="AF510">
            <v>0.32</v>
          </cell>
          <cell r="AG510">
            <v>0.32</v>
          </cell>
          <cell r="AH510">
            <v>0.32</v>
          </cell>
          <cell r="AI510">
            <v>0.32</v>
          </cell>
          <cell r="AJ510">
            <v>0.32</v>
          </cell>
          <cell r="AK510">
            <v>0.32</v>
          </cell>
          <cell r="AL510">
            <v>0.32</v>
          </cell>
          <cell r="AM510">
            <v>0.32</v>
          </cell>
          <cell r="AN510">
            <v>0.32</v>
          </cell>
          <cell r="AO510">
            <v>0.32</v>
          </cell>
          <cell r="AP510"/>
          <cell r="AQ510"/>
          <cell r="AR510"/>
          <cell r="AS510"/>
          <cell r="AT510"/>
          <cell r="AU510"/>
          <cell r="AV510" t="e">
            <v>#N/A</v>
          </cell>
        </row>
        <row r="511">
          <cell r="A511" t="str">
            <v>fmin_biogas_Other animals (fur animals)</v>
          </cell>
          <cell r="B511" t="str">
            <v>-</v>
          </cell>
          <cell r="C511" t="str">
            <v>fmin_biogas</v>
          </cell>
          <cell r="D511" t="str">
            <v>N</v>
          </cell>
          <cell r="E511" t="str">
            <v>Other animals (fur animals)</v>
          </cell>
          <cell r="F511" t="str">
            <v>kg N/kg</v>
          </cell>
          <cell r="G511" t="str">
            <v>D</v>
          </cell>
          <cell r="H511" t="str">
            <v>-</v>
          </cell>
          <cell r="I511" t="str">
            <v>5B2 EMEP/EEA Guidebook 2019, Section 3.4.1 (Haenel et al  2018)</v>
          </cell>
          <cell r="J511"/>
          <cell r="K511">
            <v>0.32</v>
          </cell>
          <cell r="L511">
            <v>0.32</v>
          </cell>
          <cell r="M511">
            <v>0.32</v>
          </cell>
          <cell r="N511">
            <v>0.32</v>
          </cell>
          <cell r="O511">
            <v>0.32</v>
          </cell>
          <cell r="P511">
            <v>0.32</v>
          </cell>
          <cell r="Q511">
            <v>0.32</v>
          </cell>
          <cell r="R511">
            <v>0.32</v>
          </cell>
          <cell r="S511">
            <v>0.32</v>
          </cell>
          <cell r="T511">
            <v>0.32</v>
          </cell>
          <cell r="U511">
            <v>0.32</v>
          </cell>
          <cell r="V511">
            <v>0.32</v>
          </cell>
          <cell r="W511">
            <v>0.32</v>
          </cell>
          <cell r="X511">
            <v>0.32</v>
          </cell>
          <cell r="Y511">
            <v>0.32</v>
          </cell>
          <cell r="Z511">
            <v>0.32</v>
          </cell>
          <cell r="AA511">
            <v>0.32</v>
          </cell>
          <cell r="AB511">
            <v>0.32</v>
          </cell>
          <cell r="AC511">
            <v>0.32</v>
          </cell>
          <cell r="AD511">
            <v>0.32</v>
          </cell>
          <cell r="AE511">
            <v>0.32</v>
          </cell>
          <cell r="AF511">
            <v>0.32</v>
          </cell>
          <cell r="AG511">
            <v>0.32</v>
          </cell>
          <cell r="AH511">
            <v>0.32</v>
          </cell>
          <cell r="AI511">
            <v>0.32</v>
          </cell>
          <cell r="AJ511">
            <v>0.32</v>
          </cell>
          <cell r="AK511">
            <v>0.32</v>
          </cell>
          <cell r="AL511">
            <v>0.32</v>
          </cell>
          <cell r="AM511">
            <v>0.32</v>
          </cell>
          <cell r="AN511">
            <v>0.32</v>
          </cell>
          <cell r="AO511">
            <v>0.32</v>
          </cell>
          <cell r="AP511"/>
          <cell r="AQ511"/>
          <cell r="AR511"/>
          <cell r="AS511"/>
          <cell r="AT511"/>
          <cell r="AU511"/>
          <cell r="AV511" t="e">
            <v>#N/A</v>
          </cell>
        </row>
        <row r="512">
          <cell r="A512" t="str">
            <v>NH3 emission factors from biogas production</v>
          </cell>
          <cell r="B512"/>
          <cell r="C512"/>
          <cell r="D512"/>
          <cell r="E512"/>
          <cell r="F512"/>
          <cell r="G512"/>
          <cell r="H512"/>
          <cell r="I512"/>
          <cell r="J512"/>
          <cell r="K512"/>
          <cell r="L512"/>
          <cell r="M512"/>
          <cell r="N512"/>
          <cell r="O512"/>
          <cell r="P512"/>
          <cell r="Q512"/>
          <cell r="R512"/>
          <cell r="S512"/>
          <cell r="T512"/>
          <cell r="U512"/>
          <cell r="V512"/>
          <cell r="W512"/>
          <cell r="X512"/>
          <cell r="Y512"/>
          <cell r="Z512"/>
          <cell r="AA512"/>
          <cell r="AB512"/>
          <cell r="AC512"/>
          <cell r="AD512"/>
          <cell r="AE512"/>
          <cell r="AF512"/>
          <cell r="AG512"/>
          <cell r="AH512"/>
          <cell r="AI512"/>
          <cell r="AJ512"/>
          <cell r="AK512"/>
          <cell r="AL512"/>
          <cell r="AM512"/>
          <cell r="AN512"/>
          <cell r="AO512"/>
          <cell r="AP512"/>
          <cell r="AQ512"/>
          <cell r="AR512"/>
          <cell r="AS512"/>
          <cell r="AT512"/>
          <cell r="AU512"/>
          <cell r="AV512"/>
        </row>
        <row r="513">
          <cell r="A513" t="str">
            <v>EFNH3 Pre-storage</v>
          </cell>
          <cell r="B513" t="str">
            <v>5B2</v>
          </cell>
          <cell r="C513" t="str">
            <v>EFNH3 Pre-storage</v>
          </cell>
          <cell r="D513" t="str">
            <v xml:space="preserve">NH3-N </v>
          </cell>
          <cell r="E513"/>
          <cell r="F513" t="str">
            <v>kg NH3-N per kg N in feedstock</v>
          </cell>
          <cell r="G513" t="str">
            <v>D</v>
          </cell>
          <cell r="H513" t="str">
            <v>-</v>
          </cell>
          <cell r="I513" t="str">
            <v>Table 3.2,  5.B.2,EMEP/EEA Guidebook 2019</v>
          </cell>
          <cell r="J513"/>
          <cell r="K513">
            <v>8.9999999999999998E-4</v>
          </cell>
          <cell r="L513">
            <v>8.9999999999999998E-4</v>
          </cell>
          <cell r="M513">
            <v>8.9999999999999998E-4</v>
          </cell>
          <cell r="N513">
            <v>8.9999999999999998E-4</v>
          </cell>
          <cell r="O513">
            <v>8.9999999999999998E-4</v>
          </cell>
          <cell r="P513">
            <v>8.9999999999999998E-4</v>
          </cell>
          <cell r="Q513">
            <v>8.9999999999999998E-4</v>
          </cell>
          <cell r="R513">
            <v>8.9999999999999998E-4</v>
          </cell>
          <cell r="S513">
            <v>8.9999999999999998E-4</v>
          </cell>
          <cell r="T513">
            <v>8.9999999999999998E-4</v>
          </cell>
          <cell r="U513">
            <v>8.9999999999999998E-4</v>
          </cell>
          <cell r="V513">
            <v>8.9999999999999998E-4</v>
          </cell>
          <cell r="W513">
            <v>8.9999999999999998E-4</v>
          </cell>
          <cell r="X513">
            <v>8.9999999999999998E-4</v>
          </cell>
          <cell r="Y513">
            <v>8.9999999999999998E-4</v>
          </cell>
          <cell r="Z513">
            <v>8.9999999999999998E-4</v>
          </cell>
          <cell r="AA513">
            <v>8.9999999999999998E-4</v>
          </cell>
          <cell r="AB513">
            <v>8.9999999999999998E-4</v>
          </cell>
          <cell r="AC513">
            <v>8.9999999999999998E-4</v>
          </cell>
          <cell r="AD513">
            <v>8.9999999999999998E-4</v>
          </cell>
          <cell r="AE513">
            <v>8.9999999999999998E-4</v>
          </cell>
          <cell r="AF513">
            <v>8.9999999999999998E-4</v>
          </cell>
          <cell r="AG513">
            <v>8.9999999999999998E-4</v>
          </cell>
          <cell r="AH513">
            <v>8.9999999999999998E-4</v>
          </cell>
          <cell r="AI513">
            <v>8.9999999999999998E-4</v>
          </cell>
          <cell r="AJ513">
            <v>8.9999999999999998E-4</v>
          </cell>
          <cell r="AK513">
            <v>8.9999999999999998E-4</v>
          </cell>
          <cell r="AL513">
            <v>8.9999999999999998E-4</v>
          </cell>
          <cell r="AM513">
            <v>8.9999999999999998E-4</v>
          </cell>
          <cell r="AN513">
            <v>8.9999999999999998E-4</v>
          </cell>
          <cell r="AO513">
            <v>8.9999999999999998E-4</v>
          </cell>
          <cell r="AP513"/>
          <cell r="AQ513"/>
          <cell r="AR513"/>
          <cell r="AS513"/>
          <cell r="AT513"/>
          <cell r="AU513"/>
          <cell r="AV513" t="e">
            <v>#N/A</v>
          </cell>
        </row>
        <row r="514">
          <cell r="A514" t="str">
            <v>EFNH3 Storage of digestate</v>
          </cell>
          <cell r="B514" t="str">
            <v>5B2</v>
          </cell>
          <cell r="C514" t="str">
            <v>EFNH3 Storage of digestate</v>
          </cell>
          <cell r="D514" t="str">
            <v xml:space="preserve">NH3-N </v>
          </cell>
          <cell r="E514"/>
          <cell r="F514" t="str">
            <v>kg NH3-N per kg N in feedstock</v>
          </cell>
          <cell r="G514" t="str">
            <v>D</v>
          </cell>
          <cell r="H514" t="str">
            <v>-</v>
          </cell>
          <cell r="I514" t="str">
            <v>Table 3.3,  5.B.2,EMEP/EEA Guidebook 2019</v>
          </cell>
          <cell r="J514"/>
          <cell r="K514">
            <v>2.6599999999999999E-2</v>
          </cell>
          <cell r="L514">
            <v>2.6599999999999999E-2</v>
          </cell>
          <cell r="M514">
            <v>2.6599999999999999E-2</v>
          </cell>
          <cell r="N514">
            <v>2.6599999999999999E-2</v>
          </cell>
          <cell r="O514">
            <v>2.6599999999999999E-2</v>
          </cell>
          <cell r="P514">
            <v>2.6599999999999999E-2</v>
          </cell>
          <cell r="Q514">
            <v>2.6599999999999999E-2</v>
          </cell>
          <cell r="R514">
            <v>2.6599999999999999E-2</v>
          </cell>
          <cell r="S514">
            <v>2.6599999999999999E-2</v>
          </cell>
          <cell r="T514">
            <v>2.6599999999999999E-2</v>
          </cell>
          <cell r="U514">
            <v>2.6599999999999999E-2</v>
          </cell>
          <cell r="V514">
            <v>2.6599999999999999E-2</v>
          </cell>
          <cell r="W514">
            <v>2.6599999999999999E-2</v>
          </cell>
          <cell r="X514">
            <v>2.6599999999999999E-2</v>
          </cell>
          <cell r="Y514">
            <v>2.6599999999999999E-2</v>
          </cell>
          <cell r="Z514">
            <v>2.6599999999999999E-2</v>
          </cell>
          <cell r="AA514">
            <v>2.6599999999999999E-2</v>
          </cell>
          <cell r="AB514">
            <v>2.6599999999999999E-2</v>
          </cell>
          <cell r="AC514">
            <v>2.6599999999999999E-2</v>
          </cell>
          <cell r="AD514">
            <v>2.6599999999999999E-2</v>
          </cell>
          <cell r="AE514">
            <v>2.6599999999999999E-2</v>
          </cell>
          <cell r="AF514">
            <v>2.6599999999999999E-2</v>
          </cell>
          <cell r="AG514">
            <v>2.6599999999999999E-2</v>
          </cell>
          <cell r="AH514">
            <v>2.6599999999999999E-2</v>
          </cell>
          <cell r="AI514">
            <v>2.6599999999999999E-2</v>
          </cell>
          <cell r="AJ514">
            <v>2.6599999999999999E-2</v>
          </cell>
          <cell r="AK514">
            <v>2.6599999999999999E-2</v>
          </cell>
          <cell r="AL514">
            <v>2.6599999999999999E-2</v>
          </cell>
          <cell r="AM514">
            <v>2.6599999999999999E-2</v>
          </cell>
          <cell r="AN514">
            <v>2.6599999999999999E-2</v>
          </cell>
          <cell r="AO514">
            <v>2.6599999999999999E-2</v>
          </cell>
          <cell r="AP514"/>
          <cell r="AQ514"/>
          <cell r="AR514"/>
          <cell r="AS514"/>
          <cell r="AT514"/>
          <cell r="AU514"/>
          <cell r="AV514" t="e">
            <v>#N/A</v>
          </cell>
        </row>
        <row r="515">
          <cell r="A515" t="str">
            <v>3D Agricultural Soils Parameters</v>
          </cell>
          <cell r="B515"/>
          <cell r="C515"/>
          <cell r="D515"/>
          <cell r="E515"/>
          <cell r="F515"/>
          <cell r="G515"/>
          <cell r="H515"/>
          <cell r="I515"/>
          <cell r="J515"/>
          <cell r="K515"/>
          <cell r="L515"/>
          <cell r="M515"/>
          <cell r="N515"/>
          <cell r="O515"/>
          <cell r="P515"/>
          <cell r="Q515"/>
          <cell r="R515"/>
          <cell r="S515"/>
          <cell r="T515"/>
          <cell r="U515"/>
          <cell r="V515"/>
          <cell r="W515"/>
          <cell r="X515"/>
          <cell r="Y515"/>
          <cell r="Z515"/>
          <cell r="AA515"/>
          <cell r="AB515"/>
          <cell r="AC515"/>
          <cell r="AD515"/>
          <cell r="AE515"/>
          <cell r="AF515"/>
          <cell r="AG515"/>
          <cell r="AH515"/>
          <cell r="AI515"/>
          <cell r="AJ515"/>
          <cell r="AK515"/>
          <cell r="AL515"/>
          <cell r="AM515"/>
          <cell r="AN515"/>
          <cell r="AO515"/>
          <cell r="AP515"/>
          <cell r="AQ515"/>
          <cell r="AR515"/>
          <cell r="AS515"/>
          <cell r="AT515"/>
          <cell r="AU515"/>
          <cell r="AV515"/>
        </row>
        <row r="516">
          <cell r="A516" t="str">
            <v>N2O emission factors from managed soils</v>
          </cell>
          <cell r="B516"/>
          <cell r="C516"/>
          <cell r="D516"/>
          <cell r="E516"/>
          <cell r="F516"/>
          <cell r="G516"/>
          <cell r="H516"/>
          <cell r="I516"/>
          <cell r="J516"/>
          <cell r="K516"/>
          <cell r="L516"/>
          <cell r="M516"/>
          <cell r="N516"/>
          <cell r="O516"/>
          <cell r="P516"/>
          <cell r="Q516"/>
          <cell r="R516"/>
          <cell r="S516"/>
          <cell r="T516"/>
          <cell r="U516"/>
          <cell r="V516"/>
          <cell r="W516"/>
          <cell r="X516"/>
          <cell r="Y516"/>
          <cell r="Z516"/>
          <cell r="AA516"/>
          <cell r="AB516"/>
          <cell r="AC516"/>
          <cell r="AD516"/>
          <cell r="AE516"/>
          <cell r="AF516"/>
          <cell r="AG516"/>
          <cell r="AH516"/>
          <cell r="AI516"/>
          <cell r="AJ516"/>
          <cell r="AK516"/>
          <cell r="AL516"/>
          <cell r="AM516"/>
          <cell r="AN516"/>
          <cell r="AO516"/>
          <cell r="AP516"/>
          <cell r="AQ516"/>
          <cell r="AR516"/>
          <cell r="AS516"/>
          <cell r="AT516"/>
          <cell r="AU516"/>
          <cell r="AV516"/>
        </row>
        <row r="517">
          <cell r="A517" t="str">
            <v>EF_N2O_Grazing_Dairy cattle</v>
          </cell>
          <cell r="B517" t="str">
            <v>3Da2b</v>
          </cell>
          <cell r="C517" t="str">
            <v>EF_N2O_Grazing</v>
          </cell>
          <cell r="D517" t="str">
            <v>N2O-N</v>
          </cell>
          <cell r="E517" t="str">
            <v>Dairy cattle</v>
          </cell>
          <cell r="F517" t="str">
            <v>kg N2O-N/kg N input</v>
          </cell>
          <cell r="G517" t="str">
            <v>D</v>
          </cell>
          <cell r="H517" t="str">
            <v>-</v>
          </cell>
          <cell r="I517" t="str">
            <v>IPCC 2006 TABLE 11.1 EF3 Default emission factors to estimate direct N2O emissions from urine and dung whilst grazing</v>
          </cell>
          <cell r="J517"/>
          <cell r="K517">
            <v>0.02</v>
          </cell>
          <cell r="L517">
            <v>0.02</v>
          </cell>
          <cell r="M517">
            <v>0.02</v>
          </cell>
          <cell r="N517">
            <v>0.02</v>
          </cell>
          <cell r="O517">
            <v>0.02</v>
          </cell>
          <cell r="P517">
            <v>0.02</v>
          </cell>
          <cell r="Q517">
            <v>0.02</v>
          </cell>
          <cell r="R517">
            <v>0.02</v>
          </cell>
          <cell r="S517">
            <v>0.02</v>
          </cell>
          <cell r="T517">
            <v>0.02</v>
          </cell>
          <cell r="U517">
            <v>0.02</v>
          </cell>
          <cell r="V517">
            <v>0.02</v>
          </cell>
          <cell r="W517">
            <v>0.02</v>
          </cell>
          <cell r="X517">
            <v>0.02</v>
          </cell>
          <cell r="Y517">
            <v>0.02</v>
          </cell>
          <cell r="Z517">
            <v>0.02</v>
          </cell>
          <cell r="AA517">
            <v>0.02</v>
          </cell>
          <cell r="AB517">
            <v>0.02</v>
          </cell>
          <cell r="AC517">
            <v>0.02</v>
          </cell>
          <cell r="AD517">
            <v>0.02</v>
          </cell>
          <cell r="AE517">
            <v>0.02</v>
          </cell>
          <cell r="AF517">
            <v>0.02</v>
          </cell>
          <cell r="AG517">
            <v>0.02</v>
          </cell>
          <cell r="AH517">
            <v>0.02</v>
          </cell>
          <cell r="AI517">
            <v>0.02</v>
          </cell>
          <cell r="AJ517">
            <v>0.02</v>
          </cell>
          <cell r="AK517">
            <v>0.02</v>
          </cell>
          <cell r="AL517">
            <v>0.02</v>
          </cell>
          <cell r="AM517">
            <v>0.02</v>
          </cell>
          <cell r="AN517">
            <v>0.02</v>
          </cell>
          <cell r="AO517">
            <v>0.02</v>
          </cell>
          <cell r="AP517"/>
          <cell r="AQ517"/>
          <cell r="AR517"/>
          <cell r="AS517"/>
          <cell r="AT517"/>
          <cell r="AU517"/>
          <cell r="AV517" t="e">
            <v>#N/A</v>
          </cell>
        </row>
        <row r="518">
          <cell r="A518" t="str">
            <v>EF_N2O_Grazing_Non-dairy cattle</v>
          </cell>
          <cell r="B518" t="str">
            <v>3Da2b</v>
          </cell>
          <cell r="C518" t="str">
            <v>EF_N2O_Grazing</v>
          </cell>
          <cell r="D518" t="str">
            <v>N2O-N</v>
          </cell>
          <cell r="E518" t="str">
            <v>Non-dairy cattle</v>
          </cell>
          <cell r="F518" t="str">
            <v>kg N2O-N/kg N input</v>
          </cell>
          <cell r="G518" t="str">
            <v>D</v>
          </cell>
          <cell r="H518" t="str">
            <v>-</v>
          </cell>
          <cell r="I518" t="str">
            <v>IPCC 2006 TABLE 11.1 EF3 Default emission factors to estimate direct N2O emissions from urine and dung whilst grazing</v>
          </cell>
          <cell r="J518"/>
          <cell r="K518">
            <v>0.02</v>
          </cell>
          <cell r="L518">
            <v>0.02</v>
          </cell>
          <cell r="M518">
            <v>0.02</v>
          </cell>
          <cell r="N518">
            <v>0.02</v>
          </cell>
          <cell r="O518">
            <v>0.02</v>
          </cell>
          <cell r="P518">
            <v>0.02</v>
          </cell>
          <cell r="Q518">
            <v>0.02</v>
          </cell>
          <cell r="R518">
            <v>0.02</v>
          </cell>
          <cell r="S518">
            <v>0.02</v>
          </cell>
          <cell r="T518">
            <v>0.02</v>
          </cell>
          <cell r="U518">
            <v>0.02</v>
          </cell>
          <cell r="V518">
            <v>0.02</v>
          </cell>
          <cell r="W518">
            <v>0.02</v>
          </cell>
          <cell r="X518">
            <v>0.02</v>
          </cell>
          <cell r="Y518">
            <v>0.02</v>
          </cell>
          <cell r="Z518">
            <v>0.02</v>
          </cell>
          <cell r="AA518">
            <v>0.02</v>
          </cell>
          <cell r="AB518">
            <v>0.02</v>
          </cell>
          <cell r="AC518">
            <v>0.02</v>
          </cell>
          <cell r="AD518">
            <v>0.02</v>
          </cell>
          <cell r="AE518">
            <v>0.02</v>
          </cell>
          <cell r="AF518">
            <v>0.02</v>
          </cell>
          <cell r="AG518">
            <v>0.02</v>
          </cell>
          <cell r="AH518">
            <v>0.02</v>
          </cell>
          <cell r="AI518">
            <v>0.02</v>
          </cell>
          <cell r="AJ518">
            <v>0.02</v>
          </cell>
          <cell r="AK518">
            <v>0.02</v>
          </cell>
          <cell r="AL518">
            <v>0.02</v>
          </cell>
          <cell r="AM518">
            <v>0.02</v>
          </cell>
          <cell r="AN518">
            <v>0.02</v>
          </cell>
          <cell r="AO518">
            <v>0.02</v>
          </cell>
          <cell r="AP518"/>
          <cell r="AQ518"/>
          <cell r="AR518"/>
          <cell r="AS518"/>
          <cell r="AT518"/>
          <cell r="AU518"/>
          <cell r="AV518" t="e">
            <v>#N/A</v>
          </cell>
        </row>
        <row r="519">
          <cell r="A519" t="str">
            <v>EF_N2O_Grazing_Non-dairy cattle (calves)</v>
          </cell>
          <cell r="B519" t="str">
            <v>3Da2b</v>
          </cell>
          <cell r="C519" t="str">
            <v>EF_N2O_Grazing</v>
          </cell>
          <cell r="D519" t="str">
            <v>N2O-N</v>
          </cell>
          <cell r="E519" t="str">
            <v>Non-dairy cattle (calves)</v>
          </cell>
          <cell r="F519" t="str">
            <v>kg N2O-N/kg N input</v>
          </cell>
          <cell r="G519" t="str">
            <v>D</v>
          </cell>
          <cell r="H519" t="str">
            <v>-</v>
          </cell>
          <cell r="I519" t="str">
            <v>IPCC 2006 TABLE 11.1 EF3 Default emission factors to estimate direct N2O emissions from urine and dung whilst grazing</v>
          </cell>
          <cell r="J519"/>
          <cell r="K519">
            <v>0.02</v>
          </cell>
          <cell r="L519">
            <v>0.02</v>
          </cell>
          <cell r="M519">
            <v>0.02</v>
          </cell>
          <cell r="N519">
            <v>0.02</v>
          </cell>
          <cell r="O519">
            <v>0.02</v>
          </cell>
          <cell r="P519">
            <v>0.02</v>
          </cell>
          <cell r="Q519">
            <v>0.02</v>
          </cell>
          <cell r="R519">
            <v>0.02</v>
          </cell>
          <cell r="S519">
            <v>0.02</v>
          </cell>
          <cell r="T519">
            <v>0.02</v>
          </cell>
          <cell r="U519">
            <v>0.02</v>
          </cell>
          <cell r="V519">
            <v>0.02</v>
          </cell>
          <cell r="W519">
            <v>0.02</v>
          </cell>
          <cell r="X519">
            <v>0.02</v>
          </cell>
          <cell r="Y519">
            <v>0.02</v>
          </cell>
          <cell r="Z519">
            <v>0.02</v>
          </cell>
          <cell r="AA519">
            <v>0.02</v>
          </cell>
          <cell r="AB519">
            <v>0.02</v>
          </cell>
          <cell r="AC519">
            <v>0.02</v>
          </cell>
          <cell r="AD519">
            <v>0.02</v>
          </cell>
          <cell r="AE519">
            <v>0.02</v>
          </cell>
          <cell r="AF519">
            <v>0.02</v>
          </cell>
          <cell r="AG519">
            <v>0.02</v>
          </cell>
          <cell r="AH519">
            <v>0.02</v>
          </cell>
          <cell r="AI519">
            <v>0.02</v>
          </cell>
          <cell r="AJ519">
            <v>0.02</v>
          </cell>
          <cell r="AK519">
            <v>0.02</v>
          </cell>
          <cell r="AL519">
            <v>0.02</v>
          </cell>
          <cell r="AM519">
            <v>0.02</v>
          </cell>
          <cell r="AN519">
            <v>0.02</v>
          </cell>
          <cell r="AO519">
            <v>0.02</v>
          </cell>
          <cell r="AP519"/>
          <cell r="AQ519"/>
          <cell r="AR519"/>
          <cell r="AS519"/>
          <cell r="AT519"/>
          <cell r="AU519"/>
          <cell r="AV519" t="e">
            <v>#N/A</v>
          </cell>
        </row>
        <row r="520">
          <cell r="A520" t="str">
            <v>EF_N2O_Grazing_Sheep</v>
          </cell>
          <cell r="B520" t="str">
            <v>3Da2b</v>
          </cell>
          <cell r="C520" t="str">
            <v>EF_N2O_Grazing</v>
          </cell>
          <cell r="D520" t="str">
            <v>N2O-N</v>
          </cell>
          <cell r="E520" t="str">
            <v>Sheep</v>
          </cell>
          <cell r="F520" t="str">
            <v>kg N2O-N/kg N input</v>
          </cell>
          <cell r="G520" t="str">
            <v>D</v>
          </cell>
          <cell r="H520" t="str">
            <v>-</v>
          </cell>
          <cell r="I520" t="str">
            <v>IPCC 2006 TABLE 11.1 EF3 Default emission factors to estimate direct N2O emissions from urine and dung whilst grazing</v>
          </cell>
          <cell r="J520"/>
          <cell r="K520">
            <v>0.01</v>
          </cell>
          <cell r="L520">
            <v>0.01</v>
          </cell>
          <cell r="M520">
            <v>0.01</v>
          </cell>
          <cell r="N520">
            <v>0.01</v>
          </cell>
          <cell r="O520">
            <v>0.01</v>
          </cell>
          <cell r="P520">
            <v>0.01</v>
          </cell>
          <cell r="Q520">
            <v>0.01</v>
          </cell>
          <cell r="R520">
            <v>0.01</v>
          </cell>
          <cell r="S520">
            <v>0.01</v>
          </cell>
          <cell r="T520">
            <v>0.01</v>
          </cell>
          <cell r="U520">
            <v>0.01</v>
          </cell>
          <cell r="V520">
            <v>0.01</v>
          </cell>
          <cell r="W520">
            <v>0.01</v>
          </cell>
          <cell r="X520">
            <v>0.01</v>
          </cell>
          <cell r="Y520">
            <v>0.01</v>
          </cell>
          <cell r="Z520">
            <v>0.01</v>
          </cell>
          <cell r="AA520">
            <v>0.01</v>
          </cell>
          <cell r="AB520">
            <v>0.01</v>
          </cell>
          <cell r="AC520">
            <v>0.01</v>
          </cell>
          <cell r="AD520">
            <v>0.01</v>
          </cell>
          <cell r="AE520">
            <v>0.01</v>
          </cell>
          <cell r="AF520">
            <v>0.01</v>
          </cell>
          <cell r="AG520">
            <v>0.01</v>
          </cell>
          <cell r="AH520">
            <v>0.01</v>
          </cell>
          <cell r="AI520">
            <v>0.01</v>
          </cell>
          <cell r="AJ520">
            <v>0.01</v>
          </cell>
          <cell r="AK520">
            <v>0.01</v>
          </cell>
          <cell r="AL520">
            <v>0.01</v>
          </cell>
          <cell r="AM520">
            <v>0.01</v>
          </cell>
          <cell r="AN520">
            <v>0.01</v>
          </cell>
          <cell r="AO520">
            <v>0.01</v>
          </cell>
          <cell r="AP520"/>
          <cell r="AQ520"/>
          <cell r="AR520"/>
          <cell r="AS520"/>
          <cell r="AT520"/>
          <cell r="AU520"/>
          <cell r="AV520" t="e">
            <v>#N/A</v>
          </cell>
        </row>
        <row r="521">
          <cell r="A521" t="str">
            <v>EF_N2O_Grazing_Swine (finishing pigs)</v>
          </cell>
          <cell r="B521" t="str">
            <v>3Da2b</v>
          </cell>
          <cell r="C521" t="str">
            <v>EF_N2O_Grazing</v>
          </cell>
          <cell r="D521" t="str">
            <v>N2O-N</v>
          </cell>
          <cell r="E521" t="str">
            <v>Swine (finishing pigs)</v>
          </cell>
          <cell r="F521" t="str">
            <v>kg N2O-N/kg N input</v>
          </cell>
          <cell r="G521" t="str">
            <v>D</v>
          </cell>
          <cell r="H521" t="str">
            <v>-</v>
          </cell>
          <cell r="I521" t="str">
            <v>IPCC 2006 TABLE 11.1 EF3 Default emission factors to estimate direct N2O emissions from urine and dung whilst grazing</v>
          </cell>
          <cell r="J521"/>
          <cell r="K521">
            <v>0.02</v>
          </cell>
          <cell r="L521">
            <v>0.02</v>
          </cell>
          <cell r="M521">
            <v>0.02</v>
          </cell>
          <cell r="N521">
            <v>0.02</v>
          </cell>
          <cell r="O521">
            <v>0.02</v>
          </cell>
          <cell r="P521">
            <v>0.02</v>
          </cell>
          <cell r="Q521">
            <v>0.02</v>
          </cell>
          <cell r="R521">
            <v>0.02</v>
          </cell>
          <cell r="S521">
            <v>0.02</v>
          </cell>
          <cell r="T521">
            <v>0.02</v>
          </cell>
          <cell r="U521">
            <v>0.02</v>
          </cell>
          <cell r="V521">
            <v>0.02</v>
          </cell>
          <cell r="W521">
            <v>0.02</v>
          </cell>
          <cell r="X521">
            <v>0.02</v>
          </cell>
          <cell r="Y521">
            <v>0.02</v>
          </cell>
          <cell r="Z521">
            <v>0.02</v>
          </cell>
          <cell r="AA521">
            <v>0.02</v>
          </cell>
          <cell r="AB521">
            <v>0.02</v>
          </cell>
          <cell r="AC521">
            <v>0.02</v>
          </cell>
          <cell r="AD521">
            <v>0.02</v>
          </cell>
          <cell r="AE521">
            <v>0.02</v>
          </cell>
          <cell r="AF521">
            <v>0.02</v>
          </cell>
          <cell r="AG521">
            <v>0.02</v>
          </cell>
          <cell r="AH521">
            <v>0.02</v>
          </cell>
          <cell r="AI521">
            <v>0.02</v>
          </cell>
          <cell r="AJ521">
            <v>0.02</v>
          </cell>
          <cell r="AK521">
            <v>0.02</v>
          </cell>
          <cell r="AL521">
            <v>0.02</v>
          </cell>
          <cell r="AM521">
            <v>0.02</v>
          </cell>
          <cell r="AN521">
            <v>0.02</v>
          </cell>
          <cell r="AO521">
            <v>0.02</v>
          </cell>
          <cell r="AP521"/>
          <cell r="AQ521"/>
          <cell r="AR521"/>
          <cell r="AS521"/>
          <cell r="AT521"/>
          <cell r="AU521"/>
          <cell r="AV521" t="e">
            <v>#N/A</v>
          </cell>
        </row>
        <row r="522">
          <cell r="A522" t="str">
            <v>EF_N2O_Grazing_Swine (sows)</v>
          </cell>
          <cell r="B522" t="str">
            <v>3Da2b</v>
          </cell>
          <cell r="C522" t="str">
            <v>EF_N2O_Grazing</v>
          </cell>
          <cell r="D522" t="str">
            <v>N2O-N</v>
          </cell>
          <cell r="E522" t="str">
            <v>Swine (sows)</v>
          </cell>
          <cell r="F522" t="str">
            <v>kg N2O-N/kg N input</v>
          </cell>
          <cell r="G522" t="str">
            <v>D</v>
          </cell>
          <cell r="H522" t="str">
            <v>-</v>
          </cell>
          <cell r="I522" t="str">
            <v>IPCC 2006 TABLE 11.1 EF3 Default emission factors to estimate direct N2O emissions from urine and dung whilst grazing</v>
          </cell>
          <cell r="J522"/>
          <cell r="K522">
            <v>0.02</v>
          </cell>
          <cell r="L522">
            <v>0.02</v>
          </cell>
          <cell r="M522">
            <v>0.02</v>
          </cell>
          <cell r="N522">
            <v>0.02</v>
          </cell>
          <cell r="O522">
            <v>0.02</v>
          </cell>
          <cell r="P522">
            <v>0.02</v>
          </cell>
          <cell r="Q522">
            <v>0.02</v>
          </cell>
          <cell r="R522">
            <v>0.02</v>
          </cell>
          <cell r="S522">
            <v>0.02</v>
          </cell>
          <cell r="T522">
            <v>0.02</v>
          </cell>
          <cell r="U522">
            <v>0.02</v>
          </cell>
          <cell r="V522">
            <v>0.02</v>
          </cell>
          <cell r="W522">
            <v>0.02</v>
          </cell>
          <cell r="X522">
            <v>0.02</v>
          </cell>
          <cell r="Y522">
            <v>0.02</v>
          </cell>
          <cell r="Z522">
            <v>0.02</v>
          </cell>
          <cell r="AA522">
            <v>0.02</v>
          </cell>
          <cell r="AB522">
            <v>0.02</v>
          </cell>
          <cell r="AC522">
            <v>0.02</v>
          </cell>
          <cell r="AD522">
            <v>0.02</v>
          </cell>
          <cell r="AE522">
            <v>0.02</v>
          </cell>
          <cell r="AF522">
            <v>0.02</v>
          </cell>
          <cell r="AG522">
            <v>0.02</v>
          </cell>
          <cell r="AH522">
            <v>0.02</v>
          </cell>
          <cell r="AI522">
            <v>0.02</v>
          </cell>
          <cell r="AJ522">
            <v>0.02</v>
          </cell>
          <cell r="AK522">
            <v>0.02</v>
          </cell>
          <cell r="AL522">
            <v>0.02</v>
          </cell>
          <cell r="AM522">
            <v>0.02</v>
          </cell>
          <cell r="AN522">
            <v>0.02</v>
          </cell>
          <cell r="AO522">
            <v>0.02</v>
          </cell>
          <cell r="AP522"/>
          <cell r="AQ522"/>
          <cell r="AR522"/>
          <cell r="AS522"/>
          <cell r="AT522"/>
          <cell r="AU522"/>
          <cell r="AV522" t="e">
            <v>#N/A</v>
          </cell>
        </row>
        <row r="523">
          <cell r="A523" t="str">
            <v>EF_N2O_Grazing_Buffalo</v>
          </cell>
          <cell r="B523" t="str">
            <v>3Da2b</v>
          </cell>
          <cell r="C523" t="str">
            <v>EF_N2O_Grazing</v>
          </cell>
          <cell r="D523" t="str">
            <v>N2O-N</v>
          </cell>
          <cell r="E523" t="str">
            <v>Buffalo</v>
          </cell>
          <cell r="F523" t="str">
            <v>kg N2O-N/kg N input</v>
          </cell>
          <cell r="G523" t="str">
            <v>D</v>
          </cell>
          <cell r="H523" t="str">
            <v>-</v>
          </cell>
          <cell r="I523" t="str">
            <v>IPCC 2006 TABLE 11.1 EF3 Default emission factors to estimate direct N2O emissions from urine and dung whilst grazing</v>
          </cell>
          <cell r="J523"/>
          <cell r="K523">
            <v>0.02</v>
          </cell>
          <cell r="L523">
            <v>0.02</v>
          </cell>
          <cell r="M523">
            <v>0.02</v>
          </cell>
          <cell r="N523">
            <v>0.02</v>
          </cell>
          <cell r="O523">
            <v>0.02</v>
          </cell>
          <cell r="P523">
            <v>0.02</v>
          </cell>
          <cell r="Q523">
            <v>0.02</v>
          </cell>
          <cell r="R523">
            <v>0.02</v>
          </cell>
          <cell r="S523">
            <v>0.02</v>
          </cell>
          <cell r="T523">
            <v>0.02</v>
          </cell>
          <cell r="U523">
            <v>0.02</v>
          </cell>
          <cell r="V523">
            <v>0.02</v>
          </cell>
          <cell r="W523">
            <v>0.02</v>
          </cell>
          <cell r="X523">
            <v>0.02</v>
          </cell>
          <cell r="Y523">
            <v>0.02</v>
          </cell>
          <cell r="Z523">
            <v>0.02</v>
          </cell>
          <cell r="AA523">
            <v>0.02</v>
          </cell>
          <cell r="AB523">
            <v>0.02</v>
          </cell>
          <cell r="AC523">
            <v>0.02</v>
          </cell>
          <cell r="AD523">
            <v>0.02</v>
          </cell>
          <cell r="AE523">
            <v>0.02</v>
          </cell>
          <cell r="AF523">
            <v>0.02</v>
          </cell>
          <cell r="AG523">
            <v>0.02</v>
          </cell>
          <cell r="AH523">
            <v>0.02</v>
          </cell>
          <cell r="AI523">
            <v>0.02</v>
          </cell>
          <cell r="AJ523">
            <v>0.02</v>
          </cell>
          <cell r="AK523">
            <v>0.02</v>
          </cell>
          <cell r="AL523">
            <v>0.02</v>
          </cell>
          <cell r="AM523">
            <v>0.02</v>
          </cell>
          <cell r="AN523">
            <v>0.02</v>
          </cell>
          <cell r="AO523">
            <v>0.02</v>
          </cell>
          <cell r="AP523"/>
          <cell r="AQ523"/>
          <cell r="AR523"/>
          <cell r="AS523"/>
          <cell r="AT523"/>
          <cell r="AU523"/>
          <cell r="AV523" t="e">
            <v>#N/A</v>
          </cell>
        </row>
        <row r="524">
          <cell r="A524" t="str">
            <v>EF_N2O_Grazing_Goats</v>
          </cell>
          <cell r="B524" t="str">
            <v>3Da2b</v>
          </cell>
          <cell r="C524" t="str">
            <v>EF_N2O_Grazing</v>
          </cell>
          <cell r="D524" t="str">
            <v>N2O-N</v>
          </cell>
          <cell r="E524" t="str">
            <v>Goats</v>
          </cell>
          <cell r="F524" t="str">
            <v>kg N2O-N/kg N input</v>
          </cell>
          <cell r="G524" t="str">
            <v>D</v>
          </cell>
          <cell r="H524" t="str">
            <v>-</v>
          </cell>
          <cell r="I524" t="str">
            <v>IPCC 2006 TABLE 11.1 EF3 Default emission factors to estimate direct N2O emissions from urine and dung whilst grazing</v>
          </cell>
          <cell r="J524"/>
          <cell r="K524">
            <v>0.01</v>
          </cell>
          <cell r="L524">
            <v>0.01</v>
          </cell>
          <cell r="M524">
            <v>0.01</v>
          </cell>
          <cell r="N524">
            <v>0.01</v>
          </cell>
          <cell r="O524">
            <v>0.01</v>
          </cell>
          <cell r="P524">
            <v>0.01</v>
          </cell>
          <cell r="Q524">
            <v>0.01</v>
          </cell>
          <cell r="R524">
            <v>0.01</v>
          </cell>
          <cell r="S524">
            <v>0.01</v>
          </cell>
          <cell r="T524">
            <v>0.01</v>
          </cell>
          <cell r="U524">
            <v>0.01</v>
          </cell>
          <cell r="V524">
            <v>0.01</v>
          </cell>
          <cell r="W524">
            <v>0.01</v>
          </cell>
          <cell r="X524">
            <v>0.01</v>
          </cell>
          <cell r="Y524">
            <v>0.01</v>
          </cell>
          <cell r="Z524">
            <v>0.01</v>
          </cell>
          <cell r="AA524">
            <v>0.01</v>
          </cell>
          <cell r="AB524">
            <v>0.01</v>
          </cell>
          <cell r="AC524">
            <v>0.01</v>
          </cell>
          <cell r="AD524">
            <v>0.01</v>
          </cell>
          <cell r="AE524">
            <v>0.01</v>
          </cell>
          <cell r="AF524">
            <v>0.01</v>
          </cell>
          <cell r="AG524">
            <v>0.01</v>
          </cell>
          <cell r="AH524">
            <v>0.01</v>
          </cell>
          <cell r="AI524">
            <v>0.01</v>
          </cell>
          <cell r="AJ524">
            <v>0.01</v>
          </cell>
          <cell r="AK524">
            <v>0.01</v>
          </cell>
          <cell r="AL524">
            <v>0.01</v>
          </cell>
          <cell r="AM524">
            <v>0.01</v>
          </cell>
          <cell r="AN524">
            <v>0.01</v>
          </cell>
          <cell r="AO524">
            <v>0.01</v>
          </cell>
          <cell r="AP524"/>
          <cell r="AQ524"/>
          <cell r="AR524"/>
          <cell r="AS524"/>
          <cell r="AT524"/>
          <cell r="AU524"/>
          <cell r="AV524" t="e">
            <v>#N/A</v>
          </cell>
        </row>
        <row r="525">
          <cell r="A525" t="str">
            <v>EF_N2O_Grazing_Horses</v>
          </cell>
          <cell r="B525" t="str">
            <v>3Da2b</v>
          </cell>
          <cell r="C525" t="str">
            <v>EF_N2O_Grazing</v>
          </cell>
          <cell r="D525" t="str">
            <v>N2O-N</v>
          </cell>
          <cell r="E525" t="str">
            <v>Horses</v>
          </cell>
          <cell r="F525" t="str">
            <v>kg N2O-N/kg N input</v>
          </cell>
          <cell r="G525" t="str">
            <v>D</v>
          </cell>
          <cell r="H525" t="str">
            <v>-</v>
          </cell>
          <cell r="I525" t="str">
            <v>IPCC 2006 TABLE 11.1 EF3 Default emission factors to estimate direct N2O emissions from urine and dung whilst grazing</v>
          </cell>
          <cell r="J525"/>
          <cell r="K525">
            <v>0.01</v>
          </cell>
          <cell r="L525">
            <v>0.01</v>
          </cell>
          <cell r="M525">
            <v>0.01</v>
          </cell>
          <cell r="N525">
            <v>0.01</v>
          </cell>
          <cell r="O525">
            <v>0.01</v>
          </cell>
          <cell r="P525">
            <v>0.01</v>
          </cell>
          <cell r="Q525">
            <v>0.01</v>
          </cell>
          <cell r="R525">
            <v>0.01</v>
          </cell>
          <cell r="S525">
            <v>0.01</v>
          </cell>
          <cell r="T525">
            <v>0.01</v>
          </cell>
          <cell r="U525">
            <v>0.01</v>
          </cell>
          <cell r="V525">
            <v>0.01</v>
          </cell>
          <cell r="W525">
            <v>0.01</v>
          </cell>
          <cell r="X525">
            <v>0.01</v>
          </cell>
          <cell r="Y525">
            <v>0.01</v>
          </cell>
          <cell r="Z525">
            <v>0.01</v>
          </cell>
          <cell r="AA525">
            <v>0.01</v>
          </cell>
          <cell r="AB525">
            <v>0.01</v>
          </cell>
          <cell r="AC525">
            <v>0.01</v>
          </cell>
          <cell r="AD525">
            <v>0.01</v>
          </cell>
          <cell r="AE525">
            <v>0.01</v>
          </cell>
          <cell r="AF525">
            <v>0.01</v>
          </cell>
          <cell r="AG525">
            <v>0.01</v>
          </cell>
          <cell r="AH525">
            <v>0.01</v>
          </cell>
          <cell r="AI525">
            <v>0.01</v>
          </cell>
          <cell r="AJ525">
            <v>0.01</v>
          </cell>
          <cell r="AK525">
            <v>0.01</v>
          </cell>
          <cell r="AL525">
            <v>0.01</v>
          </cell>
          <cell r="AM525">
            <v>0.01</v>
          </cell>
          <cell r="AN525">
            <v>0.01</v>
          </cell>
          <cell r="AO525">
            <v>0.01</v>
          </cell>
          <cell r="AP525"/>
          <cell r="AQ525"/>
          <cell r="AR525"/>
          <cell r="AS525"/>
          <cell r="AT525"/>
          <cell r="AU525"/>
          <cell r="AV525" t="e">
            <v>#N/A</v>
          </cell>
        </row>
        <row r="526">
          <cell r="A526" t="str">
            <v>EF_N2O_Grazing_Mules and asses</v>
          </cell>
          <cell r="B526" t="str">
            <v>3Da2b</v>
          </cell>
          <cell r="C526" t="str">
            <v>EF_N2O_Grazing</v>
          </cell>
          <cell r="D526" t="str">
            <v>N2O-N</v>
          </cell>
          <cell r="E526" t="str">
            <v>Mules and asses</v>
          </cell>
          <cell r="F526" t="str">
            <v>kg N2O-N/kg N input</v>
          </cell>
          <cell r="G526" t="str">
            <v>D</v>
          </cell>
          <cell r="H526" t="str">
            <v>-</v>
          </cell>
          <cell r="I526" t="str">
            <v>IPCC 2006 TABLE 11.1 EF3 Default emission factors to estimate direct N2O emissions from urine and dung whilst grazing</v>
          </cell>
          <cell r="J526"/>
          <cell r="K526">
            <v>0.01</v>
          </cell>
          <cell r="L526">
            <v>0.01</v>
          </cell>
          <cell r="M526">
            <v>0.01</v>
          </cell>
          <cell r="N526">
            <v>0.01</v>
          </cell>
          <cell r="O526">
            <v>0.01</v>
          </cell>
          <cell r="P526">
            <v>0.01</v>
          </cell>
          <cell r="Q526">
            <v>0.01</v>
          </cell>
          <cell r="R526">
            <v>0.01</v>
          </cell>
          <cell r="S526">
            <v>0.01</v>
          </cell>
          <cell r="T526">
            <v>0.01</v>
          </cell>
          <cell r="U526">
            <v>0.01</v>
          </cell>
          <cell r="V526">
            <v>0.01</v>
          </cell>
          <cell r="W526">
            <v>0.01</v>
          </cell>
          <cell r="X526">
            <v>0.01</v>
          </cell>
          <cell r="Y526">
            <v>0.01</v>
          </cell>
          <cell r="Z526">
            <v>0.01</v>
          </cell>
          <cell r="AA526">
            <v>0.01</v>
          </cell>
          <cell r="AB526">
            <v>0.01</v>
          </cell>
          <cell r="AC526">
            <v>0.01</v>
          </cell>
          <cell r="AD526">
            <v>0.01</v>
          </cell>
          <cell r="AE526">
            <v>0.01</v>
          </cell>
          <cell r="AF526">
            <v>0.01</v>
          </cell>
          <cell r="AG526">
            <v>0.01</v>
          </cell>
          <cell r="AH526">
            <v>0.01</v>
          </cell>
          <cell r="AI526">
            <v>0.01</v>
          </cell>
          <cell r="AJ526">
            <v>0.01</v>
          </cell>
          <cell r="AK526">
            <v>0.01</v>
          </cell>
          <cell r="AL526">
            <v>0.01</v>
          </cell>
          <cell r="AM526">
            <v>0.01</v>
          </cell>
          <cell r="AN526">
            <v>0.01</v>
          </cell>
          <cell r="AO526">
            <v>0.01</v>
          </cell>
          <cell r="AP526"/>
          <cell r="AQ526"/>
          <cell r="AR526"/>
          <cell r="AS526"/>
          <cell r="AT526"/>
          <cell r="AU526"/>
          <cell r="AV526" t="e">
            <v>#N/A</v>
          </cell>
        </row>
        <row r="527">
          <cell r="A527" t="str">
            <v>EF_N2O_Grazing_Laying hens</v>
          </cell>
          <cell r="B527" t="str">
            <v>3Da2b</v>
          </cell>
          <cell r="C527" t="str">
            <v>EF_N2O_Grazing</v>
          </cell>
          <cell r="D527" t="str">
            <v>N2O-N</v>
          </cell>
          <cell r="E527" t="str">
            <v>Laying hens</v>
          </cell>
          <cell r="F527" t="str">
            <v>kg N2O-N/kg N input</v>
          </cell>
          <cell r="G527" t="str">
            <v>D</v>
          </cell>
          <cell r="H527" t="str">
            <v>-</v>
          </cell>
          <cell r="I527" t="str">
            <v>IPCC 2006 TABLE 11.1 EF3 Default emission factors to estimate direct N2O emissions from urine and dung whilst grazing</v>
          </cell>
          <cell r="J527"/>
          <cell r="K527">
            <v>0.02</v>
          </cell>
          <cell r="L527">
            <v>0.02</v>
          </cell>
          <cell r="M527">
            <v>0.02</v>
          </cell>
          <cell r="N527">
            <v>0.02</v>
          </cell>
          <cell r="O527">
            <v>0.02</v>
          </cell>
          <cell r="P527">
            <v>0.02</v>
          </cell>
          <cell r="Q527">
            <v>0.02</v>
          </cell>
          <cell r="R527">
            <v>0.02</v>
          </cell>
          <cell r="S527">
            <v>0.02</v>
          </cell>
          <cell r="T527">
            <v>0.02</v>
          </cell>
          <cell r="U527">
            <v>0.02</v>
          </cell>
          <cell r="V527">
            <v>0.02</v>
          </cell>
          <cell r="W527">
            <v>0.02</v>
          </cell>
          <cell r="X527">
            <v>0.02</v>
          </cell>
          <cell r="Y527">
            <v>0.02</v>
          </cell>
          <cell r="Z527">
            <v>0.02</v>
          </cell>
          <cell r="AA527">
            <v>0.02</v>
          </cell>
          <cell r="AB527">
            <v>0.02</v>
          </cell>
          <cell r="AC527">
            <v>0.02</v>
          </cell>
          <cell r="AD527">
            <v>0.02</v>
          </cell>
          <cell r="AE527">
            <v>0.02</v>
          </cell>
          <cell r="AF527">
            <v>0.02</v>
          </cell>
          <cell r="AG527">
            <v>0.02</v>
          </cell>
          <cell r="AH527">
            <v>0.02</v>
          </cell>
          <cell r="AI527">
            <v>0.02</v>
          </cell>
          <cell r="AJ527">
            <v>0.02</v>
          </cell>
          <cell r="AK527">
            <v>0.02</v>
          </cell>
          <cell r="AL527">
            <v>0.02</v>
          </cell>
          <cell r="AM527">
            <v>0.02</v>
          </cell>
          <cell r="AN527">
            <v>0.02</v>
          </cell>
          <cell r="AO527">
            <v>0.02</v>
          </cell>
          <cell r="AP527"/>
          <cell r="AQ527"/>
          <cell r="AR527"/>
          <cell r="AS527"/>
          <cell r="AT527"/>
          <cell r="AU527"/>
          <cell r="AV527" t="e">
            <v>#N/A</v>
          </cell>
        </row>
        <row r="528">
          <cell r="A528" t="str">
            <v>EF_N2O_Grazing_Broilers</v>
          </cell>
          <cell r="B528" t="str">
            <v>3Da2b</v>
          </cell>
          <cell r="C528" t="str">
            <v>EF_N2O_Grazing</v>
          </cell>
          <cell r="D528" t="str">
            <v>N2O-N</v>
          </cell>
          <cell r="E528" t="str">
            <v>Broilers</v>
          </cell>
          <cell r="F528" t="str">
            <v>kg N2O-N/kg N input</v>
          </cell>
          <cell r="G528" t="str">
            <v>D</v>
          </cell>
          <cell r="H528" t="str">
            <v>-</v>
          </cell>
          <cell r="I528" t="str">
            <v>IPCC 2006 TABLE 11.1 EF3 Default emission factors to estimate direct N2O emissions from urine and dung whilst grazing</v>
          </cell>
          <cell r="J528"/>
          <cell r="K528">
            <v>0.02</v>
          </cell>
          <cell r="L528">
            <v>0.02</v>
          </cell>
          <cell r="M528">
            <v>0.02</v>
          </cell>
          <cell r="N528">
            <v>0.02</v>
          </cell>
          <cell r="O528">
            <v>0.02</v>
          </cell>
          <cell r="P528">
            <v>0.02</v>
          </cell>
          <cell r="Q528">
            <v>0.02</v>
          </cell>
          <cell r="R528">
            <v>0.02</v>
          </cell>
          <cell r="S528">
            <v>0.02</v>
          </cell>
          <cell r="T528">
            <v>0.02</v>
          </cell>
          <cell r="U528">
            <v>0.02</v>
          </cell>
          <cell r="V528">
            <v>0.02</v>
          </cell>
          <cell r="W528">
            <v>0.02</v>
          </cell>
          <cell r="X528">
            <v>0.02</v>
          </cell>
          <cell r="Y528">
            <v>0.02</v>
          </cell>
          <cell r="Z528">
            <v>0.02</v>
          </cell>
          <cell r="AA528">
            <v>0.02</v>
          </cell>
          <cell r="AB528">
            <v>0.02</v>
          </cell>
          <cell r="AC528">
            <v>0.02</v>
          </cell>
          <cell r="AD528">
            <v>0.02</v>
          </cell>
          <cell r="AE528">
            <v>0.02</v>
          </cell>
          <cell r="AF528">
            <v>0.02</v>
          </cell>
          <cell r="AG528">
            <v>0.02</v>
          </cell>
          <cell r="AH528">
            <v>0.02</v>
          </cell>
          <cell r="AI528">
            <v>0.02</v>
          </cell>
          <cell r="AJ528">
            <v>0.02</v>
          </cell>
          <cell r="AK528">
            <v>0.02</v>
          </cell>
          <cell r="AL528">
            <v>0.02</v>
          </cell>
          <cell r="AM528">
            <v>0.02</v>
          </cell>
          <cell r="AN528">
            <v>0.02</v>
          </cell>
          <cell r="AO528">
            <v>0.02</v>
          </cell>
          <cell r="AP528"/>
          <cell r="AQ528"/>
          <cell r="AR528"/>
          <cell r="AS528"/>
          <cell r="AT528"/>
          <cell r="AU528"/>
          <cell r="AV528" t="e">
            <v>#N/A</v>
          </cell>
        </row>
        <row r="529">
          <cell r="A529" t="str">
            <v>EF_N2O_Grazing_Turkeys</v>
          </cell>
          <cell r="B529" t="str">
            <v>3Da2b</v>
          </cell>
          <cell r="C529" t="str">
            <v>EF_N2O_Grazing</v>
          </cell>
          <cell r="D529" t="str">
            <v>N2O-N</v>
          </cell>
          <cell r="E529" t="str">
            <v>Turkeys</v>
          </cell>
          <cell r="F529" t="str">
            <v>kg N2O-N/kg N input</v>
          </cell>
          <cell r="G529" t="str">
            <v>D</v>
          </cell>
          <cell r="H529" t="str">
            <v>-</v>
          </cell>
          <cell r="I529" t="str">
            <v>IPCC 2006 TABLE 11.1 EF3 Default emission factors to estimate direct N2O emissions from urine and dung whilst grazing</v>
          </cell>
          <cell r="J529"/>
          <cell r="K529">
            <v>0.02</v>
          </cell>
          <cell r="L529">
            <v>0.02</v>
          </cell>
          <cell r="M529">
            <v>0.02</v>
          </cell>
          <cell r="N529">
            <v>0.02</v>
          </cell>
          <cell r="O529">
            <v>0.02</v>
          </cell>
          <cell r="P529">
            <v>0.02</v>
          </cell>
          <cell r="Q529">
            <v>0.02</v>
          </cell>
          <cell r="R529">
            <v>0.02</v>
          </cell>
          <cell r="S529">
            <v>0.02</v>
          </cell>
          <cell r="T529">
            <v>0.02</v>
          </cell>
          <cell r="U529">
            <v>0.02</v>
          </cell>
          <cell r="V529">
            <v>0.02</v>
          </cell>
          <cell r="W529">
            <v>0.02</v>
          </cell>
          <cell r="X529">
            <v>0.02</v>
          </cell>
          <cell r="Y529">
            <v>0.02</v>
          </cell>
          <cell r="Z529">
            <v>0.02</v>
          </cell>
          <cell r="AA529">
            <v>0.02</v>
          </cell>
          <cell r="AB529">
            <v>0.02</v>
          </cell>
          <cell r="AC529">
            <v>0.02</v>
          </cell>
          <cell r="AD529">
            <v>0.02</v>
          </cell>
          <cell r="AE529">
            <v>0.02</v>
          </cell>
          <cell r="AF529">
            <v>0.02</v>
          </cell>
          <cell r="AG529">
            <v>0.02</v>
          </cell>
          <cell r="AH529">
            <v>0.02</v>
          </cell>
          <cell r="AI529">
            <v>0.02</v>
          </cell>
          <cell r="AJ529">
            <v>0.02</v>
          </cell>
          <cell r="AK529">
            <v>0.02</v>
          </cell>
          <cell r="AL529">
            <v>0.02</v>
          </cell>
          <cell r="AM529">
            <v>0.02</v>
          </cell>
          <cell r="AN529">
            <v>0.02</v>
          </cell>
          <cell r="AO529">
            <v>0.02</v>
          </cell>
          <cell r="AP529"/>
          <cell r="AQ529"/>
          <cell r="AR529"/>
          <cell r="AS529"/>
          <cell r="AT529"/>
          <cell r="AU529"/>
          <cell r="AV529" t="e">
            <v>#N/A</v>
          </cell>
        </row>
        <row r="530">
          <cell r="A530" t="str">
            <v>EF_N2O_Grazing_Other poultry (ducks)</v>
          </cell>
          <cell r="B530" t="str">
            <v>3Da2b</v>
          </cell>
          <cell r="C530" t="str">
            <v>EF_N2O_Grazing</v>
          </cell>
          <cell r="D530" t="str">
            <v>N2O-N</v>
          </cell>
          <cell r="E530" t="str">
            <v>Other poultry (ducks)</v>
          </cell>
          <cell r="F530" t="str">
            <v>kg N2O-N/kg N input</v>
          </cell>
          <cell r="G530" t="str">
            <v>D</v>
          </cell>
          <cell r="H530" t="str">
            <v>-</v>
          </cell>
          <cell r="I530" t="str">
            <v>IPCC 2006 TABLE 11.1 EF3 Default emission factors to estimate direct N2O emissions from urine and dung whilst grazing</v>
          </cell>
          <cell r="J530"/>
          <cell r="K530">
            <v>0.02</v>
          </cell>
          <cell r="L530">
            <v>0.02</v>
          </cell>
          <cell r="M530">
            <v>0.02</v>
          </cell>
          <cell r="N530">
            <v>0.02</v>
          </cell>
          <cell r="O530">
            <v>0.02</v>
          </cell>
          <cell r="P530">
            <v>0.02</v>
          </cell>
          <cell r="Q530">
            <v>0.02</v>
          </cell>
          <cell r="R530">
            <v>0.02</v>
          </cell>
          <cell r="S530">
            <v>0.02</v>
          </cell>
          <cell r="T530">
            <v>0.02</v>
          </cell>
          <cell r="U530">
            <v>0.02</v>
          </cell>
          <cell r="V530">
            <v>0.02</v>
          </cell>
          <cell r="W530">
            <v>0.02</v>
          </cell>
          <cell r="X530">
            <v>0.02</v>
          </cell>
          <cell r="Y530">
            <v>0.02</v>
          </cell>
          <cell r="Z530">
            <v>0.02</v>
          </cell>
          <cell r="AA530">
            <v>0.02</v>
          </cell>
          <cell r="AB530">
            <v>0.02</v>
          </cell>
          <cell r="AC530">
            <v>0.02</v>
          </cell>
          <cell r="AD530">
            <v>0.02</v>
          </cell>
          <cell r="AE530">
            <v>0.02</v>
          </cell>
          <cell r="AF530">
            <v>0.02</v>
          </cell>
          <cell r="AG530">
            <v>0.02</v>
          </cell>
          <cell r="AH530">
            <v>0.02</v>
          </cell>
          <cell r="AI530">
            <v>0.02</v>
          </cell>
          <cell r="AJ530">
            <v>0.02</v>
          </cell>
          <cell r="AK530">
            <v>0.02</v>
          </cell>
          <cell r="AL530">
            <v>0.02</v>
          </cell>
          <cell r="AM530">
            <v>0.02</v>
          </cell>
          <cell r="AN530">
            <v>0.02</v>
          </cell>
          <cell r="AO530">
            <v>0.02</v>
          </cell>
          <cell r="AP530"/>
          <cell r="AQ530"/>
          <cell r="AR530"/>
          <cell r="AS530"/>
          <cell r="AT530"/>
          <cell r="AU530"/>
          <cell r="AV530" t="e">
            <v>#N/A</v>
          </cell>
        </row>
        <row r="531">
          <cell r="A531" t="str">
            <v>EF_N2O_Grazing_Other poultry (geese)</v>
          </cell>
          <cell r="B531" t="str">
            <v>3Da2b</v>
          </cell>
          <cell r="C531" t="str">
            <v>EF_N2O_Grazing</v>
          </cell>
          <cell r="D531" t="str">
            <v>N2O-N</v>
          </cell>
          <cell r="E531" t="str">
            <v>Other poultry (geese)</v>
          </cell>
          <cell r="F531" t="str">
            <v>kg N2O-N/kg N input</v>
          </cell>
          <cell r="G531" t="str">
            <v>D</v>
          </cell>
          <cell r="H531" t="str">
            <v>-</v>
          </cell>
          <cell r="I531" t="str">
            <v>IPCC 2006 TABLE 11.1 EF3 Default emission factors to estimate direct N2O emissions from urine and dung whilst grazing</v>
          </cell>
          <cell r="J531"/>
          <cell r="K531">
            <v>0.02</v>
          </cell>
          <cell r="L531">
            <v>0.02</v>
          </cell>
          <cell r="M531">
            <v>0.02</v>
          </cell>
          <cell r="N531">
            <v>0.02</v>
          </cell>
          <cell r="O531">
            <v>0.02</v>
          </cell>
          <cell r="P531">
            <v>0.02</v>
          </cell>
          <cell r="Q531">
            <v>0.02</v>
          </cell>
          <cell r="R531">
            <v>0.02</v>
          </cell>
          <cell r="S531">
            <v>0.02</v>
          </cell>
          <cell r="T531">
            <v>0.02</v>
          </cell>
          <cell r="U531">
            <v>0.02</v>
          </cell>
          <cell r="V531">
            <v>0.02</v>
          </cell>
          <cell r="W531">
            <v>0.02</v>
          </cell>
          <cell r="X531">
            <v>0.02</v>
          </cell>
          <cell r="Y531">
            <v>0.02</v>
          </cell>
          <cell r="Z531">
            <v>0.02</v>
          </cell>
          <cell r="AA531">
            <v>0.02</v>
          </cell>
          <cell r="AB531">
            <v>0.02</v>
          </cell>
          <cell r="AC531">
            <v>0.02</v>
          </cell>
          <cell r="AD531">
            <v>0.02</v>
          </cell>
          <cell r="AE531">
            <v>0.02</v>
          </cell>
          <cell r="AF531">
            <v>0.02</v>
          </cell>
          <cell r="AG531">
            <v>0.02</v>
          </cell>
          <cell r="AH531">
            <v>0.02</v>
          </cell>
          <cell r="AI531">
            <v>0.02</v>
          </cell>
          <cell r="AJ531">
            <v>0.02</v>
          </cell>
          <cell r="AK531">
            <v>0.02</v>
          </cell>
          <cell r="AL531">
            <v>0.02</v>
          </cell>
          <cell r="AM531">
            <v>0.02</v>
          </cell>
          <cell r="AN531">
            <v>0.02</v>
          </cell>
          <cell r="AO531">
            <v>0.02</v>
          </cell>
          <cell r="AP531"/>
          <cell r="AQ531"/>
          <cell r="AR531"/>
          <cell r="AS531"/>
          <cell r="AT531"/>
          <cell r="AU531"/>
          <cell r="AV531" t="e">
            <v>#N/A</v>
          </cell>
        </row>
        <row r="532">
          <cell r="A532" t="str">
            <v>EF_N2O_Grazing_Other animals (fur animals)</v>
          </cell>
          <cell r="B532" t="str">
            <v>3Da2b</v>
          </cell>
          <cell r="C532" t="str">
            <v>EF_N2O_Grazing</v>
          </cell>
          <cell r="D532" t="str">
            <v>N2O-N</v>
          </cell>
          <cell r="E532" t="str">
            <v>Other animals (fur animals)</v>
          </cell>
          <cell r="F532" t="str">
            <v>kg N2O-N/kg N input</v>
          </cell>
          <cell r="G532" t="str">
            <v>D</v>
          </cell>
          <cell r="H532" t="str">
            <v>-</v>
          </cell>
          <cell r="I532" t="str">
            <v>IPCC 2006 TABLE 11.1 EF3 Default emission factors to estimate direct N2O emissions from urine and dung whilst grazing</v>
          </cell>
          <cell r="J532"/>
          <cell r="K532">
            <v>0.01</v>
          </cell>
          <cell r="L532">
            <v>0.01</v>
          </cell>
          <cell r="M532">
            <v>0.01</v>
          </cell>
          <cell r="N532">
            <v>0.01</v>
          </cell>
          <cell r="O532">
            <v>0.01</v>
          </cell>
          <cell r="P532">
            <v>0.01</v>
          </cell>
          <cell r="Q532">
            <v>0.01</v>
          </cell>
          <cell r="R532">
            <v>0.01</v>
          </cell>
          <cell r="S532">
            <v>0.01</v>
          </cell>
          <cell r="T532">
            <v>0.01</v>
          </cell>
          <cell r="U532">
            <v>0.01</v>
          </cell>
          <cell r="V532">
            <v>0.01</v>
          </cell>
          <cell r="W532">
            <v>0.01</v>
          </cell>
          <cell r="X532">
            <v>0.01</v>
          </cell>
          <cell r="Y532">
            <v>0.01</v>
          </cell>
          <cell r="Z532">
            <v>0.01</v>
          </cell>
          <cell r="AA532">
            <v>0.01</v>
          </cell>
          <cell r="AB532">
            <v>0.01</v>
          </cell>
          <cell r="AC532">
            <v>0.01</v>
          </cell>
          <cell r="AD532">
            <v>0.01</v>
          </cell>
          <cell r="AE532">
            <v>0.01</v>
          </cell>
          <cell r="AF532">
            <v>0.01</v>
          </cell>
          <cell r="AG532">
            <v>0.01</v>
          </cell>
          <cell r="AH532">
            <v>0.01</v>
          </cell>
          <cell r="AI532">
            <v>0.01</v>
          </cell>
          <cell r="AJ532">
            <v>0.01</v>
          </cell>
          <cell r="AK532">
            <v>0.01</v>
          </cell>
          <cell r="AL532">
            <v>0.01</v>
          </cell>
          <cell r="AM532">
            <v>0.01</v>
          </cell>
          <cell r="AN532">
            <v>0.01</v>
          </cell>
          <cell r="AO532">
            <v>0.01</v>
          </cell>
          <cell r="AP532"/>
          <cell r="AQ532"/>
          <cell r="AR532"/>
          <cell r="AS532"/>
          <cell r="AT532"/>
          <cell r="AU532"/>
          <cell r="AV532" t="e">
            <v>#N/A</v>
          </cell>
        </row>
        <row r="533">
          <cell r="A533" t="str">
            <v>EF_N2O_Manure_application</v>
          </cell>
          <cell r="B533" t="str">
            <v>3Da2b</v>
          </cell>
          <cell r="C533" t="str">
            <v>EF_N2O_Manure_application</v>
          </cell>
          <cell r="D533" t="str">
            <v>N2O-N</v>
          </cell>
          <cell r="E533"/>
          <cell r="F533" t="str">
            <v>kg N2O-N/kg N input</v>
          </cell>
          <cell r="G533" t="str">
            <v>D</v>
          </cell>
          <cell r="H533" t="str">
            <v>-</v>
          </cell>
          <cell r="I533" t="str">
            <v>IPCC 2006 TABLE 11.1 EF1 Default emission factors to estimate direct N2O emissions form manure application</v>
          </cell>
          <cell r="J533"/>
          <cell r="K533">
            <v>0.01</v>
          </cell>
          <cell r="L533">
            <v>0.01</v>
          </cell>
          <cell r="M533">
            <v>0.01</v>
          </cell>
          <cell r="N533">
            <v>0.01</v>
          </cell>
          <cell r="O533">
            <v>0.01</v>
          </cell>
          <cell r="P533">
            <v>0.01</v>
          </cell>
          <cell r="Q533">
            <v>0.01</v>
          </cell>
          <cell r="R533">
            <v>0.01</v>
          </cell>
          <cell r="S533">
            <v>0.01</v>
          </cell>
          <cell r="T533">
            <v>0.01</v>
          </cell>
          <cell r="U533">
            <v>0.01</v>
          </cell>
          <cell r="V533">
            <v>0.01</v>
          </cell>
          <cell r="W533">
            <v>0.01</v>
          </cell>
          <cell r="X533">
            <v>0.01</v>
          </cell>
          <cell r="Y533">
            <v>0.01</v>
          </cell>
          <cell r="Z533">
            <v>0.01</v>
          </cell>
          <cell r="AA533">
            <v>0.01</v>
          </cell>
          <cell r="AB533">
            <v>0.01</v>
          </cell>
          <cell r="AC533">
            <v>0.01</v>
          </cell>
          <cell r="AD533">
            <v>0.01</v>
          </cell>
          <cell r="AE533">
            <v>0.01</v>
          </cell>
          <cell r="AF533">
            <v>0.01</v>
          </cell>
          <cell r="AG533">
            <v>0.01</v>
          </cell>
          <cell r="AH533">
            <v>0.01</v>
          </cell>
          <cell r="AI533">
            <v>0.01</v>
          </cell>
          <cell r="AJ533">
            <v>0.01</v>
          </cell>
          <cell r="AK533">
            <v>0.01</v>
          </cell>
          <cell r="AL533">
            <v>0.01</v>
          </cell>
          <cell r="AM533">
            <v>0.01</v>
          </cell>
          <cell r="AN533">
            <v>0.01</v>
          </cell>
          <cell r="AO533">
            <v>0.01</v>
          </cell>
          <cell r="AP533"/>
          <cell r="AQ533"/>
          <cell r="AR533"/>
          <cell r="AS533"/>
          <cell r="AT533"/>
          <cell r="AU533"/>
          <cell r="AV533"/>
        </row>
        <row r="534">
          <cell r="A534" t="str">
            <v>NO emission factors from managed soils</v>
          </cell>
          <cell r="B534"/>
          <cell r="C534"/>
          <cell r="D534"/>
          <cell r="E534"/>
          <cell r="F534"/>
          <cell r="G534"/>
          <cell r="H534"/>
          <cell r="I534"/>
          <cell r="J534"/>
          <cell r="K534"/>
          <cell r="L534"/>
          <cell r="M534"/>
          <cell r="N534"/>
          <cell r="O534"/>
          <cell r="P534"/>
          <cell r="Q534"/>
          <cell r="R534"/>
          <cell r="S534"/>
          <cell r="T534"/>
          <cell r="U534"/>
          <cell r="V534"/>
          <cell r="W534"/>
          <cell r="X534"/>
          <cell r="Y534"/>
          <cell r="Z534"/>
          <cell r="AA534"/>
          <cell r="AB534"/>
          <cell r="AC534"/>
          <cell r="AD534"/>
          <cell r="AE534"/>
          <cell r="AF534"/>
          <cell r="AG534"/>
          <cell r="AH534"/>
          <cell r="AI534"/>
          <cell r="AJ534"/>
          <cell r="AK534"/>
          <cell r="AL534"/>
          <cell r="AM534"/>
          <cell r="AN534"/>
          <cell r="AO534"/>
          <cell r="AP534"/>
          <cell r="AQ534"/>
          <cell r="AR534"/>
          <cell r="AS534"/>
          <cell r="AT534"/>
          <cell r="AU534"/>
          <cell r="AV534"/>
        </row>
        <row r="535">
          <cell r="A535" t="str">
            <v>EF_NO_Managed_Soils_Manure</v>
          </cell>
          <cell r="B535" t="str">
            <v>3Da2a</v>
          </cell>
          <cell r="C535" t="str">
            <v>EF_NO_Managed_Soils_Manure</v>
          </cell>
          <cell r="D535" t="str">
            <v>NO</v>
          </cell>
          <cell r="E535"/>
          <cell r="F535" t="str">
            <v>kg NO2/kg N input</v>
          </cell>
          <cell r="G535" t="str">
            <v>D</v>
          </cell>
          <cell r="H535" t="str">
            <v>-</v>
          </cell>
          <cell r="I535" t="str">
            <v>Table 3.1, 3D, EMEP/EEA Guidebook 2019, NO from N applied in fertiliser, manure and excreta</v>
          </cell>
          <cell r="J535"/>
          <cell r="K535">
            <v>0.04</v>
          </cell>
          <cell r="L535">
            <v>0.04</v>
          </cell>
          <cell r="M535">
            <v>0.04</v>
          </cell>
          <cell r="N535">
            <v>0.04</v>
          </cell>
          <cell r="O535">
            <v>0.04</v>
          </cell>
          <cell r="P535">
            <v>0.04</v>
          </cell>
          <cell r="Q535">
            <v>0.04</v>
          </cell>
          <cell r="R535">
            <v>0.04</v>
          </cell>
          <cell r="S535">
            <v>0.04</v>
          </cell>
          <cell r="T535">
            <v>0.04</v>
          </cell>
          <cell r="U535">
            <v>0.04</v>
          </cell>
          <cell r="V535">
            <v>0.04</v>
          </cell>
          <cell r="W535">
            <v>0.04</v>
          </cell>
          <cell r="X535">
            <v>0.04</v>
          </cell>
          <cell r="Y535">
            <v>0.04</v>
          </cell>
          <cell r="Z535">
            <v>0.04</v>
          </cell>
          <cell r="AA535">
            <v>0.04</v>
          </cell>
          <cell r="AB535">
            <v>0.04</v>
          </cell>
          <cell r="AC535">
            <v>0.04</v>
          </cell>
          <cell r="AD535">
            <v>0.04</v>
          </cell>
          <cell r="AE535">
            <v>0.04</v>
          </cell>
          <cell r="AF535">
            <v>0.04</v>
          </cell>
          <cell r="AG535">
            <v>0.04</v>
          </cell>
          <cell r="AH535">
            <v>0.04</v>
          </cell>
          <cell r="AI535">
            <v>0.04</v>
          </cell>
          <cell r="AJ535">
            <v>0.04</v>
          </cell>
          <cell r="AK535">
            <v>0.04</v>
          </cell>
          <cell r="AL535">
            <v>0.04</v>
          </cell>
          <cell r="AM535">
            <v>0.04</v>
          </cell>
          <cell r="AN535">
            <v>0.04</v>
          </cell>
          <cell r="AO535">
            <v>0.04</v>
          </cell>
          <cell r="AP535"/>
          <cell r="AQ535"/>
          <cell r="AR535"/>
          <cell r="AS535"/>
          <cell r="AT535"/>
          <cell r="AU535"/>
          <cell r="AV535" t="e">
            <v>#N/A</v>
          </cell>
        </row>
        <row r="536">
          <cell r="A536" t="str">
            <v>EF_NO_Managed_Soils_Excreta</v>
          </cell>
          <cell r="B536" t="str">
            <v>3Da3</v>
          </cell>
          <cell r="C536" t="str">
            <v>EF_NO_Managed_Soils_Excreta</v>
          </cell>
          <cell r="D536" t="str">
            <v>NO</v>
          </cell>
          <cell r="E536"/>
          <cell r="F536" t="str">
            <v>kg NO2/kg N input</v>
          </cell>
          <cell r="G536" t="str">
            <v>D</v>
          </cell>
          <cell r="H536" t="str">
            <v>-</v>
          </cell>
          <cell r="I536" t="str">
            <v>Table 3.1, 3D, EMEP/EEA Guidebook 2019, NO from N applied in fertiliser, manure and excreta</v>
          </cell>
          <cell r="J536"/>
          <cell r="K536">
            <v>0.04</v>
          </cell>
          <cell r="L536">
            <v>0.04</v>
          </cell>
          <cell r="M536">
            <v>0.04</v>
          </cell>
          <cell r="N536">
            <v>0.04</v>
          </cell>
          <cell r="O536">
            <v>0.04</v>
          </cell>
          <cell r="P536">
            <v>0.04</v>
          </cell>
          <cell r="Q536">
            <v>0.04</v>
          </cell>
          <cell r="R536">
            <v>0.04</v>
          </cell>
          <cell r="S536">
            <v>0.04</v>
          </cell>
          <cell r="T536">
            <v>0.04</v>
          </cell>
          <cell r="U536">
            <v>0.04</v>
          </cell>
          <cell r="V536">
            <v>0.04</v>
          </cell>
          <cell r="W536">
            <v>0.04</v>
          </cell>
          <cell r="X536">
            <v>0.04</v>
          </cell>
          <cell r="Y536">
            <v>0.04</v>
          </cell>
          <cell r="Z536">
            <v>0.04</v>
          </cell>
          <cell r="AA536">
            <v>0.04</v>
          </cell>
          <cell r="AB536">
            <v>0.04</v>
          </cell>
          <cell r="AC536">
            <v>0.04</v>
          </cell>
          <cell r="AD536">
            <v>0.04</v>
          </cell>
          <cell r="AE536">
            <v>0.04</v>
          </cell>
          <cell r="AF536">
            <v>0.04</v>
          </cell>
          <cell r="AG536">
            <v>0.04</v>
          </cell>
          <cell r="AH536">
            <v>0.04</v>
          </cell>
          <cell r="AI536">
            <v>0.04</v>
          </cell>
          <cell r="AJ536">
            <v>0.04</v>
          </cell>
          <cell r="AK536">
            <v>0.04</v>
          </cell>
          <cell r="AL536">
            <v>0.04</v>
          </cell>
          <cell r="AM536">
            <v>0.04</v>
          </cell>
          <cell r="AN536">
            <v>0.04</v>
          </cell>
          <cell r="AO536">
            <v>0.04</v>
          </cell>
          <cell r="AP536"/>
          <cell r="AQ536"/>
          <cell r="AR536"/>
          <cell r="AS536"/>
          <cell r="AT536"/>
          <cell r="AU536"/>
          <cell r="AV536" t="e">
            <v>#N/A</v>
          </cell>
        </row>
        <row r="537">
          <cell r="A537"/>
          <cell r="B537"/>
          <cell r="C537"/>
          <cell r="D537"/>
          <cell r="E537"/>
          <cell r="F537"/>
          <cell r="G537"/>
          <cell r="H537"/>
          <cell r="I537"/>
          <cell r="J537"/>
          <cell r="K537"/>
          <cell r="L537"/>
          <cell r="M537"/>
          <cell r="N537"/>
          <cell r="O537"/>
          <cell r="P537"/>
          <cell r="Q537"/>
          <cell r="R537"/>
          <cell r="S537"/>
          <cell r="T537"/>
          <cell r="U537"/>
          <cell r="V537"/>
          <cell r="W537"/>
          <cell r="X537"/>
          <cell r="Y537"/>
          <cell r="Z537"/>
          <cell r="AA537"/>
          <cell r="AB537"/>
          <cell r="AC537"/>
          <cell r="AD537"/>
          <cell r="AE537"/>
          <cell r="AF537"/>
          <cell r="AG537"/>
          <cell r="AH537"/>
          <cell r="AI537"/>
          <cell r="AJ537"/>
          <cell r="AK537"/>
          <cell r="AL537"/>
          <cell r="AM537"/>
          <cell r="AN537"/>
          <cell r="AO537"/>
          <cell r="AP537"/>
          <cell r="AQ537"/>
          <cell r="AR537"/>
          <cell r="AS537"/>
          <cell r="AT537"/>
          <cell r="AU537"/>
          <cell r="AV537"/>
        </row>
        <row r="538">
          <cell r="A538" t="str">
            <v>PARAMETER CHECKS</v>
          </cell>
          <cell r="B538"/>
          <cell r="C538"/>
          <cell r="D538"/>
          <cell r="E538"/>
          <cell r="F538"/>
          <cell r="G538"/>
          <cell r="H538"/>
          <cell r="I538"/>
          <cell r="J538"/>
          <cell r="K538"/>
          <cell r="L538"/>
          <cell r="M538"/>
          <cell r="N538"/>
          <cell r="O538"/>
          <cell r="P538"/>
          <cell r="Q538"/>
          <cell r="R538"/>
          <cell r="S538"/>
          <cell r="T538"/>
          <cell r="U538"/>
          <cell r="V538"/>
          <cell r="W538"/>
          <cell r="X538"/>
          <cell r="Y538"/>
          <cell r="Z538"/>
          <cell r="AA538"/>
          <cell r="AB538"/>
          <cell r="AC538"/>
          <cell r="AD538"/>
          <cell r="AE538"/>
          <cell r="AF538"/>
          <cell r="AG538"/>
          <cell r="AH538"/>
          <cell r="AI538"/>
          <cell r="AJ538"/>
          <cell r="AK538"/>
          <cell r="AL538"/>
          <cell r="AM538"/>
          <cell r="AN538"/>
          <cell r="AO538"/>
          <cell r="AP538"/>
          <cell r="AQ538"/>
          <cell r="AR538"/>
          <cell r="AS538"/>
          <cell r="AT538"/>
        </row>
        <row r="539">
          <cell r="A539"/>
          <cell r="B539"/>
          <cell r="C539"/>
          <cell r="D539"/>
          <cell r="E539"/>
          <cell r="F539"/>
          <cell r="G539"/>
          <cell r="H539"/>
          <cell r="I539"/>
          <cell r="J539"/>
          <cell r="K539"/>
          <cell r="L539"/>
          <cell r="M539"/>
          <cell r="N539"/>
          <cell r="O539"/>
          <cell r="P539"/>
          <cell r="Q539"/>
          <cell r="R539"/>
          <cell r="S539"/>
          <cell r="T539"/>
          <cell r="U539"/>
          <cell r="V539"/>
          <cell r="W539"/>
          <cell r="X539"/>
          <cell r="Y539"/>
          <cell r="Z539"/>
          <cell r="AA539"/>
          <cell r="AB539"/>
          <cell r="AC539"/>
          <cell r="AD539"/>
          <cell r="AE539"/>
          <cell r="AF539"/>
          <cell r="AG539"/>
          <cell r="AH539"/>
          <cell r="AI539"/>
          <cell r="AJ539"/>
          <cell r="AK539"/>
          <cell r="AL539"/>
          <cell r="AM539"/>
          <cell r="AN539"/>
          <cell r="AO539"/>
          <cell r="AP539"/>
          <cell r="AQ539"/>
          <cell r="AR539"/>
          <cell r="AS539"/>
          <cell r="AT539"/>
        </row>
        <row r="540">
          <cell r="A540" t="str">
            <v>PARAMETER CHECK 1: Check that proportion of slurry going to storage + proportion to biogas &lt;= 1</v>
          </cell>
          <cell r="B540"/>
          <cell r="C540"/>
          <cell r="D540"/>
          <cell r="E540"/>
          <cell r="F540"/>
          <cell r="G540"/>
          <cell r="H540"/>
          <cell r="I540" t="str">
            <v>Check Result</v>
          </cell>
          <cell r="J540" t="str">
            <v>Notes</v>
          </cell>
          <cell r="K540"/>
          <cell r="L540"/>
          <cell r="M540"/>
          <cell r="N540"/>
          <cell r="O540"/>
          <cell r="P540"/>
          <cell r="Q540"/>
          <cell r="R540"/>
          <cell r="S540"/>
          <cell r="T540"/>
          <cell r="U540"/>
          <cell r="V540"/>
          <cell r="W540"/>
          <cell r="X540"/>
          <cell r="Y540"/>
          <cell r="Z540"/>
          <cell r="AA540"/>
          <cell r="AB540"/>
          <cell r="AC540"/>
          <cell r="AD540"/>
          <cell r="AE540"/>
          <cell r="AF540"/>
          <cell r="AG540"/>
          <cell r="AH540"/>
          <cell r="AI540"/>
          <cell r="AJ540"/>
          <cell r="AK540"/>
          <cell r="AL540"/>
          <cell r="AM540"/>
          <cell r="AN540"/>
          <cell r="AO540"/>
          <cell r="AP540"/>
          <cell r="AQ540"/>
          <cell r="AR540"/>
          <cell r="AS540"/>
          <cell r="AT540"/>
        </row>
        <row r="541">
          <cell r="A541" t="str">
            <v>Xstore_slurry  + xbiogas_slurry  &lt;= 1</v>
          </cell>
          <cell r="B541"/>
          <cell r="C541" t="str">
            <v>Slurry stored proportion + biogas proportion &lt;= 1</v>
          </cell>
          <cell r="D541" t="str">
            <v>-</v>
          </cell>
          <cell r="E541" t="str">
            <v>Dairy cattle</v>
          </cell>
          <cell r="F541" t="str">
            <v>Fraction</v>
          </cell>
          <cell r="G541" t="str">
            <v>-</v>
          </cell>
          <cell r="H541" t="str">
            <v>-</v>
          </cell>
          <cell r="I541" t="str">
            <v>OK</v>
          </cell>
          <cell r="J541"/>
          <cell r="K541">
            <v>1</v>
          </cell>
          <cell r="L541">
            <v>1</v>
          </cell>
          <cell r="M541">
            <v>1</v>
          </cell>
          <cell r="N541">
            <v>1</v>
          </cell>
          <cell r="O541">
            <v>1</v>
          </cell>
          <cell r="P541">
            <v>1</v>
          </cell>
          <cell r="Q541">
            <v>1</v>
          </cell>
          <cell r="R541">
            <v>1</v>
          </cell>
          <cell r="S541">
            <v>1</v>
          </cell>
          <cell r="T541">
            <v>1</v>
          </cell>
          <cell r="U541">
            <v>1</v>
          </cell>
          <cell r="V541">
            <v>1</v>
          </cell>
          <cell r="W541">
            <v>1</v>
          </cell>
          <cell r="X541">
            <v>1</v>
          </cell>
          <cell r="Y541">
            <v>1</v>
          </cell>
          <cell r="Z541">
            <v>1</v>
          </cell>
          <cell r="AA541">
            <v>1</v>
          </cell>
          <cell r="AB541">
            <v>1</v>
          </cell>
          <cell r="AC541">
            <v>1</v>
          </cell>
          <cell r="AD541">
            <v>1</v>
          </cell>
          <cell r="AE541">
            <v>1</v>
          </cell>
          <cell r="AF541">
            <v>1</v>
          </cell>
          <cell r="AG541">
            <v>1</v>
          </cell>
          <cell r="AH541">
            <v>1</v>
          </cell>
          <cell r="AI541">
            <v>1</v>
          </cell>
          <cell r="AJ541">
            <v>1</v>
          </cell>
          <cell r="AK541">
            <v>1</v>
          </cell>
          <cell r="AL541">
            <v>1</v>
          </cell>
          <cell r="AM541">
            <v>1</v>
          </cell>
          <cell r="AN541">
            <v>1</v>
          </cell>
          <cell r="AO541">
            <v>0</v>
          </cell>
          <cell r="AP541"/>
          <cell r="AQ541"/>
          <cell r="AR541"/>
          <cell r="AS541"/>
          <cell r="AT541"/>
        </row>
        <row r="542">
          <cell r="A542" t="str">
            <v>Xstore_slurry  + xbiogas_slurry  &lt;= 1</v>
          </cell>
          <cell r="B542"/>
          <cell r="C542" t="str">
            <v>Slurry stored proportion + biogas proportion &lt;= 1</v>
          </cell>
          <cell r="D542" t="str">
            <v>-</v>
          </cell>
          <cell r="E542" t="str">
            <v>Non-dairy cattle</v>
          </cell>
          <cell r="F542" t="str">
            <v>Fraction</v>
          </cell>
          <cell r="G542" t="str">
            <v>-</v>
          </cell>
          <cell r="H542" t="str">
            <v>-</v>
          </cell>
          <cell r="I542" t="str">
            <v>OK</v>
          </cell>
          <cell r="J542"/>
          <cell r="K542">
            <v>1</v>
          </cell>
          <cell r="L542">
            <v>1</v>
          </cell>
          <cell r="M542">
            <v>1</v>
          </cell>
          <cell r="N542">
            <v>1</v>
          </cell>
          <cell r="O542">
            <v>1</v>
          </cell>
          <cell r="P542">
            <v>1</v>
          </cell>
          <cell r="Q542">
            <v>1</v>
          </cell>
          <cell r="R542">
            <v>1</v>
          </cell>
          <cell r="S542">
            <v>1</v>
          </cell>
          <cell r="T542">
            <v>1</v>
          </cell>
          <cell r="U542">
            <v>1</v>
          </cell>
          <cell r="V542">
            <v>1</v>
          </cell>
          <cell r="W542">
            <v>1</v>
          </cell>
          <cell r="X542">
            <v>1</v>
          </cell>
          <cell r="Y542">
            <v>1</v>
          </cell>
          <cell r="Z542">
            <v>1</v>
          </cell>
          <cell r="AA542">
            <v>1</v>
          </cell>
          <cell r="AB542">
            <v>1</v>
          </cell>
          <cell r="AC542">
            <v>1</v>
          </cell>
          <cell r="AD542">
            <v>1</v>
          </cell>
          <cell r="AE542">
            <v>1</v>
          </cell>
          <cell r="AF542">
            <v>1</v>
          </cell>
          <cell r="AG542">
            <v>1</v>
          </cell>
          <cell r="AH542">
            <v>1</v>
          </cell>
          <cell r="AI542">
            <v>1</v>
          </cell>
          <cell r="AJ542">
            <v>1</v>
          </cell>
          <cell r="AK542">
            <v>1</v>
          </cell>
          <cell r="AL542">
            <v>1</v>
          </cell>
          <cell r="AM542">
            <v>1</v>
          </cell>
          <cell r="AN542">
            <v>1</v>
          </cell>
          <cell r="AO542">
            <v>0</v>
          </cell>
          <cell r="AP542"/>
          <cell r="AQ542"/>
          <cell r="AR542"/>
          <cell r="AS542"/>
          <cell r="AT542"/>
        </row>
        <row r="543">
          <cell r="A543" t="str">
            <v>Xstore_slurry  + xbiogas_slurry  &lt;= 1</v>
          </cell>
          <cell r="B543"/>
          <cell r="C543" t="str">
            <v>Slurry stored proportion + biogas proportion &lt;= 1</v>
          </cell>
          <cell r="D543" t="str">
            <v>-</v>
          </cell>
          <cell r="E543" t="str">
            <v>Non-dairy cattle (calves)</v>
          </cell>
          <cell r="F543" t="str">
            <v>Fraction</v>
          </cell>
          <cell r="G543" t="str">
            <v>-</v>
          </cell>
          <cell r="H543" t="str">
            <v>-</v>
          </cell>
          <cell r="I543" t="str">
            <v>OK</v>
          </cell>
          <cell r="J543"/>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cell r="AQ543"/>
          <cell r="AR543"/>
          <cell r="AS543"/>
          <cell r="AT543"/>
        </row>
        <row r="544">
          <cell r="A544" t="str">
            <v>Xstore_slurry  + xbiogas_slurry  &lt;= 1</v>
          </cell>
          <cell r="B544"/>
          <cell r="C544" t="str">
            <v>Slurry stored proportion + biogas proportion &lt;= 1</v>
          </cell>
          <cell r="D544" t="str">
            <v>-</v>
          </cell>
          <cell r="E544" t="str">
            <v>Sheep</v>
          </cell>
          <cell r="F544" t="str">
            <v>Fraction</v>
          </cell>
          <cell r="G544" t="str">
            <v>-</v>
          </cell>
          <cell r="H544" t="str">
            <v>-</v>
          </cell>
          <cell r="I544" t="str">
            <v>OK</v>
          </cell>
          <cell r="J544"/>
          <cell r="K544">
            <v>1</v>
          </cell>
          <cell r="L544">
            <v>1</v>
          </cell>
          <cell r="M544">
            <v>1</v>
          </cell>
          <cell r="N544">
            <v>1</v>
          </cell>
          <cell r="O544">
            <v>1</v>
          </cell>
          <cell r="P544">
            <v>1</v>
          </cell>
          <cell r="Q544">
            <v>1</v>
          </cell>
          <cell r="R544">
            <v>1</v>
          </cell>
          <cell r="S544">
            <v>1</v>
          </cell>
          <cell r="T544">
            <v>1</v>
          </cell>
          <cell r="U544">
            <v>1</v>
          </cell>
          <cell r="V544">
            <v>1</v>
          </cell>
          <cell r="W544">
            <v>1</v>
          </cell>
          <cell r="X544">
            <v>1</v>
          </cell>
          <cell r="Y544">
            <v>1</v>
          </cell>
          <cell r="Z544">
            <v>1</v>
          </cell>
          <cell r="AA544">
            <v>1</v>
          </cell>
          <cell r="AB544">
            <v>1</v>
          </cell>
          <cell r="AC544">
            <v>1</v>
          </cell>
          <cell r="AD544">
            <v>1</v>
          </cell>
          <cell r="AE544">
            <v>1</v>
          </cell>
          <cell r="AF544">
            <v>1</v>
          </cell>
          <cell r="AG544">
            <v>1</v>
          </cell>
          <cell r="AH544">
            <v>1</v>
          </cell>
          <cell r="AI544">
            <v>1</v>
          </cell>
          <cell r="AJ544">
            <v>1</v>
          </cell>
          <cell r="AK544">
            <v>1</v>
          </cell>
          <cell r="AL544">
            <v>1</v>
          </cell>
          <cell r="AM544">
            <v>1</v>
          </cell>
          <cell r="AN544">
            <v>1</v>
          </cell>
          <cell r="AO544">
            <v>0</v>
          </cell>
          <cell r="AP544"/>
          <cell r="AQ544"/>
          <cell r="AR544"/>
          <cell r="AS544"/>
          <cell r="AT544"/>
        </row>
        <row r="545">
          <cell r="A545" t="str">
            <v>Xstore_slurry  + xbiogas_slurry  &lt;= 1</v>
          </cell>
          <cell r="B545"/>
          <cell r="C545" t="str">
            <v>Slurry stored proportion + biogas proportion &lt;= 1</v>
          </cell>
          <cell r="D545" t="str">
            <v>-</v>
          </cell>
          <cell r="E545" t="str">
            <v>Swine (finishing pigs)</v>
          </cell>
          <cell r="F545" t="str">
            <v>Fraction</v>
          </cell>
          <cell r="G545" t="str">
            <v>-</v>
          </cell>
          <cell r="H545" t="str">
            <v>-</v>
          </cell>
          <cell r="I545" t="str">
            <v>OK</v>
          </cell>
          <cell r="J545"/>
          <cell r="K545">
            <v>1</v>
          </cell>
          <cell r="L545">
            <v>1</v>
          </cell>
          <cell r="M545">
            <v>1</v>
          </cell>
          <cell r="N545">
            <v>1</v>
          </cell>
          <cell r="O545">
            <v>1</v>
          </cell>
          <cell r="P545">
            <v>1</v>
          </cell>
          <cell r="Q545">
            <v>1</v>
          </cell>
          <cell r="R545">
            <v>1</v>
          </cell>
          <cell r="S545">
            <v>1</v>
          </cell>
          <cell r="T545">
            <v>1</v>
          </cell>
          <cell r="U545">
            <v>1</v>
          </cell>
          <cell r="V545">
            <v>1</v>
          </cell>
          <cell r="W545">
            <v>1</v>
          </cell>
          <cell r="X545">
            <v>1</v>
          </cell>
          <cell r="Y545">
            <v>1</v>
          </cell>
          <cell r="Z545">
            <v>1</v>
          </cell>
          <cell r="AA545">
            <v>1</v>
          </cell>
          <cell r="AB545">
            <v>1</v>
          </cell>
          <cell r="AC545">
            <v>1</v>
          </cell>
          <cell r="AD545">
            <v>1</v>
          </cell>
          <cell r="AE545">
            <v>1</v>
          </cell>
          <cell r="AF545">
            <v>1</v>
          </cell>
          <cell r="AG545">
            <v>1</v>
          </cell>
          <cell r="AH545">
            <v>1</v>
          </cell>
          <cell r="AI545">
            <v>1</v>
          </cell>
          <cell r="AJ545">
            <v>1</v>
          </cell>
          <cell r="AK545">
            <v>1</v>
          </cell>
          <cell r="AL545">
            <v>1</v>
          </cell>
          <cell r="AM545">
            <v>1</v>
          </cell>
          <cell r="AN545">
            <v>1</v>
          </cell>
          <cell r="AO545">
            <v>0.58000000000000007</v>
          </cell>
          <cell r="AP545"/>
          <cell r="AQ545"/>
          <cell r="AR545"/>
          <cell r="AS545"/>
          <cell r="AT545"/>
        </row>
        <row r="546">
          <cell r="A546" t="str">
            <v>Xstore_slurry  + xbiogas_slurry  &lt;= 1</v>
          </cell>
          <cell r="B546"/>
          <cell r="C546" t="str">
            <v>Slurry stored proportion + biogas proportion &lt;= 1</v>
          </cell>
          <cell r="D546" t="str">
            <v>-</v>
          </cell>
          <cell r="E546" t="str">
            <v>Swine (sows)</v>
          </cell>
          <cell r="F546" t="str">
            <v>Fraction</v>
          </cell>
          <cell r="G546" t="str">
            <v>-</v>
          </cell>
          <cell r="H546" t="str">
            <v>-</v>
          </cell>
          <cell r="I546" t="str">
            <v>OK</v>
          </cell>
          <cell r="J546"/>
          <cell r="K546">
            <v>1</v>
          </cell>
          <cell r="L546">
            <v>1</v>
          </cell>
          <cell r="M546">
            <v>1</v>
          </cell>
          <cell r="N546">
            <v>1</v>
          </cell>
          <cell r="O546">
            <v>1</v>
          </cell>
          <cell r="P546">
            <v>1</v>
          </cell>
          <cell r="Q546">
            <v>1</v>
          </cell>
          <cell r="R546">
            <v>1</v>
          </cell>
          <cell r="S546">
            <v>1</v>
          </cell>
          <cell r="T546">
            <v>1</v>
          </cell>
          <cell r="U546">
            <v>1</v>
          </cell>
          <cell r="V546">
            <v>1</v>
          </cell>
          <cell r="W546">
            <v>1</v>
          </cell>
          <cell r="X546">
            <v>1</v>
          </cell>
          <cell r="Y546">
            <v>1</v>
          </cell>
          <cell r="Z546">
            <v>1</v>
          </cell>
          <cell r="AA546">
            <v>1</v>
          </cell>
          <cell r="AB546">
            <v>1</v>
          </cell>
          <cell r="AC546">
            <v>1</v>
          </cell>
          <cell r="AD546">
            <v>1</v>
          </cell>
          <cell r="AE546">
            <v>1</v>
          </cell>
          <cell r="AF546">
            <v>1</v>
          </cell>
          <cell r="AG546">
            <v>1</v>
          </cell>
          <cell r="AH546">
            <v>1</v>
          </cell>
          <cell r="AI546">
            <v>1</v>
          </cell>
          <cell r="AJ546">
            <v>1</v>
          </cell>
          <cell r="AK546">
            <v>1</v>
          </cell>
          <cell r="AL546">
            <v>1</v>
          </cell>
          <cell r="AM546">
            <v>1</v>
          </cell>
          <cell r="AN546">
            <v>1</v>
          </cell>
          <cell r="AO546">
            <v>0.58000000000000007</v>
          </cell>
          <cell r="AP546"/>
          <cell r="AQ546"/>
          <cell r="AR546"/>
          <cell r="AS546"/>
          <cell r="AT546"/>
        </row>
        <row r="547">
          <cell r="A547" t="str">
            <v>Xstore_slurry  + xbiogas_slurry  &lt;= 1</v>
          </cell>
          <cell r="B547"/>
          <cell r="C547" t="str">
            <v>Slurry stored proportion + biogas proportion &lt;= 1</v>
          </cell>
          <cell r="D547" t="str">
            <v>-</v>
          </cell>
          <cell r="E547" t="str">
            <v>Buffalo</v>
          </cell>
          <cell r="F547" t="str">
            <v>Fraction</v>
          </cell>
          <cell r="G547" t="str">
            <v>-</v>
          </cell>
          <cell r="H547" t="str">
            <v>-</v>
          </cell>
          <cell r="I547" t="str">
            <v>OK</v>
          </cell>
          <cell r="J547"/>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cell r="AQ547"/>
          <cell r="AR547"/>
          <cell r="AS547"/>
          <cell r="AT547"/>
        </row>
        <row r="548">
          <cell r="A548" t="str">
            <v>Xstore_slurry  + xbiogas_slurry  &lt;= 1</v>
          </cell>
          <cell r="B548"/>
          <cell r="C548" t="str">
            <v>Slurry stored proportion + biogas proportion &lt;= 1</v>
          </cell>
          <cell r="D548" t="str">
            <v>-</v>
          </cell>
          <cell r="E548" t="str">
            <v>Goats</v>
          </cell>
          <cell r="F548" t="str">
            <v>Fraction</v>
          </cell>
          <cell r="G548" t="str">
            <v>-</v>
          </cell>
          <cell r="H548" t="str">
            <v>-</v>
          </cell>
          <cell r="I548" t="str">
            <v>OK</v>
          </cell>
          <cell r="J548"/>
          <cell r="K548">
            <v>1</v>
          </cell>
          <cell r="L548">
            <v>1</v>
          </cell>
          <cell r="M548">
            <v>1</v>
          </cell>
          <cell r="N548">
            <v>1</v>
          </cell>
          <cell r="O548">
            <v>1</v>
          </cell>
          <cell r="P548">
            <v>1</v>
          </cell>
          <cell r="Q548">
            <v>1</v>
          </cell>
          <cell r="R548">
            <v>1</v>
          </cell>
          <cell r="S548">
            <v>1</v>
          </cell>
          <cell r="T548">
            <v>1</v>
          </cell>
          <cell r="U548">
            <v>1</v>
          </cell>
          <cell r="V548">
            <v>1</v>
          </cell>
          <cell r="W548">
            <v>1</v>
          </cell>
          <cell r="X548">
            <v>1</v>
          </cell>
          <cell r="Y548">
            <v>1</v>
          </cell>
          <cell r="Z548">
            <v>1</v>
          </cell>
          <cell r="AA548">
            <v>1</v>
          </cell>
          <cell r="AB548">
            <v>1</v>
          </cell>
          <cell r="AC548">
            <v>1</v>
          </cell>
          <cell r="AD548">
            <v>1</v>
          </cell>
          <cell r="AE548">
            <v>1</v>
          </cell>
          <cell r="AF548">
            <v>1</v>
          </cell>
          <cell r="AG548">
            <v>1</v>
          </cell>
          <cell r="AH548">
            <v>1</v>
          </cell>
          <cell r="AI548">
            <v>1</v>
          </cell>
          <cell r="AJ548">
            <v>1</v>
          </cell>
          <cell r="AK548">
            <v>1</v>
          </cell>
          <cell r="AL548">
            <v>1</v>
          </cell>
          <cell r="AM548">
            <v>1</v>
          </cell>
          <cell r="AN548">
            <v>1</v>
          </cell>
          <cell r="AO548">
            <v>0</v>
          </cell>
          <cell r="AP548"/>
          <cell r="AQ548"/>
          <cell r="AR548"/>
          <cell r="AS548"/>
          <cell r="AT548"/>
        </row>
        <row r="549">
          <cell r="A549" t="str">
            <v>Xstore_slurry  + xbiogas_slurry  &lt;= 1</v>
          </cell>
          <cell r="B549"/>
          <cell r="C549" t="str">
            <v>Slurry stored proportion + biogas proportion &lt;= 1</v>
          </cell>
          <cell r="D549" t="str">
            <v>-</v>
          </cell>
          <cell r="E549" t="str">
            <v>Horses</v>
          </cell>
          <cell r="F549" t="str">
            <v>Fraction</v>
          </cell>
          <cell r="G549" t="str">
            <v>-</v>
          </cell>
          <cell r="H549" t="str">
            <v>-</v>
          </cell>
          <cell r="I549" t="str">
            <v>OK</v>
          </cell>
          <cell r="J549"/>
          <cell r="K549">
            <v>1</v>
          </cell>
          <cell r="L549">
            <v>1</v>
          </cell>
          <cell r="M549">
            <v>1</v>
          </cell>
          <cell r="N549">
            <v>1</v>
          </cell>
          <cell r="O549">
            <v>1</v>
          </cell>
          <cell r="P549">
            <v>1</v>
          </cell>
          <cell r="Q549">
            <v>1</v>
          </cell>
          <cell r="R549">
            <v>1</v>
          </cell>
          <cell r="S549">
            <v>1</v>
          </cell>
          <cell r="T549">
            <v>1</v>
          </cell>
          <cell r="U549">
            <v>1</v>
          </cell>
          <cell r="V549">
            <v>1</v>
          </cell>
          <cell r="W549">
            <v>1</v>
          </cell>
          <cell r="X549">
            <v>1</v>
          </cell>
          <cell r="Y549">
            <v>1</v>
          </cell>
          <cell r="Z549">
            <v>1</v>
          </cell>
          <cell r="AA549">
            <v>1</v>
          </cell>
          <cell r="AB549">
            <v>1</v>
          </cell>
          <cell r="AC549">
            <v>1</v>
          </cell>
          <cell r="AD549">
            <v>1</v>
          </cell>
          <cell r="AE549">
            <v>1</v>
          </cell>
          <cell r="AF549">
            <v>1</v>
          </cell>
          <cell r="AG549">
            <v>1</v>
          </cell>
          <cell r="AH549">
            <v>1</v>
          </cell>
          <cell r="AI549">
            <v>1</v>
          </cell>
          <cell r="AJ549">
            <v>1</v>
          </cell>
          <cell r="AK549">
            <v>1</v>
          </cell>
          <cell r="AL549">
            <v>1</v>
          </cell>
          <cell r="AM549">
            <v>1</v>
          </cell>
          <cell r="AN549">
            <v>1</v>
          </cell>
          <cell r="AO549">
            <v>0</v>
          </cell>
          <cell r="AP549"/>
          <cell r="AQ549"/>
          <cell r="AR549"/>
          <cell r="AS549"/>
          <cell r="AT549"/>
        </row>
        <row r="550">
          <cell r="A550" t="str">
            <v>Xstore_slurry  + xbiogas_slurry  &lt;= 1</v>
          </cell>
          <cell r="B550"/>
          <cell r="C550" t="str">
            <v>Slurry stored proportion + biogas proportion &lt;= 1</v>
          </cell>
          <cell r="D550" t="str">
            <v>-</v>
          </cell>
          <cell r="E550" t="str">
            <v>Mules and asses</v>
          </cell>
          <cell r="F550" t="str">
            <v>Fraction</v>
          </cell>
          <cell r="G550" t="str">
            <v>-</v>
          </cell>
          <cell r="H550" t="str">
            <v>-</v>
          </cell>
          <cell r="I550" t="str">
            <v>OK</v>
          </cell>
          <cell r="J550"/>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cell r="AQ550"/>
          <cell r="AR550"/>
          <cell r="AS550"/>
          <cell r="AT550"/>
        </row>
        <row r="551">
          <cell r="A551" t="str">
            <v>Xstore_slurry  + xbiogas_slurry  &lt;= 1</v>
          </cell>
          <cell r="B551"/>
          <cell r="C551" t="str">
            <v>Slurry stored proportion + biogas proportion &lt;= 1</v>
          </cell>
          <cell r="D551" t="str">
            <v>-</v>
          </cell>
          <cell r="E551" t="str">
            <v>Laying hens</v>
          </cell>
          <cell r="F551" t="str">
            <v>Fraction</v>
          </cell>
          <cell r="G551" t="str">
            <v>-</v>
          </cell>
          <cell r="H551" t="str">
            <v>-</v>
          </cell>
          <cell r="I551" t="str">
            <v>OK</v>
          </cell>
          <cell r="J551"/>
          <cell r="K551">
            <v>1</v>
          </cell>
          <cell r="L551">
            <v>1</v>
          </cell>
          <cell r="M551">
            <v>1</v>
          </cell>
          <cell r="N551">
            <v>1</v>
          </cell>
          <cell r="O551">
            <v>1</v>
          </cell>
          <cell r="P551">
            <v>1</v>
          </cell>
          <cell r="Q551">
            <v>1</v>
          </cell>
          <cell r="R551">
            <v>1</v>
          </cell>
          <cell r="S551">
            <v>1</v>
          </cell>
          <cell r="T551">
            <v>1</v>
          </cell>
          <cell r="U551">
            <v>1</v>
          </cell>
          <cell r="V551">
            <v>1</v>
          </cell>
          <cell r="W551">
            <v>1</v>
          </cell>
          <cell r="X551">
            <v>1</v>
          </cell>
          <cell r="Y551">
            <v>1</v>
          </cell>
          <cell r="Z551">
            <v>1</v>
          </cell>
          <cell r="AA551">
            <v>1</v>
          </cell>
          <cell r="AB551">
            <v>1</v>
          </cell>
          <cell r="AC551">
            <v>1</v>
          </cell>
          <cell r="AD551">
            <v>1</v>
          </cell>
          <cell r="AE551">
            <v>1</v>
          </cell>
          <cell r="AF551">
            <v>1</v>
          </cell>
          <cell r="AG551">
            <v>1</v>
          </cell>
          <cell r="AH551">
            <v>1</v>
          </cell>
          <cell r="AI551">
            <v>1</v>
          </cell>
          <cell r="AJ551">
            <v>1</v>
          </cell>
          <cell r="AK551">
            <v>1</v>
          </cell>
          <cell r="AL551">
            <v>1</v>
          </cell>
          <cell r="AM551">
            <v>1</v>
          </cell>
          <cell r="AN551">
            <v>1</v>
          </cell>
          <cell r="AO551">
            <v>0</v>
          </cell>
          <cell r="AP551"/>
          <cell r="AQ551"/>
          <cell r="AR551"/>
          <cell r="AS551"/>
          <cell r="AT551"/>
        </row>
        <row r="552">
          <cell r="A552" t="str">
            <v>Xstore_slurry  + xbiogas_slurry  &lt;= 1</v>
          </cell>
          <cell r="B552"/>
          <cell r="C552" t="str">
            <v>Slurry stored proportion + biogas proportion &lt;= 1</v>
          </cell>
          <cell r="D552" t="str">
            <v>-</v>
          </cell>
          <cell r="E552" t="str">
            <v>Broilers</v>
          </cell>
          <cell r="F552" t="str">
            <v>Fraction</v>
          </cell>
          <cell r="G552" t="str">
            <v>-</v>
          </cell>
          <cell r="H552" t="str">
            <v>-</v>
          </cell>
          <cell r="I552" t="str">
            <v>OK</v>
          </cell>
          <cell r="J552"/>
          <cell r="K552">
            <v>1</v>
          </cell>
          <cell r="L552">
            <v>1</v>
          </cell>
          <cell r="M552">
            <v>1</v>
          </cell>
          <cell r="N552">
            <v>1</v>
          </cell>
          <cell r="O552">
            <v>1</v>
          </cell>
          <cell r="P552">
            <v>1</v>
          </cell>
          <cell r="Q552">
            <v>1</v>
          </cell>
          <cell r="R552">
            <v>1</v>
          </cell>
          <cell r="S552">
            <v>1</v>
          </cell>
          <cell r="T552">
            <v>1</v>
          </cell>
          <cell r="U552">
            <v>1</v>
          </cell>
          <cell r="V552">
            <v>1</v>
          </cell>
          <cell r="W552">
            <v>1</v>
          </cell>
          <cell r="X552">
            <v>1</v>
          </cell>
          <cell r="Y552">
            <v>1</v>
          </cell>
          <cell r="Z552">
            <v>1</v>
          </cell>
          <cell r="AA552">
            <v>1</v>
          </cell>
          <cell r="AB552">
            <v>1</v>
          </cell>
          <cell r="AC552">
            <v>1</v>
          </cell>
          <cell r="AD552">
            <v>1</v>
          </cell>
          <cell r="AE552">
            <v>1</v>
          </cell>
          <cell r="AF552">
            <v>1</v>
          </cell>
          <cell r="AG552">
            <v>1</v>
          </cell>
          <cell r="AH552">
            <v>1</v>
          </cell>
          <cell r="AI552">
            <v>1</v>
          </cell>
          <cell r="AJ552">
            <v>1</v>
          </cell>
          <cell r="AK552">
            <v>1</v>
          </cell>
          <cell r="AL552">
            <v>1</v>
          </cell>
          <cell r="AM552">
            <v>1</v>
          </cell>
          <cell r="AN552">
            <v>1</v>
          </cell>
          <cell r="AO552">
            <v>0</v>
          </cell>
          <cell r="AP552"/>
          <cell r="AQ552"/>
          <cell r="AR552"/>
          <cell r="AS552"/>
          <cell r="AT552"/>
        </row>
        <row r="553">
          <cell r="A553" t="str">
            <v>Xstore_slurry  + xbiogas_slurry  &lt;= 1</v>
          </cell>
          <cell r="B553"/>
          <cell r="C553" t="str">
            <v>Slurry stored proportion + biogas proportion &lt;= 1</v>
          </cell>
          <cell r="D553" t="str">
            <v>-</v>
          </cell>
          <cell r="E553" t="str">
            <v>Turkeys</v>
          </cell>
          <cell r="F553" t="str">
            <v>Fraction</v>
          </cell>
          <cell r="G553" t="str">
            <v>-</v>
          </cell>
          <cell r="H553" t="str">
            <v>-</v>
          </cell>
          <cell r="I553" t="str">
            <v>OK</v>
          </cell>
          <cell r="J553"/>
          <cell r="K553">
            <v>1</v>
          </cell>
          <cell r="L553">
            <v>1</v>
          </cell>
          <cell r="M553">
            <v>1</v>
          </cell>
          <cell r="N553">
            <v>1</v>
          </cell>
          <cell r="O553">
            <v>1</v>
          </cell>
          <cell r="P553">
            <v>1</v>
          </cell>
          <cell r="Q553">
            <v>1</v>
          </cell>
          <cell r="R553">
            <v>1</v>
          </cell>
          <cell r="S553">
            <v>1</v>
          </cell>
          <cell r="T553">
            <v>1</v>
          </cell>
          <cell r="U553">
            <v>1</v>
          </cell>
          <cell r="V553">
            <v>1</v>
          </cell>
          <cell r="W553">
            <v>1</v>
          </cell>
          <cell r="X553">
            <v>1</v>
          </cell>
          <cell r="Y553">
            <v>1</v>
          </cell>
          <cell r="Z553">
            <v>1</v>
          </cell>
          <cell r="AA553">
            <v>1</v>
          </cell>
          <cell r="AB553">
            <v>1</v>
          </cell>
          <cell r="AC553">
            <v>1</v>
          </cell>
          <cell r="AD553">
            <v>1</v>
          </cell>
          <cell r="AE553">
            <v>1</v>
          </cell>
          <cell r="AF553">
            <v>1</v>
          </cell>
          <cell r="AG553">
            <v>1</v>
          </cell>
          <cell r="AH553">
            <v>1</v>
          </cell>
          <cell r="AI553">
            <v>1</v>
          </cell>
          <cell r="AJ553">
            <v>1</v>
          </cell>
          <cell r="AK553">
            <v>1</v>
          </cell>
          <cell r="AL553">
            <v>1</v>
          </cell>
          <cell r="AM553">
            <v>1</v>
          </cell>
          <cell r="AN553">
            <v>1</v>
          </cell>
          <cell r="AO553">
            <v>0</v>
          </cell>
          <cell r="AP553"/>
          <cell r="AQ553"/>
          <cell r="AR553"/>
          <cell r="AS553"/>
          <cell r="AT553"/>
        </row>
        <row r="554">
          <cell r="A554" t="str">
            <v>Xstore_slurry  + xbiogas_slurry  &lt;= 1</v>
          </cell>
          <cell r="B554"/>
          <cell r="C554" t="str">
            <v>Slurry stored proportion + biogas proportion &lt;= 1</v>
          </cell>
          <cell r="D554" t="str">
            <v>-</v>
          </cell>
          <cell r="E554" t="str">
            <v>Other poultry (ducks)</v>
          </cell>
          <cell r="F554" t="str">
            <v>Fraction</v>
          </cell>
          <cell r="G554" t="str">
            <v>-</v>
          </cell>
          <cell r="H554" t="str">
            <v>-</v>
          </cell>
          <cell r="I554" t="str">
            <v>OK</v>
          </cell>
          <cell r="J554"/>
          <cell r="K554">
            <v>1</v>
          </cell>
          <cell r="L554">
            <v>1</v>
          </cell>
          <cell r="M554">
            <v>1</v>
          </cell>
          <cell r="N554">
            <v>1</v>
          </cell>
          <cell r="O554">
            <v>1</v>
          </cell>
          <cell r="P554">
            <v>1</v>
          </cell>
          <cell r="Q554">
            <v>1</v>
          </cell>
          <cell r="R554">
            <v>1</v>
          </cell>
          <cell r="S554">
            <v>1</v>
          </cell>
          <cell r="T554">
            <v>1</v>
          </cell>
          <cell r="U554">
            <v>1</v>
          </cell>
          <cell r="V554">
            <v>1</v>
          </cell>
          <cell r="W554">
            <v>1</v>
          </cell>
          <cell r="X554">
            <v>1</v>
          </cell>
          <cell r="Y554">
            <v>1</v>
          </cell>
          <cell r="Z554">
            <v>1</v>
          </cell>
          <cell r="AA554">
            <v>1</v>
          </cell>
          <cell r="AB554">
            <v>1</v>
          </cell>
          <cell r="AC554">
            <v>1</v>
          </cell>
          <cell r="AD554">
            <v>1</v>
          </cell>
          <cell r="AE554">
            <v>1</v>
          </cell>
          <cell r="AF554">
            <v>1</v>
          </cell>
          <cell r="AG554">
            <v>1</v>
          </cell>
          <cell r="AH554">
            <v>1</v>
          </cell>
          <cell r="AI554">
            <v>1</v>
          </cell>
          <cell r="AJ554">
            <v>1</v>
          </cell>
          <cell r="AK554">
            <v>1</v>
          </cell>
          <cell r="AL554">
            <v>1</v>
          </cell>
          <cell r="AM554">
            <v>1</v>
          </cell>
          <cell r="AN554">
            <v>1</v>
          </cell>
          <cell r="AO554">
            <v>0</v>
          </cell>
          <cell r="AP554"/>
          <cell r="AQ554"/>
          <cell r="AR554"/>
          <cell r="AS554"/>
          <cell r="AT554"/>
        </row>
        <row r="555">
          <cell r="A555" t="str">
            <v>Xstore_slurry  + xbiogas_slurry  &lt;= 1</v>
          </cell>
          <cell r="B555"/>
          <cell r="C555" t="str">
            <v>Slurry stored proportion + biogas proportion &lt;= 1</v>
          </cell>
          <cell r="D555" t="str">
            <v>-</v>
          </cell>
          <cell r="E555" t="str">
            <v>Other poultry (geese)</v>
          </cell>
          <cell r="F555" t="str">
            <v>Fraction</v>
          </cell>
          <cell r="G555" t="str">
            <v>-</v>
          </cell>
          <cell r="H555" t="str">
            <v>-</v>
          </cell>
          <cell r="I555" t="str">
            <v>OK</v>
          </cell>
          <cell r="J555"/>
          <cell r="K555">
            <v>1</v>
          </cell>
          <cell r="L555">
            <v>1</v>
          </cell>
          <cell r="M555">
            <v>1</v>
          </cell>
          <cell r="N555">
            <v>1</v>
          </cell>
          <cell r="O555">
            <v>1</v>
          </cell>
          <cell r="P555">
            <v>1</v>
          </cell>
          <cell r="Q555">
            <v>1</v>
          </cell>
          <cell r="R555">
            <v>1</v>
          </cell>
          <cell r="S555">
            <v>1</v>
          </cell>
          <cell r="T555">
            <v>1</v>
          </cell>
          <cell r="U555">
            <v>1</v>
          </cell>
          <cell r="V555">
            <v>1</v>
          </cell>
          <cell r="W555">
            <v>1</v>
          </cell>
          <cell r="X555">
            <v>1</v>
          </cell>
          <cell r="Y555">
            <v>1</v>
          </cell>
          <cell r="Z555">
            <v>1</v>
          </cell>
          <cell r="AA555">
            <v>1</v>
          </cell>
          <cell r="AB555">
            <v>1</v>
          </cell>
          <cell r="AC555">
            <v>1</v>
          </cell>
          <cell r="AD555">
            <v>1</v>
          </cell>
          <cell r="AE555">
            <v>1</v>
          </cell>
          <cell r="AF555">
            <v>1</v>
          </cell>
          <cell r="AG555">
            <v>1</v>
          </cell>
          <cell r="AH555">
            <v>1</v>
          </cell>
          <cell r="AI555">
            <v>1</v>
          </cell>
          <cell r="AJ555">
            <v>1</v>
          </cell>
          <cell r="AK555">
            <v>1</v>
          </cell>
          <cell r="AL555">
            <v>1</v>
          </cell>
          <cell r="AM555">
            <v>1</v>
          </cell>
          <cell r="AN555">
            <v>1</v>
          </cell>
          <cell r="AO555">
            <v>0</v>
          </cell>
          <cell r="AP555"/>
          <cell r="AQ555"/>
          <cell r="AR555"/>
          <cell r="AS555"/>
          <cell r="AT555"/>
        </row>
        <row r="556">
          <cell r="A556" t="str">
            <v>Xstore_slurry  + xbiogas_slurry  &lt;= 1</v>
          </cell>
          <cell r="B556"/>
          <cell r="C556" t="str">
            <v>Slurry stored proportion + biogas proportion &lt;= 1</v>
          </cell>
          <cell r="D556" t="str">
            <v>-</v>
          </cell>
          <cell r="E556" t="str">
            <v>Other animals (fur animals)</v>
          </cell>
          <cell r="F556" t="str">
            <v>Fraction</v>
          </cell>
          <cell r="G556" t="str">
            <v>-</v>
          </cell>
          <cell r="H556" t="str">
            <v>-</v>
          </cell>
          <cell r="I556" t="str">
            <v>OK</v>
          </cell>
          <cell r="J556"/>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cell r="AQ556"/>
          <cell r="AR556"/>
          <cell r="AS556"/>
          <cell r="AT556"/>
        </row>
        <row r="557">
          <cell r="A557" t="str">
            <v>PARAMETER CHECK 2: Check that proportion of solid manure going to storage + proportion to biogas &lt;= 1</v>
          </cell>
          <cell r="B557"/>
          <cell r="C557"/>
          <cell r="D557"/>
          <cell r="E557"/>
          <cell r="F557"/>
          <cell r="G557"/>
          <cell r="H557"/>
          <cell r="I557" t="str">
            <v>Check Result</v>
          </cell>
          <cell r="J557" t="str">
            <v>Notes</v>
          </cell>
          <cell r="K557"/>
          <cell r="L557"/>
          <cell r="M557"/>
          <cell r="N557"/>
          <cell r="O557"/>
          <cell r="P557"/>
          <cell r="Q557"/>
          <cell r="R557"/>
          <cell r="S557"/>
          <cell r="T557"/>
          <cell r="U557"/>
          <cell r="V557"/>
          <cell r="W557"/>
          <cell r="X557"/>
          <cell r="Y557"/>
          <cell r="Z557"/>
          <cell r="AA557"/>
          <cell r="AB557"/>
          <cell r="AC557"/>
          <cell r="AD557"/>
          <cell r="AE557"/>
          <cell r="AF557"/>
          <cell r="AG557"/>
          <cell r="AH557"/>
          <cell r="AI557"/>
          <cell r="AJ557"/>
          <cell r="AK557"/>
          <cell r="AL557"/>
          <cell r="AM557"/>
          <cell r="AN557"/>
          <cell r="AO557"/>
          <cell r="AP557"/>
          <cell r="AQ557"/>
          <cell r="AR557"/>
          <cell r="AS557"/>
          <cell r="AT557"/>
        </row>
        <row r="558">
          <cell r="A558" t="str">
            <v>xstore_solid  + xbiogas_solid  &lt;= 1</v>
          </cell>
          <cell r="B558"/>
          <cell r="C558" t="str">
            <v>Solid stored proportion + biogas proportion &lt;= 1</v>
          </cell>
          <cell r="D558" t="str">
            <v>-</v>
          </cell>
          <cell r="E558" t="str">
            <v>Dairy cattle</v>
          </cell>
          <cell r="F558" t="str">
            <v>Fraction</v>
          </cell>
          <cell r="G558" t="str">
            <v>-</v>
          </cell>
          <cell r="H558" t="str">
            <v>-</v>
          </cell>
          <cell r="I558" t="str">
            <v>OK</v>
          </cell>
          <cell r="J558"/>
          <cell r="K558">
            <v>0.97142857142857142</v>
          </cell>
          <cell r="L558">
            <v>0.97142857142857142</v>
          </cell>
          <cell r="M558">
            <v>0.97142857142857142</v>
          </cell>
          <cell r="N558">
            <v>0.97142857142857142</v>
          </cell>
          <cell r="O558">
            <v>0.9859154929577465</v>
          </cell>
          <cell r="P558">
            <v>0.9850746268656716</v>
          </cell>
          <cell r="Q558">
            <v>0.98684210526315785</v>
          </cell>
          <cell r="R558">
            <v>0.98750000000000004</v>
          </cell>
          <cell r="S558">
            <v>0.98750000000000004</v>
          </cell>
          <cell r="T558">
            <v>0.98750000000000004</v>
          </cell>
          <cell r="U558">
            <v>0.98666666666666669</v>
          </cell>
          <cell r="V558">
            <v>0.98666666666666669</v>
          </cell>
          <cell r="W558">
            <v>0.98550724637681164</v>
          </cell>
          <cell r="X558">
            <v>0.984375</v>
          </cell>
          <cell r="Y558">
            <v>0.984375</v>
          </cell>
          <cell r="Z558">
            <v>0.98412698412698418</v>
          </cell>
          <cell r="AA558">
            <v>0.98412698412698418</v>
          </cell>
          <cell r="AB558">
            <v>0.98412698412698418</v>
          </cell>
          <cell r="AC558">
            <v>0.98412698412698418</v>
          </cell>
          <cell r="AD558">
            <v>0.98412698412698407</v>
          </cell>
          <cell r="AE558">
            <v>0.98484848484848486</v>
          </cell>
          <cell r="AF558">
            <v>0.98484848484848486</v>
          </cell>
          <cell r="AG558">
            <v>0.98484848484848486</v>
          </cell>
          <cell r="AH558">
            <v>0.98484848484848486</v>
          </cell>
          <cell r="AI558">
            <v>0.98484848484848486</v>
          </cell>
          <cell r="AJ558">
            <v>0.98484848484848486</v>
          </cell>
          <cell r="AK558">
            <v>1</v>
          </cell>
          <cell r="AL558">
            <v>1</v>
          </cell>
          <cell r="AM558">
            <v>1</v>
          </cell>
          <cell r="AN558">
            <v>1</v>
          </cell>
          <cell r="AO558">
            <v>0</v>
          </cell>
          <cell r="AP558"/>
          <cell r="AQ558"/>
          <cell r="AR558"/>
          <cell r="AS558"/>
          <cell r="AT558"/>
        </row>
        <row r="559">
          <cell r="A559" t="str">
            <v>xstore_solid  + xbiogas_solid  &lt;= 1</v>
          </cell>
          <cell r="B559"/>
          <cell r="C559" t="str">
            <v>Solid stored proportion + biogas proportion &lt;= 2</v>
          </cell>
          <cell r="D559" t="str">
            <v>-</v>
          </cell>
          <cell r="E559" t="str">
            <v>Non-dairy cattle</v>
          </cell>
          <cell r="F559" t="str">
            <v>Fraction</v>
          </cell>
          <cell r="G559" t="str">
            <v>-</v>
          </cell>
          <cell r="H559" t="str">
            <v>-</v>
          </cell>
          <cell r="I559" t="str">
            <v>OK</v>
          </cell>
          <cell r="J559"/>
          <cell r="K559">
            <v>0.97674418604651159</v>
          </cell>
          <cell r="L559">
            <v>0.97674418604651159</v>
          </cell>
          <cell r="M559">
            <v>0.97619047619047616</v>
          </cell>
          <cell r="N559">
            <v>0.97619047619047616</v>
          </cell>
          <cell r="O559">
            <v>0.97619047619047616</v>
          </cell>
          <cell r="P559">
            <v>0.97499999999999998</v>
          </cell>
          <cell r="Q559">
            <v>0.97499999999999998</v>
          </cell>
          <cell r="R559">
            <v>0.97499999999999998</v>
          </cell>
          <cell r="S559">
            <v>0.97499999999999998</v>
          </cell>
          <cell r="T559">
            <v>0.97435897435897434</v>
          </cell>
          <cell r="U559">
            <v>0.97435897435897434</v>
          </cell>
          <cell r="V559">
            <v>0.97142857142857142</v>
          </cell>
          <cell r="W559">
            <v>0.97142857142857142</v>
          </cell>
          <cell r="X559">
            <v>0.97142857142857142</v>
          </cell>
          <cell r="Y559">
            <v>0.97142857142857142</v>
          </cell>
          <cell r="Z559">
            <v>0.97142857142857142</v>
          </cell>
          <cell r="AA559">
            <v>0.97142857142857142</v>
          </cell>
          <cell r="AB559">
            <v>0.97058823529411764</v>
          </cell>
          <cell r="AC559">
            <v>0.96969696969696972</v>
          </cell>
          <cell r="AD559">
            <v>0.96969696969696972</v>
          </cell>
          <cell r="AE559">
            <v>0.96969696969696972</v>
          </cell>
          <cell r="AF559">
            <v>0.96969696969696972</v>
          </cell>
          <cell r="AG559">
            <v>0.96969696969696972</v>
          </cell>
          <cell r="AH559">
            <v>0.96969696969696972</v>
          </cell>
          <cell r="AI559">
            <v>0.96969696969696972</v>
          </cell>
          <cell r="AJ559">
            <v>0.96969696969696972</v>
          </cell>
          <cell r="AK559">
            <v>1</v>
          </cell>
          <cell r="AL559">
            <v>1</v>
          </cell>
          <cell r="AM559">
            <v>1</v>
          </cell>
          <cell r="AN559">
            <v>1</v>
          </cell>
          <cell r="AO559">
            <v>0</v>
          </cell>
          <cell r="AP559"/>
          <cell r="AQ559"/>
          <cell r="AR559"/>
          <cell r="AS559"/>
          <cell r="AT559"/>
        </row>
        <row r="560">
          <cell r="A560" t="str">
            <v>xstore_solid  + xbiogas_solid  &lt;= 1</v>
          </cell>
          <cell r="B560"/>
          <cell r="C560" t="str">
            <v>Solid stored proportion + biogas proportion &lt;= 3</v>
          </cell>
          <cell r="D560" t="str">
            <v>-</v>
          </cell>
          <cell r="E560" t="str">
            <v>Non-dairy cattle (calves)</v>
          </cell>
          <cell r="F560" t="str">
            <v>Fraction</v>
          </cell>
          <cell r="G560" t="str">
            <v>-</v>
          </cell>
          <cell r="H560" t="str">
            <v>-</v>
          </cell>
          <cell r="I560" t="str">
            <v>OK</v>
          </cell>
          <cell r="J560"/>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cell r="AQ560"/>
          <cell r="AR560"/>
          <cell r="AS560"/>
          <cell r="AT560"/>
        </row>
        <row r="561">
          <cell r="A561" t="str">
            <v>xstore_solid  + xbiogas_solid  &lt;= 1</v>
          </cell>
          <cell r="B561"/>
          <cell r="C561" t="str">
            <v>Solid stored proportion + biogas proportion &lt;= 4</v>
          </cell>
          <cell r="D561" t="str">
            <v>-</v>
          </cell>
          <cell r="E561" t="str">
            <v>Sheep</v>
          </cell>
          <cell r="F561" t="str">
            <v>Fraction</v>
          </cell>
          <cell r="G561" t="str">
            <v>-</v>
          </cell>
          <cell r="H561" t="str">
            <v>-</v>
          </cell>
          <cell r="I561" t="str">
            <v>OK</v>
          </cell>
          <cell r="J561"/>
          <cell r="K561">
            <v>1</v>
          </cell>
          <cell r="L561">
            <v>1</v>
          </cell>
          <cell r="M561">
            <v>1</v>
          </cell>
          <cell r="N561">
            <v>1</v>
          </cell>
          <cell r="O561">
            <v>1</v>
          </cell>
          <cell r="P561">
            <v>1</v>
          </cell>
          <cell r="Q561">
            <v>1</v>
          </cell>
          <cell r="R561">
            <v>1</v>
          </cell>
          <cell r="S561">
            <v>1</v>
          </cell>
          <cell r="T561">
            <v>1</v>
          </cell>
          <cell r="U561">
            <v>1</v>
          </cell>
          <cell r="V561">
            <v>1</v>
          </cell>
          <cell r="W561">
            <v>1</v>
          </cell>
          <cell r="X561">
            <v>1</v>
          </cell>
          <cell r="Y561">
            <v>1</v>
          </cell>
          <cell r="Z561">
            <v>1</v>
          </cell>
          <cell r="AA561">
            <v>1</v>
          </cell>
          <cell r="AB561">
            <v>1</v>
          </cell>
          <cell r="AC561">
            <v>1</v>
          </cell>
          <cell r="AD561">
            <v>1</v>
          </cell>
          <cell r="AE561">
            <v>1</v>
          </cell>
          <cell r="AF561">
            <v>1</v>
          </cell>
          <cell r="AG561">
            <v>1</v>
          </cell>
          <cell r="AH561">
            <v>1</v>
          </cell>
          <cell r="AI561">
            <v>1</v>
          </cell>
          <cell r="AJ561">
            <v>1</v>
          </cell>
          <cell r="AK561">
            <v>1</v>
          </cell>
          <cell r="AL561">
            <v>1</v>
          </cell>
          <cell r="AM561">
            <v>1</v>
          </cell>
          <cell r="AN561">
            <v>1</v>
          </cell>
          <cell r="AO561">
            <v>0</v>
          </cell>
          <cell r="AP561"/>
          <cell r="AQ561"/>
          <cell r="AR561"/>
          <cell r="AS561"/>
          <cell r="AT561"/>
        </row>
        <row r="562">
          <cell r="A562" t="str">
            <v>xstore_solid  + xbiogas_solid  &lt;= 1</v>
          </cell>
          <cell r="B562"/>
          <cell r="C562" t="str">
            <v>Solid stored proportion + biogas proportion &lt;= 5</v>
          </cell>
          <cell r="D562" t="str">
            <v>-</v>
          </cell>
          <cell r="E562" t="str">
            <v>Swine (finishing pigs)</v>
          </cell>
          <cell r="F562" t="str">
            <v>Fraction</v>
          </cell>
          <cell r="G562" t="str">
            <v>-</v>
          </cell>
          <cell r="H562" t="str">
            <v>-</v>
          </cell>
          <cell r="I562" t="str">
            <v>OK</v>
          </cell>
          <cell r="J562"/>
          <cell r="K562">
            <v>1</v>
          </cell>
          <cell r="L562">
            <v>1</v>
          </cell>
          <cell r="M562">
            <v>1</v>
          </cell>
          <cell r="N562">
            <v>1</v>
          </cell>
          <cell r="O562">
            <v>1</v>
          </cell>
          <cell r="P562">
            <v>1</v>
          </cell>
          <cell r="Q562">
            <v>1</v>
          </cell>
          <cell r="R562">
            <v>1</v>
          </cell>
          <cell r="S562">
            <v>1</v>
          </cell>
          <cell r="T562">
            <v>1</v>
          </cell>
          <cell r="U562">
            <v>1</v>
          </cell>
          <cell r="V562">
            <v>1</v>
          </cell>
          <cell r="W562">
            <v>1</v>
          </cell>
          <cell r="X562">
            <v>1</v>
          </cell>
          <cell r="Y562">
            <v>1</v>
          </cell>
          <cell r="Z562">
            <v>1</v>
          </cell>
          <cell r="AA562">
            <v>1</v>
          </cell>
          <cell r="AB562">
            <v>1</v>
          </cell>
          <cell r="AC562">
            <v>1</v>
          </cell>
          <cell r="AD562">
            <v>1</v>
          </cell>
          <cell r="AE562">
            <v>1</v>
          </cell>
          <cell r="AF562">
            <v>1</v>
          </cell>
          <cell r="AG562">
            <v>1</v>
          </cell>
          <cell r="AH562">
            <v>1</v>
          </cell>
          <cell r="AI562">
            <v>1</v>
          </cell>
          <cell r="AJ562">
            <v>1</v>
          </cell>
          <cell r="AK562">
            <v>1</v>
          </cell>
          <cell r="AL562">
            <v>1</v>
          </cell>
          <cell r="AM562">
            <v>1</v>
          </cell>
          <cell r="AN562">
            <v>1</v>
          </cell>
          <cell r="AO562">
            <v>0</v>
          </cell>
          <cell r="AP562"/>
          <cell r="AQ562"/>
          <cell r="AR562"/>
          <cell r="AS562"/>
          <cell r="AT562"/>
        </row>
        <row r="563">
          <cell r="A563" t="str">
            <v>xstore_solid  + xbiogas_solid  &lt;= 1</v>
          </cell>
          <cell r="B563"/>
          <cell r="C563" t="str">
            <v>Solid stored proportion + biogas proportion &lt;= 6</v>
          </cell>
          <cell r="D563" t="str">
            <v>-</v>
          </cell>
          <cell r="E563" t="str">
            <v>Swine (sows)</v>
          </cell>
          <cell r="F563" t="str">
            <v>Fraction</v>
          </cell>
          <cell r="G563" t="str">
            <v>-</v>
          </cell>
          <cell r="H563" t="str">
            <v>-</v>
          </cell>
          <cell r="I563" t="str">
            <v>OK</v>
          </cell>
          <cell r="J563"/>
          <cell r="K563">
            <v>1</v>
          </cell>
          <cell r="L563">
            <v>1</v>
          </cell>
          <cell r="M563">
            <v>1</v>
          </cell>
          <cell r="N563">
            <v>1</v>
          </cell>
          <cell r="O563">
            <v>1</v>
          </cell>
          <cell r="P563">
            <v>1</v>
          </cell>
          <cell r="Q563">
            <v>1</v>
          </cell>
          <cell r="R563">
            <v>1</v>
          </cell>
          <cell r="S563">
            <v>1</v>
          </cell>
          <cell r="T563">
            <v>1</v>
          </cell>
          <cell r="U563">
            <v>1</v>
          </cell>
          <cell r="V563">
            <v>1</v>
          </cell>
          <cell r="W563">
            <v>1</v>
          </cell>
          <cell r="X563">
            <v>1</v>
          </cell>
          <cell r="Y563">
            <v>1</v>
          </cell>
          <cell r="Z563">
            <v>1</v>
          </cell>
          <cell r="AA563">
            <v>1</v>
          </cell>
          <cell r="AB563">
            <v>1</v>
          </cell>
          <cell r="AC563">
            <v>1</v>
          </cell>
          <cell r="AD563">
            <v>1</v>
          </cell>
          <cell r="AE563">
            <v>1</v>
          </cell>
          <cell r="AF563">
            <v>1</v>
          </cell>
          <cell r="AG563">
            <v>1</v>
          </cell>
          <cell r="AH563">
            <v>1</v>
          </cell>
          <cell r="AI563">
            <v>1</v>
          </cell>
          <cell r="AJ563">
            <v>1</v>
          </cell>
          <cell r="AK563">
            <v>1</v>
          </cell>
          <cell r="AL563">
            <v>1</v>
          </cell>
          <cell r="AM563">
            <v>1</v>
          </cell>
          <cell r="AN563">
            <v>1</v>
          </cell>
          <cell r="AO563">
            <v>0</v>
          </cell>
          <cell r="AP563"/>
          <cell r="AQ563"/>
          <cell r="AR563"/>
          <cell r="AS563"/>
          <cell r="AT563"/>
        </row>
        <row r="564">
          <cell r="A564" t="str">
            <v>xstore_solid  + xbiogas_solid  &lt;= 1</v>
          </cell>
          <cell r="B564"/>
          <cell r="C564" t="str">
            <v>Solid stored proportion + biogas proportion &lt;= 8</v>
          </cell>
          <cell r="D564" t="str">
            <v>-</v>
          </cell>
          <cell r="E564" t="str">
            <v>Buffalo</v>
          </cell>
          <cell r="F564" t="str">
            <v>Fraction</v>
          </cell>
          <cell r="G564" t="str">
            <v>-</v>
          </cell>
          <cell r="H564" t="str">
            <v>-</v>
          </cell>
          <cell r="I564" t="str">
            <v>OK</v>
          </cell>
          <cell r="J564"/>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cell r="AQ564"/>
          <cell r="AR564"/>
          <cell r="AS564"/>
          <cell r="AT564"/>
        </row>
        <row r="565">
          <cell r="A565" t="str">
            <v>xstore_solid  + xbiogas_solid  &lt;= 1</v>
          </cell>
          <cell r="B565"/>
          <cell r="C565" t="str">
            <v>Solid stored proportion + biogas proportion &lt;= 9</v>
          </cell>
          <cell r="D565" t="str">
            <v>-</v>
          </cell>
          <cell r="E565" t="str">
            <v>Goats</v>
          </cell>
          <cell r="F565" t="str">
            <v>Fraction</v>
          </cell>
          <cell r="G565" t="str">
            <v>-</v>
          </cell>
          <cell r="H565" t="str">
            <v>-</v>
          </cell>
          <cell r="I565" t="str">
            <v>OK</v>
          </cell>
          <cell r="J565"/>
          <cell r="K565">
            <v>1</v>
          </cell>
          <cell r="L565">
            <v>1</v>
          </cell>
          <cell r="M565">
            <v>1</v>
          </cell>
          <cell r="N565">
            <v>1</v>
          </cell>
          <cell r="O565">
            <v>1</v>
          </cell>
          <cell r="P565">
            <v>1</v>
          </cell>
          <cell r="Q565">
            <v>1</v>
          </cell>
          <cell r="R565">
            <v>1</v>
          </cell>
          <cell r="S565">
            <v>1</v>
          </cell>
          <cell r="T565">
            <v>1</v>
          </cell>
          <cell r="U565">
            <v>1</v>
          </cell>
          <cell r="V565">
            <v>1</v>
          </cell>
          <cell r="W565">
            <v>1</v>
          </cell>
          <cell r="X565">
            <v>1</v>
          </cell>
          <cell r="Y565">
            <v>1</v>
          </cell>
          <cell r="Z565">
            <v>1</v>
          </cell>
          <cell r="AA565">
            <v>1</v>
          </cell>
          <cell r="AB565">
            <v>1</v>
          </cell>
          <cell r="AC565">
            <v>1</v>
          </cell>
          <cell r="AD565">
            <v>1</v>
          </cell>
          <cell r="AE565">
            <v>1</v>
          </cell>
          <cell r="AF565">
            <v>1</v>
          </cell>
          <cell r="AG565">
            <v>1</v>
          </cell>
          <cell r="AH565">
            <v>1</v>
          </cell>
          <cell r="AI565">
            <v>1</v>
          </cell>
          <cell r="AJ565">
            <v>1</v>
          </cell>
          <cell r="AK565">
            <v>1</v>
          </cell>
          <cell r="AL565">
            <v>1</v>
          </cell>
          <cell r="AM565">
            <v>1</v>
          </cell>
          <cell r="AN565">
            <v>1</v>
          </cell>
          <cell r="AO565">
            <v>0</v>
          </cell>
          <cell r="AP565"/>
          <cell r="AQ565"/>
          <cell r="AR565"/>
          <cell r="AS565"/>
          <cell r="AT565"/>
        </row>
        <row r="566">
          <cell r="A566" t="str">
            <v>xstore_solid  + xbiogas_solid  &lt;= 1</v>
          </cell>
          <cell r="B566"/>
          <cell r="C566" t="str">
            <v>Solid stored proportion + biogas proportion &lt;= 10</v>
          </cell>
          <cell r="D566" t="str">
            <v>-</v>
          </cell>
          <cell r="E566" t="str">
            <v>Horses</v>
          </cell>
          <cell r="F566" t="str">
            <v>Fraction</v>
          </cell>
          <cell r="G566" t="str">
            <v>-</v>
          </cell>
          <cell r="H566" t="str">
            <v>-</v>
          </cell>
          <cell r="I566" t="str">
            <v>OK</v>
          </cell>
          <cell r="J566"/>
          <cell r="K566">
            <v>1</v>
          </cell>
          <cell r="L566">
            <v>1</v>
          </cell>
          <cell r="M566">
            <v>1</v>
          </cell>
          <cell r="N566">
            <v>1</v>
          </cell>
          <cell r="O566">
            <v>1</v>
          </cell>
          <cell r="P566">
            <v>1</v>
          </cell>
          <cell r="Q566">
            <v>1</v>
          </cell>
          <cell r="R566">
            <v>1</v>
          </cell>
          <cell r="S566">
            <v>1</v>
          </cell>
          <cell r="T566">
            <v>1</v>
          </cell>
          <cell r="U566">
            <v>1</v>
          </cell>
          <cell r="V566">
            <v>1</v>
          </cell>
          <cell r="W566">
            <v>1</v>
          </cell>
          <cell r="X566">
            <v>1</v>
          </cell>
          <cell r="Y566">
            <v>1</v>
          </cell>
          <cell r="Z566">
            <v>1</v>
          </cell>
          <cell r="AA566">
            <v>1</v>
          </cell>
          <cell r="AB566">
            <v>1</v>
          </cell>
          <cell r="AC566">
            <v>1</v>
          </cell>
          <cell r="AD566">
            <v>1</v>
          </cell>
          <cell r="AE566">
            <v>1</v>
          </cell>
          <cell r="AF566">
            <v>1</v>
          </cell>
          <cell r="AG566">
            <v>1</v>
          </cell>
          <cell r="AH566">
            <v>1</v>
          </cell>
          <cell r="AI566">
            <v>1</v>
          </cell>
          <cell r="AJ566">
            <v>1</v>
          </cell>
          <cell r="AK566">
            <v>1</v>
          </cell>
          <cell r="AL566">
            <v>1</v>
          </cell>
          <cell r="AM566">
            <v>1</v>
          </cell>
          <cell r="AN566">
            <v>1</v>
          </cell>
          <cell r="AO566">
            <v>0</v>
          </cell>
          <cell r="AP566"/>
          <cell r="AQ566"/>
          <cell r="AR566"/>
          <cell r="AS566"/>
          <cell r="AT566"/>
        </row>
        <row r="567">
          <cell r="A567" t="str">
            <v>xstore_solid  + xbiogas_solid  &lt;= 1</v>
          </cell>
          <cell r="B567"/>
          <cell r="C567" t="str">
            <v>Solid stored proportion + biogas proportion &lt;= 11</v>
          </cell>
          <cell r="D567" t="str">
            <v>-</v>
          </cell>
          <cell r="E567" t="str">
            <v>Mules and asses</v>
          </cell>
          <cell r="F567" t="str">
            <v>Fraction</v>
          </cell>
          <cell r="G567" t="str">
            <v>-</v>
          </cell>
          <cell r="H567" t="str">
            <v>-</v>
          </cell>
          <cell r="I567" t="str">
            <v>OK</v>
          </cell>
          <cell r="J567"/>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cell r="AQ567"/>
          <cell r="AR567"/>
          <cell r="AS567"/>
          <cell r="AT567"/>
        </row>
        <row r="568">
          <cell r="A568" t="str">
            <v>xstore_solid  + xbiogas_solid  &lt;= 1</v>
          </cell>
          <cell r="B568"/>
          <cell r="C568" t="str">
            <v>Solid stored proportion + biogas proportion &lt;= 12</v>
          </cell>
          <cell r="D568" t="str">
            <v>-</v>
          </cell>
          <cell r="E568" t="str">
            <v>Laying hens</v>
          </cell>
          <cell r="F568" t="str">
            <v>Fraction</v>
          </cell>
          <cell r="G568" t="str">
            <v>-</v>
          </cell>
          <cell r="H568" t="str">
            <v>-</v>
          </cell>
          <cell r="I568" t="str">
            <v>OK</v>
          </cell>
          <cell r="J568"/>
          <cell r="K568">
            <v>1</v>
          </cell>
          <cell r="L568">
            <v>1</v>
          </cell>
          <cell r="M568">
            <v>1</v>
          </cell>
          <cell r="N568">
            <v>1</v>
          </cell>
          <cell r="O568">
            <v>1</v>
          </cell>
          <cell r="P568">
            <v>1</v>
          </cell>
          <cell r="Q568">
            <v>1</v>
          </cell>
          <cell r="R568">
            <v>1</v>
          </cell>
          <cell r="S568">
            <v>1</v>
          </cell>
          <cell r="T568">
            <v>1</v>
          </cell>
          <cell r="U568">
            <v>1</v>
          </cell>
          <cell r="V568">
            <v>1</v>
          </cell>
          <cell r="W568">
            <v>1</v>
          </cell>
          <cell r="X568">
            <v>1</v>
          </cell>
          <cell r="Y568">
            <v>1</v>
          </cell>
          <cell r="Z568">
            <v>1</v>
          </cell>
          <cell r="AA568">
            <v>1</v>
          </cell>
          <cell r="AB568">
            <v>1</v>
          </cell>
          <cell r="AC568">
            <v>1</v>
          </cell>
          <cell r="AD568">
            <v>1</v>
          </cell>
          <cell r="AE568">
            <v>1</v>
          </cell>
          <cell r="AF568">
            <v>1</v>
          </cell>
          <cell r="AG568">
            <v>1</v>
          </cell>
          <cell r="AH568">
            <v>1</v>
          </cell>
          <cell r="AI568">
            <v>1</v>
          </cell>
          <cell r="AJ568">
            <v>1</v>
          </cell>
          <cell r="AK568">
            <v>1</v>
          </cell>
          <cell r="AL568">
            <v>1</v>
          </cell>
          <cell r="AM568">
            <v>1</v>
          </cell>
          <cell r="AN568">
            <v>1</v>
          </cell>
          <cell r="AO568">
            <v>0</v>
          </cell>
          <cell r="AP568"/>
          <cell r="AQ568"/>
          <cell r="AR568"/>
          <cell r="AS568"/>
          <cell r="AT568"/>
        </row>
        <row r="569">
          <cell r="A569" t="str">
            <v>xstore_solid  + xbiogas_solid  &lt;= 1</v>
          </cell>
          <cell r="B569"/>
          <cell r="C569" t="str">
            <v>Solid stored proportion + biogas proportion &lt;= 13</v>
          </cell>
          <cell r="D569" t="str">
            <v>-</v>
          </cell>
          <cell r="E569" t="str">
            <v>Broilers</v>
          </cell>
          <cell r="F569" t="str">
            <v>Fraction</v>
          </cell>
          <cell r="G569" t="str">
            <v>-</v>
          </cell>
          <cell r="H569" t="str">
            <v>-</v>
          </cell>
          <cell r="I569" t="str">
            <v>OK</v>
          </cell>
          <cell r="J569"/>
          <cell r="K569">
            <v>1</v>
          </cell>
          <cell r="L569">
            <v>1</v>
          </cell>
          <cell r="M569">
            <v>1</v>
          </cell>
          <cell r="N569">
            <v>1</v>
          </cell>
          <cell r="O569">
            <v>1</v>
          </cell>
          <cell r="P569">
            <v>1</v>
          </cell>
          <cell r="Q569">
            <v>1</v>
          </cell>
          <cell r="R569">
            <v>1</v>
          </cell>
          <cell r="S569">
            <v>1</v>
          </cell>
          <cell r="T569">
            <v>1</v>
          </cell>
          <cell r="U569">
            <v>1</v>
          </cell>
          <cell r="V569">
            <v>1</v>
          </cell>
          <cell r="W569">
            <v>1</v>
          </cell>
          <cell r="X569">
            <v>1</v>
          </cell>
          <cell r="Y569">
            <v>1</v>
          </cell>
          <cell r="Z569">
            <v>1</v>
          </cell>
          <cell r="AA569">
            <v>1</v>
          </cell>
          <cell r="AB569">
            <v>1</v>
          </cell>
          <cell r="AC569">
            <v>1</v>
          </cell>
          <cell r="AD569">
            <v>1</v>
          </cell>
          <cell r="AE569">
            <v>1</v>
          </cell>
          <cell r="AF569">
            <v>1</v>
          </cell>
          <cell r="AG569">
            <v>1</v>
          </cell>
          <cell r="AH569">
            <v>1</v>
          </cell>
          <cell r="AI569">
            <v>1</v>
          </cell>
          <cell r="AJ569">
            <v>1</v>
          </cell>
          <cell r="AK569">
            <v>1</v>
          </cell>
          <cell r="AL569">
            <v>1</v>
          </cell>
          <cell r="AM569">
            <v>1</v>
          </cell>
          <cell r="AN569">
            <v>1</v>
          </cell>
          <cell r="AO569">
            <v>0</v>
          </cell>
          <cell r="AP569"/>
          <cell r="AQ569"/>
          <cell r="AR569"/>
          <cell r="AS569"/>
          <cell r="AT569"/>
        </row>
        <row r="570">
          <cell r="A570" t="str">
            <v>xstore_solid  + xbiogas_solid  &lt;= 1</v>
          </cell>
          <cell r="B570"/>
          <cell r="C570" t="str">
            <v>Solid stored proportion + biogas proportion &lt;= 14</v>
          </cell>
          <cell r="D570" t="str">
            <v>-</v>
          </cell>
          <cell r="E570" t="str">
            <v>Turkeys</v>
          </cell>
          <cell r="F570" t="str">
            <v>Fraction</v>
          </cell>
          <cell r="G570" t="str">
            <v>-</v>
          </cell>
          <cell r="H570" t="str">
            <v>-</v>
          </cell>
          <cell r="I570" t="str">
            <v>OK</v>
          </cell>
          <cell r="J570"/>
          <cell r="K570">
            <v>1</v>
          </cell>
          <cell r="L570">
            <v>1</v>
          </cell>
          <cell r="M570">
            <v>1</v>
          </cell>
          <cell r="N570">
            <v>1</v>
          </cell>
          <cell r="O570">
            <v>1</v>
          </cell>
          <cell r="P570">
            <v>1</v>
          </cell>
          <cell r="Q570">
            <v>1</v>
          </cell>
          <cell r="R570">
            <v>1</v>
          </cell>
          <cell r="S570">
            <v>1</v>
          </cell>
          <cell r="T570">
            <v>1</v>
          </cell>
          <cell r="U570">
            <v>1</v>
          </cell>
          <cell r="V570">
            <v>1</v>
          </cell>
          <cell r="W570">
            <v>1</v>
          </cell>
          <cell r="X570">
            <v>1</v>
          </cell>
          <cell r="Y570">
            <v>1</v>
          </cell>
          <cell r="Z570">
            <v>1</v>
          </cell>
          <cell r="AA570">
            <v>1</v>
          </cell>
          <cell r="AB570">
            <v>1</v>
          </cell>
          <cell r="AC570">
            <v>1</v>
          </cell>
          <cell r="AD570">
            <v>1</v>
          </cell>
          <cell r="AE570">
            <v>1</v>
          </cell>
          <cell r="AF570">
            <v>1</v>
          </cell>
          <cell r="AG570">
            <v>1</v>
          </cell>
          <cell r="AH570">
            <v>1</v>
          </cell>
          <cell r="AI570">
            <v>1</v>
          </cell>
          <cell r="AJ570">
            <v>1</v>
          </cell>
          <cell r="AK570">
            <v>1</v>
          </cell>
          <cell r="AL570">
            <v>1</v>
          </cell>
          <cell r="AM570">
            <v>1</v>
          </cell>
          <cell r="AN570">
            <v>1</v>
          </cell>
          <cell r="AO570">
            <v>0</v>
          </cell>
          <cell r="AP570"/>
          <cell r="AQ570"/>
          <cell r="AR570"/>
          <cell r="AS570"/>
          <cell r="AT570"/>
        </row>
        <row r="571">
          <cell r="A571" t="str">
            <v>xstore_solid  + xbiogas_solid  &lt;= 1</v>
          </cell>
          <cell r="B571"/>
          <cell r="C571" t="str">
            <v>Solid stored proportion + biogas proportion &lt;= 15</v>
          </cell>
          <cell r="D571" t="str">
            <v>-</v>
          </cell>
          <cell r="E571" t="str">
            <v>Other poultry (ducks)</v>
          </cell>
          <cell r="F571" t="str">
            <v>Fraction</v>
          </cell>
          <cell r="G571" t="str">
            <v>-</v>
          </cell>
          <cell r="H571" t="str">
            <v>-</v>
          </cell>
          <cell r="I571" t="str">
            <v>OK</v>
          </cell>
          <cell r="J571"/>
          <cell r="K571">
            <v>1</v>
          </cell>
          <cell r="L571">
            <v>1</v>
          </cell>
          <cell r="M571">
            <v>1</v>
          </cell>
          <cell r="N571">
            <v>1</v>
          </cell>
          <cell r="O571">
            <v>1</v>
          </cell>
          <cell r="P571">
            <v>1</v>
          </cell>
          <cell r="Q571">
            <v>1</v>
          </cell>
          <cell r="R571">
            <v>1</v>
          </cell>
          <cell r="S571">
            <v>1</v>
          </cell>
          <cell r="T571">
            <v>1</v>
          </cell>
          <cell r="U571">
            <v>1</v>
          </cell>
          <cell r="V571">
            <v>1</v>
          </cell>
          <cell r="W571">
            <v>1</v>
          </cell>
          <cell r="X571">
            <v>1</v>
          </cell>
          <cell r="Y571">
            <v>1</v>
          </cell>
          <cell r="Z571">
            <v>1</v>
          </cell>
          <cell r="AA571">
            <v>1</v>
          </cell>
          <cell r="AB571">
            <v>1</v>
          </cell>
          <cell r="AC571">
            <v>1</v>
          </cell>
          <cell r="AD571">
            <v>1</v>
          </cell>
          <cell r="AE571">
            <v>1</v>
          </cell>
          <cell r="AF571">
            <v>1</v>
          </cell>
          <cell r="AG571">
            <v>1</v>
          </cell>
          <cell r="AH571">
            <v>1</v>
          </cell>
          <cell r="AI571">
            <v>1</v>
          </cell>
          <cell r="AJ571">
            <v>1</v>
          </cell>
          <cell r="AK571">
            <v>1</v>
          </cell>
          <cell r="AL571">
            <v>1</v>
          </cell>
          <cell r="AM571">
            <v>1</v>
          </cell>
          <cell r="AN571">
            <v>1</v>
          </cell>
          <cell r="AO571">
            <v>0</v>
          </cell>
          <cell r="AP571"/>
          <cell r="AQ571"/>
          <cell r="AR571"/>
          <cell r="AS571"/>
          <cell r="AT571"/>
        </row>
        <row r="572">
          <cell r="A572" t="str">
            <v>xstore_solid  + xbiogas_solid  &lt;= 1</v>
          </cell>
          <cell r="B572"/>
          <cell r="C572" t="str">
            <v>Solid stored proportion + biogas proportion &lt;= 16</v>
          </cell>
          <cell r="D572" t="str">
            <v>-</v>
          </cell>
          <cell r="E572" t="str">
            <v>Other poultry (geese)</v>
          </cell>
          <cell r="F572" t="str">
            <v>Fraction</v>
          </cell>
          <cell r="G572" t="str">
            <v>-</v>
          </cell>
          <cell r="H572" t="str">
            <v>-</v>
          </cell>
          <cell r="I572" t="str">
            <v>OK</v>
          </cell>
          <cell r="J572"/>
          <cell r="K572">
            <v>1</v>
          </cell>
          <cell r="L572">
            <v>1</v>
          </cell>
          <cell r="M572">
            <v>1</v>
          </cell>
          <cell r="N572">
            <v>1</v>
          </cell>
          <cell r="O572">
            <v>1</v>
          </cell>
          <cell r="P572">
            <v>1</v>
          </cell>
          <cell r="Q572">
            <v>1</v>
          </cell>
          <cell r="R572">
            <v>1</v>
          </cell>
          <cell r="S572">
            <v>1</v>
          </cell>
          <cell r="T572">
            <v>1</v>
          </cell>
          <cell r="U572">
            <v>1</v>
          </cell>
          <cell r="V572">
            <v>1</v>
          </cell>
          <cell r="W572">
            <v>1</v>
          </cell>
          <cell r="X572">
            <v>1</v>
          </cell>
          <cell r="Y572">
            <v>1</v>
          </cell>
          <cell r="Z572">
            <v>1</v>
          </cell>
          <cell r="AA572">
            <v>1</v>
          </cell>
          <cell r="AB572">
            <v>1</v>
          </cell>
          <cell r="AC572">
            <v>1</v>
          </cell>
          <cell r="AD572">
            <v>1</v>
          </cell>
          <cell r="AE572">
            <v>1</v>
          </cell>
          <cell r="AF572">
            <v>1</v>
          </cell>
          <cell r="AG572">
            <v>1</v>
          </cell>
          <cell r="AH572">
            <v>1</v>
          </cell>
          <cell r="AI572">
            <v>1</v>
          </cell>
          <cell r="AJ572">
            <v>1</v>
          </cell>
          <cell r="AK572">
            <v>1</v>
          </cell>
          <cell r="AL572">
            <v>1</v>
          </cell>
          <cell r="AM572">
            <v>1</v>
          </cell>
          <cell r="AN572">
            <v>1</v>
          </cell>
          <cell r="AO572">
            <v>0</v>
          </cell>
          <cell r="AP572"/>
          <cell r="AQ572"/>
          <cell r="AR572"/>
          <cell r="AS572"/>
          <cell r="AT572"/>
        </row>
        <row r="573">
          <cell r="A573" t="str">
            <v>xstore_solid  + xbiogas_solid  &lt;= 1</v>
          </cell>
          <cell r="B573"/>
          <cell r="C573" t="str">
            <v>Solid stored proportion + biogas proportion &lt;= 17</v>
          </cell>
          <cell r="D573" t="str">
            <v>-</v>
          </cell>
          <cell r="E573" t="str">
            <v>Other animals (fur animals)</v>
          </cell>
          <cell r="F573" t="str">
            <v>Fraction</v>
          </cell>
          <cell r="G573" t="str">
            <v>-</v>
          </cell>
          <cell r="H573" t="str">
            <v>-</v>
          </cell>
          <cell r="I573" t="str">
            <v>OK</v>
          </cell>
          <cell r="J573"/>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cell r="AQ573"/>
          <cell r="AR573"/>
          <cell r="AS573"/>
          <cell r="AT573"/>
        </row>
        <row r="574">
          <cell r="A574"/>
          <cell r="B574"/>
          <cell r="C574"/>
          <cell r="D574"/>
          <cell r="E574"/>
          <cell r="F574"/>
          <cell r="H574"/>
          <cell r="I574"/>
          <cell r="J574"/>
          <cell r="K574"/>
          <cell r="L574"/>
          <cell r="M574"/>
          <cell r="N574"/>
          <cell r="O574"/>
          <cell r="P574"/>
          <cell r="Q574"/>
          <cell r="R574"/>
          <cell r="S574"/>
          <cell r="T574"/>
          <cell r="U574"/>
          <cell r="V574"/>
          <cell r="W574"/>
          <cell r="X574"/>
          <cell r="Y574"/>
          <cell r="Z574"/>
          <cell r="AA574"/>
          <cell r="AB574"/>
          <cell r="AC574"/>
          <cell r="AD574"/>
          <cell r="AE574"/>
          <cell r="AF574"/>
          <cell r="AG574"/>
          <cell r="AH574"/>
          <cell r="AI574"/>
          <cell r="AJ574"/>
          <cell r="AK574"/>
          <cell r="AL574"/>
          <cell r="AM574"/>
          <cell r="AN574"/>
          <cell r="AO574"/>
          <cell r="AP574"/>
          <cell r="AQ574"/>
          <cell r="AR574"/>
          <cell r="AS574"/>
          <cell r="AT574"/>
          <cell r="AV574"/>
        </row>
        <row r="575">
          <cell r="A575"/>
          <cell r="B575"/>
          <cell r="C575"/>
          <cell r="D575"/>
          <cell r="E575"/>
          <cell r="F575"/>
          <cell r="H575"/>
          <cell r="J575"/>
          <cell r="K575"/>
          <cell r="L575"/>
          <cell r="M575"/>
          <cell r="N575"/>
          <cell r="O575"/>
          <cell r="P575"/>
          <cell r="Q575"/>
          <cell r="R575"/>
          <cell r="S575"/>
          <cell r="T575"/>
          <cell r="U575"/>
          <cell r="V575"/>
          <cell r="W575"/>
          <cell r="X575"/>
          <cell r="Y575"/>
          <cell r="Z575"/>
          <cell r="AA575"/>
          <cell r="AB575"/>
          <cell r="AC575"/>
          <cell r="AD575"/>
          <cell r="AE575"/>
          <cell r="AF575"/>
          <cell r="AG575"/>
          <cell r="AH575"/>
          <cell r="AI575"/>
          <cell r="AJ575"/>
          <cell r="AK575"/>
          <cell r="AL575"/>
          <cell r="AM575"/>
          <cell r="AN575"/>
          <cell r="AO575"/>
          <cell r="AP575"/>
          <cell r="AQ575"/>
          <cell r="AR575"/>
          <cell r="AS575"/>
          <cell r="AT575"/>
          <cell r="AV575"/>
        </row>
        <row r="576">
          <cell r="A576"/>
          <cell r="B576"/>
          <cell r="C576"/>
          <cell r="D576"/>
          <cell r="E576"/>
          <cell r="F576"/>
          <cell r="H576"/>
          <cell r="I576"/>
          <cell r="J576"/>
          <cell r="K576"/>
          <cell r="L576"/>
          <cell r="M576"/>
          <cell r="N576"/>
          <cell r="O576"/>
          <cell r="P576"/>
          <cell r="Q576"/>
          <cell r="R576"/>
          <cell r="S576"/>
          <cell r="T576"/>
          <cell r="U576"/>
          <cell r="V576"/>
          <cell r="W576"/>
          <cell r="X576"/>
          <cell r="Y576"/>
          <cell r="Z576"/>
          <cell r="AA576"/>
          <cell r="AB576"/>
          <cell r="AC576"/>
          <cell r="AD576"/>
          <cell r="AE576"/>
          <cell r="AF576"/>
          <cell r="AG576"/>
          <cell r="AH576"/>
          <cell r="AI576"/>
          <cell r="AJ576"/>
          <cell r="AK576"/>
          <cell r="AL576"/>
          <cell r="AM576"/>
          <cell r="AN576"/>
          <cell r="AO576"/>
          <cell r="AP576"/>
          <cell r="AQ576"/>
          <cell r="AR576"/>
          <cell r="AS576"/>
          <cell r="AT576"/>
          <cell r="AV576"/>
        </row>
        <row r="577">
          <cell r="A577"/>
          <cell r="B577"/>
          <cell r="C577"/>
          <cell r="D577"/>
          <cell r="E577"/>
          <cell r="F577"/>
          <cell r="H577"/>
          <cell r="I577"/>
          <cell r="J577"/>
          <cell r="K577"/>
          <cell r="L577"/>
          <cell r="M577"/>
          <cell r="N577"/>
          <cell r="O577"/>
          <cell r="P577"/>
          <cell r="Q577"/>
          <cell r="R577"/>
          <cell r="S577"/>
          <cell r="T577"/>
          <cell r="U577"/>
          <cell r="V577"/>
          <cell r="W577"/>
          <cell r="X577"/>
          <cell r="Y577"/>
          <cell r="Z577"/>
          <cell r="AA577"/>
          <cell r="AB577"/>
          <cell r="AC577"/>
          <cell r="AD577"/>
          <cell r="AE577"/>
          <cell r="AF577"/>
          <cell r="AG577"/>
          <cell r="AH577"/>
          <cell r="AI577"/>
          <cell r="AJ577"/>
          <cell r="AK577"/>
          <cell r="AL577"/>
          <cell r="AM577"/>
          <cell r="AN577"/>
          <cell r="AO577"/>
          <cell r="AP577"/>
          <cell r="AQ577"/>
          <cell r="AR577"/>
          <cell r="AS577"/>
          <cell r="AT577"/>
          <cell r="AV577"/>
        </row>
        <row r="578">
          <cell r="A578"/>
          <cell r="B578"/>
          <cell r="C578"/>
          <cell r="D578"/>
          <cell r="E578"/>
          <cell r="F578"/>
          <cell r="H578"/>
          <cell r="I578"/>
          <cell r="J578"/>
          <cell r="K578"/>
          <cell r="L578"/>
          <cell r="M578"/>
          <cell r="N578"/>
          <cell r="O578"/>
          <cell r="P578"/>
          <cell r="Q578"/>
          <cell r="R578"/>
          <cell r="S578"/>
          <cell r="T578"/>
          <cell r="U578"/>
          <cell r="V578"/>
          <cell r="W578"/>
          <cell r="X578"/>
          <cell r="Y578"/>
          <cell r="Z578"/>
          <cell r="AA578"/>
          <cell r="AB578"/>
          <cell r="AC578"/>
          <cell r="AD578"/>
          <cell r="AE578"/>
          <cell r="AF578"/>
          <cell r="AG578"/>
          <cell r="AH578"/>
          <cell r="AI578"/>
          <cell r="AJ578"/>
          <cell r="AK578"/>
          <cell r="AL578"/>
          <cell r="AM578"/>
          <cell r="AN578"/>
          <cell r="AO578"/>
          <cell r="AP578"/>
          <cell r="AQ578"/>
          <cell r="AR578"/>
          <cell r="AS578"/>
          <cell r="AT578"/>
          <cell r="AV578"/>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1" t="str">
            <v>Default Parameters</v>
          </cell>
        </row>
        <row r="2">
          <cell r="A2"/>
        </row>
        <row r="3">
          <cell r="A3" t="str">
            <v>Lookup</v>
          </cell>
          <cell r="B3" t="str">
            <v>NFR Code</v>
          </cell>
          <cell r="C3" t="str">
            <v>Activity</v>
          </cell>
          <cell r="D3" t="str">
            <v>Pollutant</v>
          </cell>
          <cell r="E3" t="str">
            <v>#Activity/ livestock category</v>
          </cell>
          <cell r="F3" t="str">
            <v>Units</v>
          </cell>
          <cell r="G3" t="str">
            <v>Region</v>
          </cell>
          <cell r="H3" t="str">
            <v>Data source</v>
          </cell>
          <cell r="I3" t="str">
            <v>Notes</v>
          </cell>
          <cell r="J3">
            <v>1990</v>
          </cell>
          <cell r="K3">
            <v>1991</v>
          </cell>
          <cell r="L3">
            <v>1992</v>
          </cell>
          <cell r="M3">
            <v>1993</v>
          </cell>
          <cell r="N3">
            <v>1994</v>
          </cell>
          <cell r="O3">
            <v>1995</v>
          </cell>
          <cell r="P3">
            <v>1996</v>
          </cell>
          <cell r="Q3">
            <v>1997</v>
          </cell>
          <cell r="R3">
            <v>1998</v>
          </cell>
          <cell r="S3">
            <v>1999</v>
          </cell>
          <cell r="T3">
            <v>2000</v>
          </cell>
          <cell r="U3">
            <v>2001</v>
          </cell>
          <cell r="V3">
            <v>2002</v>
          </cell>
          <cell r="W3">
            <v>2003</v>
          </cell>
          <cell r="X3">
            <v>2004</v>
          </cell>
          <cell r="Y3">
            <v>2005</v>
          </cell>
          <cell r="Z3">
            <v>2006</v>
          </cell>
          <cell r="AA3">
            <v>2007</v>
          </cell>
          <cell r="AB3">
            <v>2008</v>
          </cell>
          <cell r="AC3">
            <v>2009</v>
          </cell>
          <cell r="AD3">
            <v>2010</v>
          </cell>
          <cell r="AE3">
            <v>2011</v>
          </cell>
          <cell r="AF3">
            <v>2012</v>
          </cell>
          <cell r="AG3">
            <v>2013</v>
          </cell>
          <cell r="AH3">
            <v>2014</v>
          </cell>
          <cell r="AI3">
            <v>2015</v>
          </cell>
          <cell r="AJ3">
            <v>2016</v>
          </cell>
          <cell r="AK3">
            <v>2017</v>
          </cell>
          <cell r="AL3">
            <v>2018</v>
          </cell>
          <cell r="AM3">
            <v>2019</v>
          </cell>
          <cell r="AN3">
            <v>2020</v>
          </cell>
          <cell r="AO3">
            <v>2021</v>
          </cell>
          <cell r="AP3">
            <v>2022</v>
          </cell>
          <cell r="AQ3">
            <v>2023</v>
          </cell>
          <cell r="AR3">
            <v>2024</v>
          </cell>
          <cell r="AS3">
            <v>2025</v>
          </cell>
          <cell r="AT3">
            <v>2026</v>
          </cell>
          <cell r="AU3">
            <v>2027</v>
          </cell>
          <cell r="AV3">
            <v>2028</v>
          </cell>
          <cell r="AW3">
            <v>2029</v>
          </cell>
          <cell r="AX3">
            <v>2030</v>
          </cell>
        </row>
        <row r="4">
          <cell r="A4" t="str">
            <v>% excreta on yards</v>
          </cell>
        </row>
        <row r="5">
          <cell r="A5" t="str">
            <v>Prop excreta on yards_Dairy cattle</v>
          </cell>
        </row>
        <row r="6">
          <cell r="A6" t="str">
            <v>Prop excreta on yards_Non-dairy cattle</v>
          </cell>
        </row>
        <row r="7">
          <cell r="A7" t="str">
            <v>Prop excreta on yards_Non-dairy cattle (calves)</v>
          </cell>
        </row>
        <row r="8">
          <cell r="A8" t="str">
            <v>Prop excreta on yards_Sheep</v>
          </cell>
        </row>
        <row r="9">
          <cell r="A9" t="str">
            <v>Prop excreta on yards_Swine (finishing pigs)</v>
          </cell>
        </row>
        <row r="10">
          <cell r="A10" t="str">
            <v>Prop excreta on yards_Swine (sows)</v>
          </cell>
        </row>
        <row r="11">
          <cell r="A11" t="str">
            <v>Prop excreta on yards_Buffalo</v>
          </cell>
        </row>
        <row r="12">
          <cell r="A12" t="str">
            <v>Prop excreta on yards_Goats</v>
          </cell>
        </row>
        <row r="13">
          <cell r="A13" t="str">
            <v>Prop excreta on yards_Horses</v>
          </cell>
        </row>
        <row r="14">
          <cell r="A14" t="str">
            <v>Prop excreta on yards_Mules and asses</v>
          </cell>
        </row>
        <row r="15">
          <cell r="A15" t="str">
            <v>Prop excreta on yards_Laying hens</v>
          </cell>
        </row>
        <row r="16">
          <cell r="A16" t="str">
            <v>Prop excreta on yards_Broilers</v>
          </cell>
        </row>
        <row r="17">
          <cell r="A17" t="str">
            <v>Prop excreta on yards_Turkeys</v>
          </cell>
        </row>
        <row r="18">
          <cell r="A18" t="str">
            <v>Prop excreta on yards_Other poultry (ducks)</v>
          </cell>
        </row>
        <row r="19">
          <cell r="A19" t="str">
            <v>Prop excreta on yards_Other poultry (geese)</v>
          </cell>
        </row>
        <row r="20">
          <cell r="A20" t="str">
            <v>Prop excreta on yards_Other animals (fur animals)</v>
          </cell>
        </row>
        <row r="21">
          <cell r="A21" t="str">
            <v>Animal weight</v>
          </cell>
        </row>
        <row r="22">
          <cell r="A22" t="str">
            <v>Animal Weight_Dairy cattle_Western Europe</v>
          </cell>
        </row>
        <row r="23">
          <cell r="A23" t="str">
            <v>Animal Weight_Non-dairy cattle_Western Europe</v>
          </cell>
        </row>
        <row r="24">
          <cell r="A24" t="str">
            <v>Animal Weight_Non-dairy cattle (calves)_Western Europe</v>
          </cell>
        </row>
        <row r="25">
          <cell r="A25" t="str">
            <v>Animal Weight_Sheep_Western Europe</v>
          </cell>
        </row>
        <row r="26">
          <cell r="A26" t="str">
            <v>Animal Weight_Swine (finishing pigs)_Western Europe</v>
          </cell>
        </row>
        <row r="27">
          <cell r="A27" t="str">
            <v>Animal Weight_Swine (sows)_Western Europe</v>
          </cell>
        </row>
        <row r="28">
          <cell r="A28" t="str">
            <v>Animal Weight_Buffalo_Western Europe</v>
          </cell>
        </row>
        <row r="29">
          <cell r="A29" t="str">
            <v>Animal Weight_Goats_Western Europe</v>
          </cell>
        </row>
        <row r="30">
          <cell r="A30" t="str">
            <v>Animal Weight_Horses_Western Europe</v>
          </cell>
        </row>
        <row r="31">
          <cell r="A31" t="str">
            <v>Animal Weight_Mules and asses_Western Europe</v>
          </cell>
        </row>
        <row r="32">
          <cell r="A32" t="str">
            <v>Animal Weight_Laying hens_Western Europe</v>
          </cell>
        </row>
        <row r="33">
          <cell r="A33" t="str">
            <v>Animal Weight_Broilers_Western Europe</v>
          </cell>
        </row>
        <row r="34">
          <cell r="A34" t="str">
            <v>Animal Weight_Turkeys_Western Europe</v>
          </cell>
        </row>
        <row r="35">
          <cell r="A35" t="str">
            <v>Animal Weight_Other poultry (ducks)_Western Europe</v>
          </cell>
        </row>
        <row r="36">
          <cell r="A36" t="str">
            <v>Animal Weight_Other poultry (geese)_Western Europe</v>
          </cell>
        </row>
        <row r="37">
          <cell r="A37" t="str">
            <v>Animal Weight_Other animals (fur animals)_Western Europe</v>
          </cell>
        </row>
        <row r="38">
          <cell r="A38" t="str">
            <v>Animal Weight_Dairy cattle_Eastern Europe</v>
          </cell>
        </row>
        <row r="39">
          <cell r="A39" t="str">
            <v>Animal Weight_Non-dairy cattle_Eastern Europe</v>
          </cell>
        </row>
        <row r="40">
          <cell r="A40" t="str">
            <v>Animal Weight_Non-dairy cattle (calves)_Eastern Europe</v>
          </cell>
        </row>
        <row r="41">
          <cell r="A41" t="str">
            <v>Animal Weight_Sheep_Eastern Europe</v>
          </cell>
        </row>
        <row r="42">
          <cell r="A42" t="str">
            <v>Animal Weight_Swine (finishing pigs)_Eastern Europe</v>
          </cell>
        </row>
        <row r="43">
          <cell r="A43" t="str">
            <v>Animal Weight_Swine (sows)_Eastern Europe</v>
          </cell>
        </row>
        <row r="44">
          <cell r="A44" t="str">
            <v>Animal Weight_Buffalo_Eastern Europe</v>
          </cell>
        </row>
        <row r="45">
          <cell r="A45" t="str">
            <v>Animal Weight_Goats_Eastern Europe</v>
          </cell>
        </row>
        <row r="46">
          <cell r="A46" t="str">
            <v>Animal Weight_Horses_Eastern Europe</v>
          </cell>
        </row>
        <row r="47">
          <cell r="A47" t="str">
            <v>Animal Weight_Mules and asses_Eastern Europe</v>
          </cell>
        </row>
        <row r="48">
          <cell r="A48" t="str">
            <v>Animal Weight_Laying hens_Eastern Europe</v>
          </cell>
        </row>
        <row r="49">
          <cell r="A49" t="str">
            <v>Animal Weight_Broilers_Eastern Europe</v>
          </cell>
        </row>
        <row r="50">
          <cell r="A50" t="str">
            <v>Animal Weight_Turkeys_Eastern Europe</v>
          </cell>
        </row>
        <row r="51">
          <cell r="A51" t="str">
            <v>Animal Weight_Other poultry (ducks)_Eastern Europe</v>
          </cell>
        </row>
        <row r="52">
          <cell r="A52" t="str">
            <v>Animal Weight_Other poultry (geese)_Eastern Europe</v>
          </cell>
        </row>
        <row r="53">
          <cell r="A53" t="str">
            <v>Animal Weight_Other animals (fur animals)_Eastern Europe</v>
          </cell>
        </row>
        <row r="54">
          <cell r="A54" t="str">
            <v>Nitrogen excretion by mass of animal</v>
          </cell>
        </row>
        <row r="55">
          <cell r="A55" t="str">
            <v>Nex_Dairy cattle_Western Europe</v>
          </cell>
        </row>
        <row r="56">
          <cell r="A56" t="str">
            <v>Nex_Non-dairy cattle_Western Europe</v>
          </cell>
        </row>
        <row r="57">
          <cell r="A57" t="str">
            <v>Nex_Non-dairy cattle (calves)_Western Europe</v>
          </cell>
        </row>
        <row r="58">
          <cell r="A58" t="str">
            <v>Nex_Sheep_Western Europe</v>
          </cell>
        </row>
        <row r="59">
          <cell r="A59" t="str">
            <v>Nex_Swine (finishing pigs)_Western Europe</v>
          </cell>
        </row>
        <row r="60">
          <cell r="A60" t="str">
            <v>Nex_Swine (sows)_Western Europe</v>
          </cell>
        </row>
        <row r="61">
          <cell r="A61" t="str">
            <v>Nex_Buffalo_Western Europe</v>
          </cell>
        </row>
        <row r="62">
          <cell r="A62" t="str">
            <v>Nex_Goats_Western Europe</v>
          </cell>
        </row>
        <row r="63">
          <cell r="A63" t="str">
            <v>Nex_Horses_Western Europe</v>
          </cell>
        </row>
        <row r="64">
          <cell r="A64" t="str">
            <v>Nex_Mules and asses_Western Europe</v>
          </cell>
        </row>
        <row r="65">
          <cell r="A65" t="str">
            <v>Nex_Laying hens_Western Europe</v>
          </cell>
        </row>
        <row r="66">
          <cell r="A66" t="str">
            <v>Nex_Broilers_Western Europe</v>
          </cell>
        </row>
        <row r="67">
          <cell r="A67" t="str">
            <v>Nex_Turkeys_Western Europe</v>
          </cell>
        </row>
        <row r="68">
          <cell r="A68" t="str">
            <v>Nex_Other poultry (ducks)_Western Europe</v>
          </cell>
        </row>
        <row r="69">
          <cell r="A69" t="str">
            <v>Nex_Other poultry (geese)_Western Europe</v>
          </cell>
        </row>
        <row r="70">
          <cell r="A70" t="str">
            <v>Nex_Other animals (fur animals)_Western Europe</v>
          </cell>
        </row>
        <row r="71">
          <cell r="A71" t="str">
            <v>Nex_Dairy cattle_Eastern Europe</v>
          </cell>
        </row>
        <row r="72">
          <cell r="A72" t="str">
            <v>Nex_Non-dairy cattle_Eastern Europe</v>
          </cell>
        </row>
        <row r="73">
          <cell r="A73" t="str">
            <v>Nex_Non-dairy cattle (calves)_Eastern Europe</v>
          </cell>
        </row>
        <row r="74">
          <cell r="A74" t="str">
            <v>Nex_Sheep_Eastern Europe</v>
          </cell>
        </row>
        <row r="75">
          <cell r="A75" t="str">
            <v>Nex_Swine (finishing pigs)_Eastern Europe</v>
          </cell>
        </row>
        <row r="76">
          <cell r="A76" t="str">
            <v>Nex_Swine (sows)_Eastern Europe</v>
          </cell>
        </row>
        <row r="77">
          <cell r="A77" t="str">
            <v>Nex_Buffalo_Eastern Europe</v>
          </cell>
        </row>
        <row r="78">
          <cell r="A78" t="str">
            <v>Nex_Goats_Eastern Europe</v>
          </cell>
        </row>
        <row r="79">
          <cell r="A79" t="str">
            <v>Nex_Horses_Eastern Europe</v>
          </cell>
        </row>
        <row r="80">
          <cell r="A80" t="str">
            <v>Nex_Mules and asses_Eastern Europe</v>
          </cell>
        </row>
        <row r="81">
          <cell r="A81" t="str">
            <v>Nex_Laying hens_Eastern Europe</v>
          </cell>
        </row>
        <row r="82">
          <cell r="A82" t="str">
            <v>Nex_Broilers_Eastern Europe</v>
          </cell>
        </row>
        <row r="83">
          <cell r="A83" t="str">
            <v>Nex_Turkeys_Eastern Europe</v>
          </cell>
        </row>
        <row r="84">
          <cell r="A84" t="str">
            <v>Nex_Other poultry (ducks)_Eastern Europe</v>
          </cell>
        </row>
        <row r="85">
          <cell r="A85" t="str">
            <v>Nex_Other poultry (geese)_Eastern Europe</v>
          </cell>
        </row>
        <row r="86">
          <cell r="A86" t="str">
            <v>Nex_Other animals (fur animals)_Eastern Europe</v>
          </cell>
        </row>
        <row r="87">
          <cell r="A87" t="str">
            <v>Housed period</v>
          </cell>
        </row>
        <row r="88">
          <cell r="A88" t="str">
            <v>Housed period_Dairy cattle</v>
          </cell>
        </row>
        <row r="89">
          <cell r="A89" t="str">
            <v>Housed period_Non-dairy cattle</v>
          </cell>
        </row>
        <row r="90">
          <cell r="A90" t="str">
            <v>Housed period_Non-dairy cattle (calves)</v>
          </cell>
        </row>
        <row r="91">
          <cell r="A91" t="str">
            <v>Housed period_Sheep</v>
          </cell>
        </row>
        <row r="92">
          <cell r="A92" t="str">
            <v>Housed period_Swine (finishing pigs)</v>
          </cell>
        </row>
        <row r="93">
          <cell r="A93" t="str">
            <v>Housed period_Swine (sows)</v>
          </cell>
        </row>
        <row r="94">
          <cell r="A94" t="str">
            <v>Housed period_Buffalo</v>
          </cell>
        </row>
        <row r="95">
          <cell r="A95" t="str">
            <v>Housed period_Goats</v>
          </cell>
        </row>
        <row r="96">
          <cell r="A96" t="str">
            <v>Housed period_Horses</v>
          </cell>
        </row>
        <row r="97">
          <cell r="A97" t="str">
            <v>Housed period_Mules and asses</v>
          </cell>
        </row>
        <row r="98">
          <cell r="A98" t="str">
            <v>Housed period_Laying hens</v>
          </cell>
        </row>
        <row r="99">
          <cell r="A99" t="str">
            <v>Housed period_Broilers</v>
          </cell>
        </row>
        <row r="100">
          <cell r="A100" t="str">
            <v>Housed period_Turkeys</v>
          </cell>
        </row>
        <row r="101">
          <cell r="A101" t="str">
            <v>Housed period_Other poultry (ducks)</v>
          </cell>
        </row>
        <row r="102">
          <cell r="A102" t="str">
            <v>Housed period_Other poultry (geese)</v>
          </cell>
        </row>
        <row r="103">
          <cell r="A103" t="str">
            <v>Housed period_Other animals (fur animals)</v>
          </cell>
        </row>
        <row r="104">
          <cell r="A104" t="str">
            <v>Proportion of N excreted as TAN</v>
          </cell>
        </row>
        <row r="105">
          <cell r="A105" t="str">
            <v>Proportion of N excreted as TAN_Dairy cattle</v>
          </cell>
        </row>
        <row r="106">
          <cell r="A106" t="str">
            <v>Proportion of N excreted as TAN_Non-dairy cattle</v>
          </cell>
        </row>
        <row r="107">
          <cell r="A107" t="str">
            <v>Proportion of N excreted as TAN_Non-dairy cattle (calves)</v>
          </cell>
        </row>
        <row r="108">
          <cell r="A108" t="str">
            <v>Proportion of N excreted as TAN_Sheep</v>
          </cell>
        </row>
        <row r="109">
          <cell r="A109" t="str">
            <v>Proportion of N excreted as TAN_Swine (finishing pigs)</v>
          </cell>
        </row>
        <row r="110">
          <cell r="A110" t="str">
            <v>Proportion of N excreted as TAN_Swine (sows)</v>
          </cell>
        </row>
        <row r="111">
          <cell r="A111" t="str">
            <v>Proportion of N excreted as TAN_Buffalo</v>
          </cell>
        </row>
        <row r="112">
          <cell r="A112" t="str">
            <v>Proportion of N excreted as TAN_Goats</v>
          </cell>
        </row>
        <row r="113">
          <cell r="A113" t="str">
            <v>Proportion of N excreted as TAN_Horses</v>
          </cell>
        </row>
        <row r="114">
          <cell r="A114" t="str">
            <v>Proportion of N excreted as TAN_Mules and asses</v>
          </cell>
        </row>
        <row r="115">
          <cell r="A115" t="str">
            <v>Proportion of N excreted as TAN_Laying hens</v>
          </cell>
        </row>
        <row r="116">
          <cell r="A116" t="str">
            <v>Proportion of N excreted as TAN_Broilers</v>
          </cell>
        </row>
        <row r="117">
          <cell r="A117" t="str">
            <v>Proportion of N excreted as TAN_Turkeys</v>
          </cell>
        </row>
        <row r="118">
          <cell r="A118" t="str">
            <v>Proportion of N excreted as TAN_Other poultry (ducks)</v>
          </cell>
        </row>
        <row r="119">
          <cell r="A119" t="str">
            <v>Proportion of N excreted as TAN_Other poultry (geese)</v>
          </cell>
        </row>
        <row r="120">
          <cell r="A120" t="str">
            <v>Proportion of N excreted as TAN_Other animals (fur animals)</v>
          </cell>
        </row>
        <row r="121">
          <cell r="A121" t="str">
            <v>Annual straw use in litter-based manure management systems</v>
          </cell>
        </row>
        <row r="122">
          <cell r="A122" t="str">
            <v>Straw_Dairy cattle</v>
          </cell>
        </row>
        <row r="123">
          <cell r="A123" t="str">
            <v>Straw_Non-dairy cattle</v>
          </cell>
        </row>
        <row r="124">
          <cell r="A124" t="str">
            <v>Straw_Non-dairy cattle (calves)</v>
          </cell>
        </row>
        <row r="125">
          <cell r="A125" t="str">
            <v>Straw_Sheep</v>
          </cell>
        </row>
        <row r="126">
          <cell r="A126" t="str">
            <v>Straw_Swine (finishing pigs)</v>
          </cell>
        </row>
        <row r="127">
          <cell r="A127" t="str">
            <v>Straw_Swine (sows)</v>
          </cell>
        </row>
        <row r="128">
          <cell r="A128" t="str">
            <v>Straw_Buffalo</v>
          </cell>
        </row>
        <row r="129">
          <cell r="A129" t="str">
            <v>Straw_Goats</v>
          </cell>
        </row>
        <row r="130">
          <cell r="A130" t="str">
            <v>Straw_Horses</v>
          </cell>
        </row>
        <row r="131">
          <cell r="A131" t="str">
            <v>Straw_Mules and asses</v>
          </cell>
        </row>
        <row r="132">
          <cell r="A132" t="str">
            <v>Straw_Laying hens</v>
          </cell>
        </row>
        <row r="133">
          <cell r="A133" t="str">
            <v>Straw_Broilers</v>
          </cell>
        </row>
        <row r="134">
          <cell r="A134" t="str">
            <v>Straw_Turkeys</v>
          </cell>
        </row>
        <row r="135">
          <cell r="A135" t="str">
            <v>Straw_Other poultry (ducks)</v>
          </cell>
        </row>
        <row r="136">
          <cell r="A136" t="str">
            <v>Straw_Other poultry (geese)</v>
          </cell>
        </row>
        <row r="137">
          <cell r="A137" t="str">
            <v>Straw_Other animals (fur animals)</v>
          </cell>
        </row>
        <row r="138">
          <cell r="A138" t="str">
            <v>N content of straw</v>
          </cell>
        </row>
        <row r="139">
          <cell r="A139" t="str">
            <v>N_added_in_straw_Dairy cattle</v>
          </cell>
        </row>
        <row r="140">
          <cell r="A140" t="str">
            <v>N_added_in_straw_Non-dairy cattle</v>
          </cell>
        </row>
        <row r="141">
          <cell r="A141" t="str">
            <v>N_added_in_straw_Non-dairy cattle (calves)</v>
          </cell>
        </row>
        <row r="142">
          <cell r="A142" t="str">
            <v>N_added_in_straw_Sheep</v>
          </cell>
        </row>
        <row r="143">
          <cell r="A143" t="str">
            <v>N_added_in_straw_Swine (finishing pigs)</v>
          </cell>
        </row>
        <row r="144">
          <cell r="A144" t="str">
            <v>N_added_in_straw_Swine (sows)</v>
          </cell>
        </row>
        <row r="145">
          <cell r="A145" t="str">
            <v>N_added_in_straw_Buffalo</v>
          </cell>
        </row>
        <row r="146">
          <cell r="A146" t="str">
            <v>N_added_in_straw_Goats</v>
          </cell>
        </row>
        <row r="147">
          <cell r="A147" t="str">
            <v>N_added_in_straw_Horses</v>
          </cell>
        </row>
        <row r="148">
          <cell r="A148" t="str">
            <v>N_added_in_straw_Mules and asses</v>
          </cell>
        </row>
        <row r="149">
          <cell r="A149" t="str">
            <v>N_added_in_straw_Laying hens</v>
          </cell>
        </row>
        <row r="150">
          <cell r="A150" t="str">
            <v>N_added_in_straw_Broilers</v>
          </cell>
        </row>
        <row r="151">
          <cell r="A151" t="str">
            <v>N_added_in_straw_Turkeys</v>
          </cell>
        </row>
        <row r="152">
          <cell r="A152" t="str">
            <v>N_added_in_straw_Other poultry (ducks)</v>
          </cell>
        </row>
        <row r="153">
          <cell r="A153" t="str">
            <v>N_added_in_straw_Other poultry (geese)</v>
          </cell>
        </row>
        <row r="154">
          <cell r="A154" t="str">
            <v>N_added_in_straw_Other animals (fur animals)</v>
          </cell>
        </row>
        <row r="155">
          <cell r="A155" t="str">
            <v>EF NH3 house, slurry</v>
          </cell>
        </row>
        <row r="156">
          <cell r="A156" t="str">
            <v>EF_NH3_house_slurry_Dairy cattle</v>
          </cell>
        </row>
        <row r="157">
          <cell r="A157" t="str">
            <v>EF_NH3_house_slurry_Dairy cattle_tied housing</v>
          </cell>
        </row>
        <row r="158">
          <cell r="A158" t="str">
            <v>EF_NH3_house_slurry_Non-dairy cattle</v>
          </cell>
        </row>
        <row r="159">
          <cell r="A159" t="str">
            <v>EF_NH3_house_slurry_Non-dairy cattle (calves)</v>
          </cell>
        </row>
        <row r="160">
          <cell r="A160" t="str">
            <v>EF_NH3_house_slurry_Sheep</v>
          </cell>
        </row>
        <row r="161">
          <cell r="A161" t="str">
            <v>EF_NH3_house_slurry_Swine (finishing pigs)</v>
          </cell>
        </row>
        <row r="162">
          <cell r="A162" t="str">
            <v>EF_NH3_house_slurry_Swine (sows)</v>
          </cell>
        </row>
        <row r="163">
          <cell r="A163" t="str">
            <v>EF_NH3_house_slurry_Buffalo</v>
          </cell>
        </row>
        <row r="164">
          <cell r="A164" t="str">
            <v>EF_NH3_house_slurry_Goats</v>
          </cell>
        </row>
        <row r="165">
          <cell r="A165" t="str">
            <v>EF_NH3_house_slurry_Horses</v>
          </cell>
        </row>
        <row r="166">
          <cell r="A166" t="str">
            <v>EF_NH3_house_slurry_Mules and asses</v>
          </cell>
        </row>
        <row r="167">
          <cell r="A167" t="str">
            <v>EF_NH3_house_slurry_Laying hens</v>
          </cell>
        </row>
        <row r="168">
          <cell r="A168" t="str">
            <v>EF_NH3_house_slurry_Broilers</v>
          </cell>
        </row>
        <row r="169">
          <cell r="A169" t="str">
            <v>EF_NH3_house_slurry_Turkeys</v>
          </cell>
        </row>
        <row r="170">
          <cell r="A170" t="str">
            <v>EF_NH3_house_slurry_Other poultry (ducks)</v>
          </cell>
        </row>
        <row r="171">
          <cell r="A171" t="str">
            <v>EF_NH3_house_slurry_Other poultry (geese)</v>
          </cell>
        </row>
        <row r="172">
          <cell r="A172" t="str">
            <v>EF_NH3_house_slurry_Other animals (fur animals)</v>
          </cell>
        </row>
        <row r="173">
          <cell r="A173" t="str">
            <v>EF NH3 house, solid</v>
          </cell>
        </row>
        <row r="174">
          <cell r="A174" t="str">
            <v>EF_NH3_house_solid_Dairy cattle</v>
          </cell>
        </row>
        <row r="175">
          <cell r="A175" t="str">
            <v>EF_NH3_house_solid_Dairy cattle_tied housing</v>
          </cell>
        </row>
        <row r="176">
          <cell r="A176" t="str">
            <v>EF_NH3_house_solid_Non-dairy cattle</v>
          </cell>
        </row>
        <row r="177">
          <cell r="A177" t="str">
            <v>EF_NH3_house_solid_Non-dairy cattle (calves)</v>
          </cell>
        </row>
        <row r="178">
          <cell r="A178" t="str">
            <v>EF_NH3_house_solid_Sheep</v>
          </cell>
        </row>
        <row r="179">
          <cell r="A179" t="str">
            <v>EF_NH3_house_solid_Swine (finishing pigs)</v>
          </cell>
        </row>
        <row r="180">
          <cell r="A180" t="str">
            <v>EF_NH3_house_solid_Swine (sows)</v>
          </cell>
        </row>
        <row r="181">
          <cell r="A181" t="str">
            <v>EF_NH3_house_solid_Buffalo</v>
          </cell>
        </row>
        <row r="182">
          <cell r="A182" t="str">
            <v>EF_NH3_house_solid_Goats</v>
          </cell>
        </row>
        <row r="183">
          <cell r="A183" t="str">
            <v>EF_NH3_house_solid_Horses</v>
          </cell>
        </row>
        <row r="184">
          <cell r="A184" t="str">
            <v>EF_NH3_house_solid_Mules and asses</v>
          </cell>
        </row>
        <row r="185">
          <cell r="A185" t="str">
            <v>EF_NH3_house_solid_Laying hens</v>
          </cell>
        </row>
        <row r="186">
          <cell r="A186" t="str">
            <v>EF_NH3_house_solid_Broilers</v>
          </cell>
        </row>
        <row r="187">
          <cell r="A187" t="str">
            <v>EF_NH3_house_solid_Turkeys</v>
          </cell>
        </row>
        <row r="188">
          <cell r="A188" t="str">
            <v>EF_NH3_house_solid_Other poultry (ducks)</v>
          </cell>
        </row>
        <row r="189">
          <cell r="A189" t="str">
            <v>EF_NH3_house_solid_Other poultry (geese)</v>
          </cell>
        </row>
        <row r="190">
          <cell r="A190" t="str">
            <v>EF_NH3_house_solid_Other animals (fur animals)</v>
          </cell>
        </row>
        <row r="191">
          <cell r="A191" t="str">
            <v>EF NH3 yard</v>
          </cell>
        </row>
        <row r="192">
          <cell r="A192" t="str">
            <v>EF_NH3_yard_Dairy cattle</v>
          </cell>
        </row>
        <row r="193">
          <cell r="A193" t="str">
            <v>EF_NH3_yard_Non-dairy cattle</v>
          </cell>
        </row>
        <row r="194">
          <cell r="A194" t="str">
            <v>EF_NH3_yard_Non-dairy cattle (calves)</v>
          </cell>
        </row>
        <row r="195">
          <cell r="A195" t="str">
            <v>EF_NH3_yard_Sheep</v>
          </cell>
        </row>
        <row r="196">
          <cell r="A196" t="str">
            <v>EF_NH3_yard_Swine (finishing pigs)</v>
          </cell>
        </row>
        <row r="197">
          <cell r="A197" t="str">
            <v>EF_NH3_yard_Swine (sows)</v>
          </cell>
        </row>
        <row r="198">
          <cell r="A198" t="str">
            <v>EF_NH3_yard_Buffalo</v>
          </cell>
        </row>
        <row r="199">
          <cell r="A199" t="str">
            <v>EF_NH3_yard_Goats</v>
          </cell>
        </row>
        <row r="200">
          <cell r="A200" t="str">
            <v>EF_NH3_yard_Horses</v>
          </cell>
        </row>
        <row r="201">
          <cell r="A201" t="str">
            <v>EF_NH3_yard_Mules and asses</v>
          </cell>
        </row>
        <row r="202">
          <cell r="A202" t="str">
            <v>EF_NH3_yard_Laying hens</v>
          </cell>
        </row>
        <row r="203">
          <cell r="A203" t="str">
            <v>EF_NH3_yard_Broilers</v>
          </cell>
        </row>
        <row r="204">
          <cell r="A204" t="str">
            <v>EF_NH3_yard_Turkeys</v>
          </cell>
        </row>
        <row r="205">
          <cell r="A205" t="str">
            <v>EF_NH3_yard_Other poultry (ducks)</v>
          </cell>
        </row>
        <row r="206">
          <cell r="A206" t="str">
            <v>EF_NH3_yard_Other poultry (geese)</v>
          </cell>
        </row>
        <row r="207">
          <cell r="A207" t="str">
            <v>EF_NH3_yard_Other animals (fur animals)</v>
          </cell>
        </row>
        <row r="208">
          <cell r="A208" t="str">
            <v>EF NH3 storage, slurry</v>
          </cell>
        </row>
        <row r="209">
          <cell r="A209" t="str">
            <v>EF_NH3_storage_slurry_Dairy cattle</v>
          </cell>
        </row>
        <row r="210">
          <cell r="A210" t="str">
            <v>EF_NH3_storage_slurry_Non-dairy cattle</v>
          </cell>
        </row>
        <row r="211">
          <cell r="A211" t="str">
            <v>EF_NH3_storage_slurry_Non-dairy cattle (calves)</v>
          </cell>
        </row>
        <row r="212">
          <cell r="A212" t="str">
            <v>EF_NH3_storage_slurry_Sheep</v>
          </cell>
        </row>
        <row r="213">
          <cell r="A213" t="str">
            <v>EF_NH3_storage_slurry_Swine (finishing pigs)</v>
          </cell>
        </row>
        <row r="214">
          <cell r="A214" t="str">
            <v>EF_NH3_storage_slurry_Swine (sows)</v>
          </cell>
        </row>
        <row r="215">
          <cell r="A215" t="str">
            <v>EF_NH3_storage_slurry_Buffalo</v>
          </cell>
        </row>
        <row r="216">
          <cell r="A216" t="str">
            <v>EF_NH3_storage_slurry_Goats</v>
          </cell>
        </row>
        <row r="217">
          <cell r="A217" t="str">
            <v>EF_NH3_storage_slurry_Horses</v>
          </cell>
        </row>
        <row r="218">
          <cell r="A218" t="str">
            <v>EF_NH3_storage_slurry_Mules and asses</v>
          </cell>
        </row>
        <row r="219">
          <cell r="A219" t="str">
            <v>EF_NH3_storage_slurry_Laying hens</v>
          </cell>
        </row>
        <row r="220">
          <cell r="A220" t="str">
            <v>EF_NH3_storage_slurry_Broilers</v>
          </cell>
        </row>
        <row r="221">
          <cell r="A221" t="str">
            <v>EF_NH3_storage_slurry_Turkeys</v>
          </cell>
        </row>
        <row r="222">
          <cell r="A222" t="str">
            <v>EF_NH3_storage_slurry_Other poultry (ducks)</v>
          </cell>
        </row>
        <row r="223">
          <cell r="A223" t="str">
            <v>EF_NH3_storage_slurry_Other poultry (geese)</v>
          </cell>
        </row>
        <row r="224">
          <cell r="A224" t="str">
            <v>EF_NH3_storage_slurry_Other animals (fur animals)</v>
          </cell>
        </row>
        <row r="225">
          <cell r="A225" t="str">
            <v>EF NH3 storage, solid</v>
          </cell>
        </row>
        <row r="226">
          <cell r="A226" t="str">
            <v>EF_NH3_storage_solid_Dairy cattle</v>
          </cell>
        </row>
        <row r="227">
          <cell r="A227" t="str">
            <v>EF_NH3_storage_solid_Non-dairy cattle</v>
          </cell>
        </row>
        <row r="228">
          <cell r="A228" t="str">
            <v>EF_NH3_storage_solid_Non-dairy cattle (calves)</v>
          </cell>
        </row>
        <row r="229">
          <cell r="A229" t="str">
            <v>EF_NH3_storage_solid_Sheep</v>
          </cell>
        </row>
        <row r="230">
          <cell r="A230" t="str">
            <v>EF_NH3_storage_solid_Swine (finishing pigs)</v>
          </cell>
        </row>
        <row r="231">
          <cell r="A231" t="str">
            <v>EF_NH3_storage_solid_Swine (sows)</v>
          </cell>
        </row>
        <row r="232">
          <cell r="A232" t="str">
            <v>EF_NH3_storage_solid_Buffalo</v>
          </cell>
        </row>
        <row r="233">
          <cell r="A233" t="str">
            <v>EF_NH3_storage_solid_Goats</v>
          </cell>
        </row>
        <row r="234">
          <cell r="A234" t="str">
            <v>EF_NH3_storage_solid_Horses</v>
          </cell>
        </row>
        <row r="235">
          <cell r="A235" t="str">
            <v>EF_NH3_storage_solid_Mules and asses</v>
          </cell>
        </row>
        <row r="236">
          <cell r="A236" t="str">
            <v>EF_NH3_storage_solid_Laying hens</v>
          </cell>
        </row>
        <row r="237">
          <cell r="A237" t="str">
            <v>EF_NH3_storage_solid_Broilers</v>
          </cell>
        </row>
        <row r="238">
          <cell r="A238" t="str">
            <v>EF_NH3_storage_solid_Turkeys</v>
          </cell>
        </row>
        <row r="239">
          <cell r="A239" t="str">
            <v>EF_NH3_storage_solid_Other poultry (ducks)</v>
          </cell>
        </row>
        <row r="240">
          <cell r="A240" t="str">
            <v>EF_NH3_storage_solid_Other poultry (geese)</v>
          </cell>
        </row>
        <row r="241">
          <cell r="A241" t="str">
            <v>EF_NH3_storage_solid_Other animals (fur animals)</v>
          </cell>
        </row>
        <row r="242">
          <cell r="A242" t="str">
            <v>EF NH3 application, slurry</v>
          </cell>
        </row>
        <row r="243">
          <cell r="A243" t="str">
            <v>EF_NH3_applic_slurry_Dairy cattle</v>
          </cell>
        </row>
        <row r="244">
          <cell r="A244" t="str">
            <v>EF_NH3_applic_slurry_Non-dairy cattle</v>
          </cell>
        </row>
        <row r="245">
          <cell r="A245" t="str">
            <v>EF_NH3_applic_slurry_Non-dairy cattle (calves)</v>
          </cell>
        </row>
        <row r="246">
          <cell r="A246" t="str">
            <v>EF_NH3_applic_slurry_Sheep</v>
          </cell>
        </row>
        <row r="247">
          <cell r="A247" t="str">
            <v>EF_NH3_applic_slurry_Swine (finishing pigs)</v>
          </cell>
        </row>
        <row r="248">
          <cell r="A248" t="str">
            <v>EF_NH3_applic_slurry_Swine (sows)</v>
          </cell>
        </row>
        <row r="249">
          <cell r="A249" t="str">
            <v>EF_NH3_applic_slurry_Buffalo</v>
          </cell>
        </row>
        <row r="250">
          <cell r="A250" t="str">
            <v>EF_NH3_applic_slurry_Goats</v>
          </cell>
        </row>
        <row r="251">
          <cell r="A251" t="str">
            <v>EF_NH3_applic_slurry_Horses</v>
          </cell>
        </row>
        <row r="252">
          <cell r="A252" t="str">
            <v>EF_NH3_applic_slurry_Mules and asses</v>
          </cell>
        </row>
        <row r="253">
          <cell r="A253" t="str">
            <v>EF_NH3_applic_slurry_Laying hens</v>
          </cell>
        </row>
        <row r="254">
          <cell r="A254" t="str">
            <v>EF_NH3_applic_slurry_Broilers</v>
          </cell>
        </row>
        <row r="255">
          <cell r="A255" t="str">
            <v>EF_NH3_applic_slurry_Turkeys</v>
          </cell>
        </row>
        <row r="256">
          <cell r="A256" t="str">
            <v>EF_NH3_applic_slurry_Other poultry (ducks)</v>
          </cell>
        </row>
        <row r="257">
          <cell r="A257" t="str">
            <v>EF_NH3_applic_slurry_Other poultry (geese)</v>
          </cell>
        </row>
        <row r="258">
          <cell r="A258" t="str">
            <v>EF_NH3_applic_slurry_Other animals (fur animals)</v>
          </cell>
        </row>
        <row r="259">
          <cell r="A259" t="str">
            <v>EF NH3 application, solid</v>
          </cell>
        </row>
        <row r="260">
          <cell r="A260" t="str">
            <v>EF_NH3_applic_solid_Dairy cattle</v>
          </cell>
        </row>
        <row r="261">
          <cell r="A261" t="str">
            <v>EF_NH3_applic_solid_Non-dairy cattle</v>
          </cell>
        </row>
        <row r="262">
          <cell r="A262" t="str">
            <v>EF_NH3_applic_solid_Non-dairy cattle (calves)</v>
          </cell>
        </row>
        <row r="263">
          <cell r="A263" t="str">
            <v>EF_NH3_applic_solid_Sheep</v>
          </cell>
        </row>
        <row r="264">
          <cell r="A264" t="str">
            <v>EF_NH3_applic_solid_Swine (finishing pigs)</v>
          </cell>
        </row>
        <row r="265">
          <cell r="A265" t="str">
            <v>EF_NH3_applic_solid_Swine (sows)</v>
          </cell>
        </row>
        <row r="266">
          <cell r="A266" t="str">
            <v>EF_NH3_applic_solid_Buffalo</v>
          </cell>
        </row>
        <row r="267">
          <cell r="A267" t="str">
            <v>EF_NH3_applic_solid_Goats</v>
          </cell>
        </row>
        <row r="268">
          <cell r="A268" t="str">
            <v>EF_NH3_applic_solid_Horses</v>
          </cell>
        </row>
        <row r="269">
          <cell r="A269" t="str">
            <v>EF_NH3_applic_solid_Mules and asses</v>
          </cell>
        </row>
        <row r="270">
          <cell r="A270" t="str">
            <v>EF_NH3_applic_solid_Laying hens</v>
          </cell>
        </row>
        <row r="271">
          <cell r="A271" t="str">
            <v>EF_NH3_applic_solid_Broilers</v>
          </cell>
        </row>
        <row r="272">
          <cell r="A272" t="str">
            <v>EF_NH3_applic_solid_Turkeys</v>
          </cell>
        </row>
        <row r="273">
          <cell r="A273" t="str">
            <v>EF_NH3_applic_solid_Other poultry (ducks)</v>
          </cell>
        </row>
        <row r="274">
          <cell r="A274" t="str">
            <v>EF_NH3_applic_solid_Other poultry (geese)</v>
          </cell>
        </row>
        <row r="275">
          <cell r="A275" t="str">
            <v>EF_NH3_applic_solid_Other animals (fur animals)</v>
          </cell>
        </row>
        <row r="276">
          <cell r="A276" t="str">
            <v>EF NH3 grazing</v>
          </cell>
        </row>
        <row r="277">
          <cell r="A277" t="str">
            <v>EF_NH3_grazing_Dairy cattle</v>
          </cell>
        </row>
        <row r="278">
          <cell r="A278" t="str">
            <v>EF_NH3_grazing_Non-dairy cattle</v>
          </cell>
        </row>
        <row r="279">
          <cell r="A279" t="str">
            <v>EF_NH3_grazing_Non-dairy cattle (calves)</v>
          </cell>
        </row>
        <row r="280">
          <cell r="A280" t="str">
            <v>EF_NH3_grazing_Sheep</v>
          </cell>
        </row>
        <row r="281">
          <cell r="A281" t="str">
            <v>EF_NH3_grazing_Swine (finishing pigs)</v>
          </cell>
        </row>
        <row r="282">
          <cell r="A282" t="str">
            <v>EF_NH3_grazing_Swine (sows)</v>
          </cell>
        </row>
        <row r="283">
          <cell r="A283" t="str">
            <v>EF_NH3_grazing_Buffalo</v>
          </cell>
        </row>
        <row r="284">
          <cell r="A284" t="str">
            <v>EF_NH3_grazing_Goats</v>
          </cell>
        </row>
        <row r="285">
          <cell r="A285" t="str">
            <v>EF_NH3_grazing_Horses</v>
          </cell>
        </row>
        <row r="286">
          <cell r="A286" t="str">
            <v>EF_NH3_grazing_Mules and asses</v>
          </cell>
        </row>
        <row r="287">
          <cell r="A287" t="str">
            <v>EF_NH3_grazing_Laying hens</v>
          </cell>
        </row>
        <row r="288">
          <cell r="A288" t="str">
            <v>EF_NH3_grazing_Broilers</v>
          </cell>
        </row>
        <row r="289">
          <cell r="A289" t="str">
            <v>EF_NH3_grazing_Turkeys</v>
          </cell>
        </row>
        <row r="290">
          <cell r="A290" t="str">
            <v>EF_NH3_grazing_Other poultry (ducks)</v>
          </cell>
        </row>
        <row r="291">
          <cell r="A291" t="str">
            <v>EF_NH3_grazing_Other poultry (geese)</v>
          </cell>
        </row>
        <row r="292">
          <cell r="A292" t="str">
            <v>EF_NH3_grazing_Other animals (fur animals)</v>
          </cell>
        </row>
        <row r="293">
          <cell r="A293" t="str">
            <v>EF NO/N2 storage, solid and slurry</v>
          </cell>
        </row>
        <row r="294">
          <cell r="A294" t="str">
            <v>EF_NO_storage_slurry</v>
          </cell>
        </row>
        <row r="295">
          <cell r="A295" t="str">
            <v>EF_N2_storage_slurry</v>
          </cell>
        </row>
        <row r="296">
          <cell r="A296" t="str">
            <v>EF_NO_storage_solid</v>
          </cell>
        </row>
        <row r="297">
          <cell r="A297" t="str">
            <v>EF_N2_storage_solid</v>
          </cell>
        </row>
        <row r="298">
          <cell r="A298" t="str">
            <v>EF N2O storage, slurry</v>
          </cell>
        </row>
        <row r="299">
          <cell r="A299" t="str">
            <v>EF_N2O_storage_slurry_with_natural_crust_Dairy cattle</v>
          </cell>
        </row>
        <row r="300">
          <cell r="A300" t="str">
            <v>EF_N2O_storage_slurry_with_natural_crust_Non-dairy cattle</v>
          </cell>
        </row>
        <row r="301">
          <cell r="A301" t="str">
            <v>EF_N2O_storage_slurry_with_natural_crust_Non-dairy cattle (calves)</v>
          </cell>
        </row>
        <row r="302">
          <cell r="A302" t="str">
            <v>EF_N2O_storage_slurry_without_natural_crust_Dairy cattle</v>
          </cell>
        </row>
        <row r="303">
          <cell r="A303" t="str">
            <v>EF_N2O_storage_slurry_without_natural_crust_Non-dairy cattle</v>
          </cell>
        </row>
        <row r="304">
          <cell r="A304" t="str">
            <v>EF_N2O_storage_slurry_without_natural_crust_Non-dairy cattle (calves)</v>
          </cell>
        </row>
        <row r="305">
          <cell r="A305" t="str">
            <v>EF_N2O_storage_slurry_Sheep</v>
          </cell>
        </row>
        <row r="306">
          <cell r="A306" t="str">
            <v>EF_N2O_storage_slurry_Swine (finishing pigs)</v>
          </cell>
        </row>
        <row r="307">
          <cell r="A307" t="str">
            <v>EF_N2O_storage_slurry_Swine (sows)</v>
          </cell>
        </row>
        <row r="308">
          <cell r="A308" t="str">
            <v>EF_N2O_storage_slurry_Buffalo</v>
          </cell>
        </row>
        <row r="309">
          <cell r="A309" t="str">
            <v>EF_N2O_storage_slurry_Goats</v>
          </cell>
        </row>
        <row r="310">
          <cell r="A310" t="str">
            <v>EF_N2O_storage_slurry_Horses</v>
          </cell>
        </row>
        <row r="311">
          <cell r="A311" t="str">
            <v>EF_N2O_storage_slurry_Mules and asses</v>
          </cell>
        </row>
        <row r="312">
          <cell r="A312" t="str">
            <v>EF_N2O_storage_slurry_Laying hens</v>
          </cell>
        </row>
        <row r="313">
          <cell r="A313" t="str">
            <v>EF_N2O_storage_slurry_Broilers</v>
          </cell>
        </row>
        <row r="314">
          <cell r="A314" t="str">
            <v>EF_N2O_storage_slurry_Turkeys</v>
          </cell>
        </row>
        <row r="315">
          <cell r="A315" t="str">
            <v>EF_N2O_storage_slurry_Other poultry (ducks)</v>
          </cell>
        </row>
        <row r="316">
          <cell r="A316" t="str">
            <v>EF_N2O_storage_slurry_Other poultry (geese)</v>
          </cell>
        </row>
        <row r="317">
          <cell r="A317" t="str">
            <v>EF_N2O_storage_slurry_Other animals (fur animals)</v>
          </cell>
        </row>
        <row r="318">
          <cell r="A318" t="str">
            <v>EF N2O storage, solid</v>
          </cell>
        </row>
        <row r="319">
          <cell r="A319" t="str">
            <v>EF_N2O_storage_solid_Dairy cattle</v>
          </cell>
        </row>
        <row r="320">
          <cell r="A320" t="str">
            <v>EF_N2O_storage_solid_Non-dairy cattle</v>
          </cell>
        </row>
        <row r="321">
          <cell r="A321" t="str">
            <v>EF_N2O_storage_solid_Non-dairy cattle (calves)</v>
          </cell>
        </row>
        <row r="322">
          <cell r="A322" t="str">
            <v>EF_N2O_storage_solid_Sheep</v>
          </cell>
        </row>
        <row r="323">
          <cell r="A323" t="str">
            <v>EF_N2O_storage_solid_Swine (finishing pigs)</v>
          </cell>
        </row>
        <row r="324">
          <cell r="A324" t="str">
            <v>EF_N2O_storage_solid_Swine (sows)</v>
          </cell>
        </row>
        <row r="325">
          <cell r="A325" t="str">
            <v>EF_N2O_storage_solid_Buffalo</v>
          </cell>
        </row>
        <row r="326">
          <cell r="A326" t="str">
            <v>EF_N2O_storage_solid_Goats</v>
          </cell>
        </row>
        <row r="327">
          <cell r="A327" t="str">
            <v>EF_N2O_storage_solid_Horses</v>
          </cell>
        </row>
        <row r="328">
          <cell r="A328" t="str">
            <v>EF_N2O_storage_solid_Mules and asses</v>
          </cell>
        </row>
        <row r="329">
          <cell r="A329" t="str">
            <v>EF_N2O_storage_solid_Laying hens</v>
          </cell>
        </row>
        <row r="330">
          <cell r="A330" t="str">
            <v>EF_N2O_storage_solid_Broilers</v>
          </cell>
        </row>
        <row r="331">
          <cell r="A331" t="str">
            <v>EF_N2O_storage_solid_Turkeys</v>
          </cell>
        </row>
        <row r="332">
          <cell r="A332" t="str">
            <v>EF_N2O_storage_solid_Other poultry (ducks)</v>
          </cell>
        </row>
        <row r="333">
          <cell r="A333" t="str">
            <v>EF_N2O_storage_solid_Other poultry (geese)</v>
          </cell>
        </row>
        <row r="334">
          <cell r="A334" t="str">
            <v>EF_N2O_storage_solid_Other animals (fur animals)</v>
          </cell>
        </row>
        <row r="335">
          <cell r="A335" t="str">
            <v>Fraction of TAN that is immobilised in organic matter (fimm)/ Fraction of the organic N is mineralised (fmin)</v>
          </cell>
        </row>
        <row r="336">
          <cell r="A336" t="str">
            <v>fimm</v>
          </cell>
        </row>
        <row r="337">
          <cell r="A337" t="str">
            <v>fmin</v>
          </cell>
        </row>
        <row r="338">
          <cell r="A338" t="str">
            <v>fmin_biogas</v>
          </cell>
        </row>
        <row r="339">
          <cell r="A339" t="str">
            <v>NH3 emission factors from biogas production</v>
          </cell>
        </row>
        <row r="340">
          <cell r="A340" t="str">
            <v>EFNH3 Pre-storage</v>
          </cell>
        </row>
        <row r="341">
          <cell r="A341" t="str">
            <v>EFNH3 Storage of digestate</v>
          </cell>
        </row>
        <row r="342">
          <cell r="A342" t="str">
            <v>N2O emission factors from managed soils</v>
          </cell>
        </row>
        <row r="343">
          <cell r="A343" t="str">
            <v>EF_N2O_Grazing_Dairy cattle</v>
          </cell>
        </row>
        <row r="344">
          <cell r="A344" t="str">
            <v>EF_N2O_Grazing_Non-dairy cattle</v>
          </cell>
        </row>
        <row r="345">
          <cell r="A345" t="str">
            <v>EF_N2O_Grazing_Non-dairy cattle (calves)</v>
          </cell>
        </row>
        <row r="346">
          <cell r="A346" t="str">
            <v>EF_N2O_Grazing_Sheep</v>
          </cell>
        </row>
        <row r="347">
          <cell r="A347" t="str">
            <v>EF_N2O_Grazing_Swine (finishing pigs)</v>
          </cell>
        </row>
        <row r="348">
          <cell r="A348" t="str">
            <v>EF_N2O_Grazing_Swine (sows)</v>
          </cell>
        </row>
        <row r="349">
          <cell r="A349" t="str">
            <v>EF_N2O_Grazing_Buffalo</v>
          </cell>
        </row>
        <row r="350">
          <cell r="A350" t="str">
            <v>EF_N2O_Grazing_Goats</v>
          </cell>
        </row>
        <row r="351">
          <cell r="A351" t="str">
            <v>EF_N2O_Grazing_Horses</v>
          </cell>
        </row>
        <row r="352">
          <cell r="A352" t="str">
            <v>EF_N2O_Grazing_Mules and asses</v>
          </cell>
        </row>
        <row r="353">
          <cell r="A353" t="str">
            <v>EF_N2O_Grazing_Laying hens</v>
          </cell>
        </row>
        <row r="354">
          <cell r="A354" t="str">
            <v>EF_N2O_Grazing_Broilers</v>
          </cell>
        </row>
        <row r="355">
          <cell r="A355" t="str">
            <v>EF_N2O_Grazing_Turkeys</v>
          </cell>
        </row>
        <row r="356">
          <cell r="A356" t="str">
            <v>EF_N2O_Grazing_Other poultry (ducks)</v>
          </cell>
        </row>
        <row r="357">
          <cell r="A357" t="str">
            <v>EF_N2O_Grazing_Other poultry (geese)</v>
          </cell>
        </row>
        <row r="358">
          <cell r="A358" t="str">
            <v>EF_N2O_Grazing_Other animals (fur animals)</v>
          </cell>
        </row>
        <row r="359">
          <cell r="A359" t="str">
            <v>EF_N2O_Manure_application</v>
          </cell>
        </row>
        <row r="360">
          <cell r="A360" t="str">
            <v>NO and NH3 emission factor from managed soils</v>
          </cell>
        </row>
        <row r="361">
          <cell r="A361" t="str">
            <v>EF_NO_Managed_Soils_Manure</v>
          </cell>
        </row>
        <row r="362">
          <cell r="A362" t="str">
            <v>EF_NO_Managed_Soils_Excreta</v>
          </cell>
        </row>
        <row r="363">
          <cell r="A363" t="str">
            <v>EF_NH3_Managed_Soils_Fertiliser</v>
          </cell>
        </row>
      </sheetData>
      <sheetData sheetId="23"/>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rops area and crops yeild"/>
      <sheetName val="3De_NMVOC predikce"/>
      <sheetName val="3D PM predikce"/>
      <sheetName val="3Da4 NH3 FCR - IPCC oprava"/>
      <sheetName val="emise kraje"/>
    </sheetNames>
    <sheetDataSet>
      <sheetData sheetId="0">
        <row r="58">
          <cell r="M58">
            <v>1650114</v>
          </cell>
          <cell r="N58">
            <v>1623624</v>
          </cell>
          <cell r="O58">
            <v>1562116</v>
          </cell>
          <cell r="P58">
            <v>1459736</v>
          </cell>
          <cell r="Q58">
            <v>1609351</v>
          </cell>
          <cell r="R58">
            <v>1611547.4586362075</v>
          </cell>
          <cell r="S58">
            <v>1531996.3019289642</v>
          </cell>
          <cell r="T58">
            <v>1579785</v>
          </cell>
          <cell r="U58">
            <v>1558595.82</v>
          </cell>
          <cell r="V58">
            <v>1541679.2</v>
          </cell>
          <cell r="W58">
            <v>1462836.01</v>
          </cell>
          <cell r="X58">
            <v>1479484.1</v>
          </cell>
          <cell r="Y58">
            <v>1454435.26</v>
          </cell>
          <cell r="Z58">
            <v>1413142.5599999998</v>
          </cell>
          <cell r="AA58">
            <v>1409610.03</v>
          </cell>
          <cell r="AB58">
            <v>1389827.3800000004</v>
          </cell>
          <cell r="AC58">
            <v>1359014.14</v>
          </cell>
          <cell r="AD58">
            <v>1354682.1900000002</v>
          </cell>
          <cell r="AE58">
            <v>1338780.1900000002</v>
          </cell>
          <cell r="AF58">
            <v>1352530.07</v>
          </cell>
          <cell r="AG58">
            <v>1344877.1199999996</v>
          </cell>
          <cell r="AH58">
            <v>1345835.3699999999</v>
          </cell>
          <cell r="AI58">
            <v>1386011.22</v>
          </cell>
          <cell r="AJ58">
            <v>1317203.9200000002</v>
          </cell>
          <cell r="AK58">
            <v>1307641.0299999998</v>
          </cell>
        </row>
        <row r="59">
          <cell r="M59">
            <v>6454237</v>
          </cell>
          <cell r="N59">
            <v>7337589</v>
          </cell>
          <cell r="O59">
            <v>6770829</v>
          </cell>
          <cell r="P59">
            <v>5762396</v>
          </cell>
          <cell r="Q59">
            <v>8783801</v>
          </cell>
          <cell r="R59">
            <v>7659851</v>
          </cell>
          <cell r="S59">
            <v>6386078</v>
          </cell>
          <cell r="T59">
            <v>7152861</v>
          </cell>
          <cell r="U59">
            <v>8369503.4500000002</v>
          </cell>
          <cell r="V59">
            <v>7831998.4900000012</v>
          </cell>
          <cell r="W59">
            <v>6877619.0900000008</v>
          </cell>
          <cell r="X59">
            <v>8284806.1700000009</v>
          </cell>
          <cell r="Y59">
            <v>6595493.4800000004</v>
          </cell>
          <cell r="Z59">
            <v>7512611.9499999993</v>
          </cell>
          <cell r="AA59">
            <v>8779299.4800000004</v>
          </cell>
          <cell r="AB59">
            <v>8183511.6499999994</v>
          </cell>
          <cell r="AC59">
            <v>8596408.2100000009</v>
          </cell>
          <cell r="AD59">
            <v>7456779.2425999995</v>
          </cell>
          <cell r="AE59">
            <v>6970918.7600000007</v>
          </cell>
          <cell r="AF59">
            <v>7646147.7699999996</v>
          </cell>
          <cell r="AG59">
            <v>8126663.04</v>
          </cell>
          <cell r="AH59">
            <v>8227107.3200000012</v>
          </cell>
          <cell r="AI59">
            <v>8218416.1600000011</v>
          </cell>
          <cell r="AJ59">
            <v>7995523.7500000009</v>
          </cell>
          <cell r="AK59">
            <v>7520784.75</v>
          </cell>
        </row>
        <row r="91">
          <cell r="C91">
            <v>56623</v>
          </cell>
          <cell r="D91">
            <v>70946</v>
          </cell>
          <cell r="E91">
            <v>91856</v>
          </cell>
          <cell r="F91">
            <v>94155</v>
          </cell>
          <cell r="G91">
            <v>72335</v>
          </cell>
          <cell r="H91">
            <v>60671</v>
          </cell>
          <cell r="I91">
            <v>56363</v>
          </cell>
          <cell r="J91">
            <v>51636</v>
          </cell>
          <cell r="K91">
            <v>57157</v>
          </cell>
          <cell r="L91">
            <v>46326</v>
          </cell>
          <cell r="M91">
            <v>39823</v>
          </cell>
          <cell r="N91">
            <v>37246</v>
          </cell>
          <cell r="O91">
            <v>34173</v>
          </cell>
          <cell r="P91">
            <v>31363.439999999999</v>
          </cell>
          <cell r="Q91">
            <v>28406</v>
          </cell>
          <cell r="R91">
            <v>39259</v>
          </cell>
          <cell r="S91">
            <v>39023</v>
          </cell>
          <cell r="T91">
            <v>30667</v>
          </cell>
          <cell r="U91">
            <v>22306.05</v>
          </cell>
          <cell r="V91">
            <v>29002.65</v>
          </cell>
          <cell r="W91">
            <v>31317.54</v>
          </cell>
          <cell r="X91">
            <v>22316.47</v>
          </cell>
          <cell r="Y91">
            <v>20177.189999999999</v>
          </cell>
          <cell r="Z91">
            <v>17851.400000000001</v>
          </cell>
          <cell r="AA91">
            <v>20169.96</v>
          </cell>
          <cell r="AB91">
            <v>33139.159999999996</v>
          </cell>
          <cell r="AC91">
            <v>35632.590000000004</v>
          </cell>
          <cell r="AD91">
            <v>42857.189999999995</v>
          </cell>
          <cell r="AE91">
            <v>35153.03</v>
          </cell>
          <cell r="AF91">
            <v>33766.11</v>
          </cell>
          <cell r="AG91">
            <v>37302.129999999997</v>
          </cell>
          <cell r="AH91">
            <v>43079.81</v>
          </cell>
          <cell r="AI91">
            <v>45634.280000000006</v>
          </cell>
          <cell r="AJ91">
            <v>51919.53</v>
          </cell>
          <cell r="AK91">
            <v>58677.15</v>
          </cell>
        </row>
        <row r="92">
          <cell r="C92">
            <v>131931.59</v>
          </cell>
          <cell r="D92">
            <v>165304.18</v>
          </cell>
          <cell r="E92">
            <v>214024.48</v>
          </cell>
          <cell r="F92">
            <v>219381.15</v>
          </cell>
          <cell r="G92">
            <v>168540.55000000002</v>
          </cell>
          <cell r="H92">
            <v>141363.43</v>
          </cell>
          <cell r="I92">
            <v>131325.79</v>
          </cell>
          <cell r="J92">
            <v>120311.88</v>
          </cell>
          <cell r="K92">
            <v>133382</v>
          </cell>
          <cell r="L92">
            <v>119434</v>
          </cell>
          <cell r="M92">
            <v>84946</v>
          </cell>
          <cell r="N92">
            <v>91443</v>
          </cell>
          <cell r="O92">
            <v>65124</v>
          </cell>
          <cell r="P92">
            <v>62131.4</v>
          </cell>
          <cell r="Q92">
            <v>88261</v>
          </cell>
          <cell r="R92">
            <v>95969</v>
          </cell>
          <cell r="S92">
            <v>87510</v>
          </cell>
          <cell r="T92">
            <v>65282</v>
          </cell>
          <cell r="U92">
            <v>47904.89</v>
          </cell>
          <cell r="V92">
            <v>62072.04</v>
          </cell>
          <cell r="W92">
            <v>58137.93</v>
          </cell>
          <cell r="X92">
            <v>63564.25</v>
          </cell>
          <cell r="Y92">
            <v>39144.400000000001</v>
          </cell>
          <cell r="Z92">
            <v>38275.71</v>
          </cell>
          <cell r="AA92">
            <v>53796.62</v>
          </cell>
          <cell r="AB92">
            <v>95907.83</v>
          </cell>
          <cell r="AC92">
            <v>84622.810000000012</v>
          </cell>
          <cell r="AD92">
            <v>100417.14</v>
          </cell>
          <cell r="AE92">
            <v>79515.459999999992</v>
          </cell>
          <cell r="AF92">
            <v>74165.47</v>
          </cell>
          <cell r="AG92">
            <v>91865.75</v>
          </cell>
          <cell r="AH92">
            <v>111889.60000000001</v>
          </cell>
          <cell r="AI92">
            <v>123948.28</v>
          </cell>
          <cell r="AJ92">
            <v>111675.64</v>
          </cell>
          <cell r="AK92">
            <v>97071.95</v>
          </cell>
        </row>
        <row r="97">
          <cell r="C97">
            <v>109664</v>
          </cell>
          <cell r="D97">
            <v>113858</v>
          </cell>
          <cell r="E97">
            <v>110726</v>
          </cell>
          <cell r="F97">
            <v>104931</v>
          </cell>
          <cell r="G97">
            <v>76789</v>
          </cell>
          <cell r="H97">
            <v>78045</v>
          </cell>
          <cell r="I97">
            <v>86548</v>
          </cell>
          <cell r="J97">
            <v>72839</v>
          </cell>
          <cell r="K97">
            <v>71855</v>
          </cell>
          <cell r="L97">
            <v>71455</v>
          </cell>
          <cell r="M97">
            <v>69198</v>
          </cell>
          <cell r="N97">
            <v>54137</v>
          </cell>
          <cell r="O97">
            <v>38314</v>
          </cell>
          <cell r="P97">
            <v>35982</v>
          </cell>
          <cell r="Q97">
            <v>35974</v>
          </cell>
          <cell r="R97">
            <v>36071</v>
          </cell>
          <cell r="S97">
            <v>30026</v>
          </cell>
          <cell r="T97">
            <v>31908</v>
          </cell>
          <cell r="U97">
            <v>29787.96</v>
          </cell>
          <cell r="V97">
            <v>28734.45</v>
          </cell>
          <cell r="W97">
            <v>27078.5</v>
          </cell>
          <cell r="X97">
            <v>26449.53</v>
          </cell>
          <cell r="Y97">
            <v>23652.14</v>
          </cell>
          <cell r="Z97">
            <v>23204.86</v>
          </cell>
          <cell r="AA97">
            <v>23992.520000000004</v>
          </cell>
          <cell r="AB97">
            <v>22680.5</v>
          </cell>
          <cell r="AC97">
            <v>23414.27</v>
          </cell>
          <cell r="AD97">
            <v>23418.260000000002</v>
          </cell>
          <cell r="AE97">
            <v>22888.94</v>
          </cell>
          <cell r="AF97">
            <v>22893.97</v>
          </cell>
          <cell r="AG97">
            <v>23877.02</v>
          </cell>
          <cell r="AH97">
            <v>22824.19</v>
          </cell>
          <cell r="AI97">
            <v>21680.2</v>
          </cell>
          <cell r="AJ97">
            <v>20946.64</v>
          </cell>
          <cell r="AK97">
            <v>22746.920000000002</v>
          </cell>
        </row>
        <row r="98">
          <cell r="C98">
            <v>2319393.5999999996</v>
          </cell>
          <cell r="D98">
            <v>2408096.6999999997</v>
          </cell>
          <cell r="E98">
            <v>2341854.9</v>
          </cell>
          <cell r="F98">
            <v>2219290.65</v>
          </cell>
          <cell r="G98">
            <v>1624087.3499999999</v>
          </cell>
          <cell r="H98">
            <v>1650651.75</v>
          </cell>
          <cell r="I98">
            <v>1830490.2</v>
          </cell>
          <cell r="J98">
            <v>1540544.8499999999</v>
          </cell>
          <cell r="K98">
            <v>1519768</v>
          </cell>
          <cell r="L98">
            <v>1406832</v>
          </cell>
          <cell r="M98">
            <v>1475992</v>
          </cell>
          <cell r="N98">
            <v>1130477</v>
          </cell>
          <cell r="O98">
            <v>900843</v>
          </cell>
          <cell r="P98">
            <v>682511</v>
          </cell>
          <cell r="Q98">
            <v>861798</v>
          </cell>
          <cell r="R98">
            <v>1013000</v>
          </cell>
          <cell r="S98">
            <v>692174</v>
          </cell>
          <cell r="T98">
            <v>820515</v>
          </cell>
          <cell r="U98">
            <v>769561.26</v>
          </cell>
          <cell r="V98">
            <v>752539.27</v>
          </cell>
          <cell r="W98">
            <v>665175.55000000005</v>
          </cell>
          <cell r="X98">
            <v>805331.13</v>
          </cell>
          <cell r="Y98">
            <v>661795.13</v>
          </cell>
          <cell r="Z98">
            <v>536449.53</v>
          </cell>
          <cell r="AA98">
            <v>697539.49</v>
          </cell>
          <cell r="AB98">
            <v>504954.61</v>
          </cell>
          <cell r="AC98">
            <v>699605.3</v>
          </cell>
          <cell r="AD98">
            <v>688969.98</v>
          </cell>
          <cell r="AE98">
            <v>583560.01</v>
          </cell>
          <cell r="AF98">
            <v>622599.99</v>
          </cell>
          <cell r="AG98">
            <v>696220.05</v>
          </cell>
          <cell r="AH98">
            <v>671859.71</v>
          </cell>
          <cell r="AI98">
            <v>655258.13</v>
          </cell>
          <cell r="AJ98">
            <v>573768.51</v>
          </cell>
          <cell r="AK98">
            <v>655513.49</v>
          </cell>
        </row>
        <row r="106">
          <cell r="C106">
            <v>118813</v>
          </cell>
          <cell r="D106">
            <v>118988</v>
          </cell>
          <cell r="E106">
            <v>124536</v>
          </cell>
          <cell r="F106">
            <v>107243</v>
          </cell>
          <cell r="G106">
            <v>91205</v>
          </cell>
          <cell r="H106">
            <v>93654</v>
          </cell>
          <cell r="I106">
            <v>104115</v>
          </cell>
          <cell r="J106">
            <v>94498</v>
          </cell>
          <cell r="K106">
            <v>81409</v>
          </cell>
          <cell r="L106">
            <v>59017</v>
          </cell>
          <cell r="M106">
            <v>61293</v>
          </cell>
          <cell r="N106">
            <v>77712</v>
          </cell>
          <cell r="O106">
            <v>77499</v>
          </cell>
          <cell r="P106">
            <v>77325</v>
          </cell>
          <cell r="Q106">
            <v>71096</v>
          </cell>
          <cell r="R106">
            <v>65569</v>
          </cell>
          <cell r="S106">
            <v>60958</v>
          </cell>
          <cell r="T106">
            <v>54271</v>
          </cell>
          <cell r="U106">
            <v>50380.480000000003</v>
          </cell>
          <cell r="V106">
            <v>52464.800000000003</v>
          </cell>
          <cell r="W106">
            <v>56387.56</v>
          </cell>
          <cell r="X106">
            <v>58327.68</v>
          </cell>
          <cell r="Y106">
            <v>61161.04</v>
          </cell>
          <cell r="Z106">
            <v>62400.82</v>
          </cell>
          <cell r="AA106">
            <v>62958.87</v>
          </cell>
          <cell r="AB106">
            <v>57612.47</v>
          </cell>
          <cell r="AC106">
            <v>60736.39</v>
          </cell>
          <cell r="AD106">
            <v>66100.990000000005</v>
          </cell>
          <cell r="AE106">
            <v>64760.41</v>
          </cell>
          <cell r="AF106">
            <v>59211.64</v>
          </cell>
          <cell r="AG106">
            <v>59683.58</v>
          </cell>
          <cell r="AH106">
            <v>61233.56</v>
          </cell>
          <cell r="AI106">
            <v>58238.48</v>
          </cell>
          <cell r="AJ106">
            <v>58803.49</v>
          </cell>
          <cell r="AK106">
            <v>65912.399999999994</v>
          </cell>
        </row>
        <row r="107">
          <cell r="C107">
            <v>5346585</v>
          </cell>
          <cell r="D107">
            <v>5354460</v>
          </cell>
          <cell r="E107">
            <v>5604120</v>
          </cell>
          <cell r="F107">
            <v>4825935</v>
          </cell>
          <cell r="G107">
            <v>4104225</v>
          </cell>
          <cell r="H107">
            <v>4214430</v>
          </cell>
          <cell r="I107">
            <v>4685175</v>
          </cell>
          <cell r="J107">
            <v>4252410</v>
          </cell>
          <cell r="K107">
            <v>3479426</v>
          </cell>
          <cell r="L107">
            <v>2690948</v>
          </cell>
          <cell r="M107">
            <v>2808839</v>
          </cell>
          <cell r="N107">
            <v>3529005</v>
          </cell>
          <cell r="O107">
            <v>3832466</v>
          </cell>
          <cell r="P107">
            <v>3495148</v>
          </cell>
          <cell r="Q107">
            <v>3579278</v>
          </cell>
          <cell r="R107">
            <v>3495611</v>
          </cell>
          <cell r="S107">
            <v>3138326</v>
          </cell>
          <cell r="T107">
            <v>2889871</v>
          </cell>
          <cell r="U107">
            <v>2884645.45</v>
          </cell>
          <cell r="V107">
            <v>3038220.19</v>
          </cell>
          <cell r="W107">
            <v>3064985.93</v>
          </cell>
          <cell r="X107">
            <v>3898886.74</v>
          </cell>
          <cell r="Y107">
            <v>3868829.01</v>
          </cell>
          <cell r="Z107">
            <v>3743772.33</v>
          </cell>
          <cell r="AA107">
            <v>4424618.88</v>
          </cell>
          <cell r="AB107">
            <v>3421035.3</v>
          </cell>
          <cell r="AC107">
            <v>4118356.35</v>
          </cell>
          <cell r="AD107">
            <v>4399521.4000000004</v>
          </cell>
          <cell r="AE107">
            <v>3724309</v>
          </cell>
          <cell r="AF107">
            <v>3661421.42</v>
          </cell>
          <cell r="AG107">
            <v>3671228.93</v>
          </cell>
          <cell r="AH107">
            <v>4145058.35</v>
          </cell>
          <cell r="AI107">
            <v>4055470.66</v>
          </cell>
          <cell r="AJ107">
            <v>3833867.56</v>
          </cell>
          <cell r="AK107">
            <v>4584713.07</v>
          </cell>
        </row>
        <row r="112">
          <cell r="C112">
            <v>105102</v>
          </cell>
          <cell r="D112">
            <v>127773</v>
          </cell>
          <cell r="E112">
            <v>136473</v>
          </cell>
          <cell r="F112">
            <v>167423</v>
          </cell>
          <cell r="G112">
            <v>190721</v>
          </cell>
          <cell r="H112">
            <v>252285</v>
          </cell>
          <cell r="I112">
            <v>228775</v>
          </cell>
          <cell r="J112">
            <v>229767</v>
          </cell>
          <cell r="K112">
            <v>264310</v>
          </cell>
          <cell r="L112">
            <v>348949</v>
          </cell>
          <cell r="M112">
            <v>323842</v>
          </cell>
          <cell r="N112">
            <v>343004</v>
          </cell>
          <cell r="O112">
            <v>313025</v>
          </cell>
          <cell r="P112">
            <v>250959</v>
          </cell>
          <cell r="Q112">
            <v>259460</v>
          </cell>
          <cell r="R112">
            <v>267160</v>
          </cell>
          <cell r="S112">
            <v>292247</v>
          </cell>
          <cell r="T112">
            <v>337571</v>
          </cell>
          <cell r="U112">
            <v>356924.25</v>
          </cell>
          <cell r="V112">
            <v>354825.67</v>
          </cell>
          <cell r="W112">
            <v>368824.32000000001</v>
          </cell>
          <cell r="X112">
            <v>373385.86</v>
          </cell>
          <cell r="Y112">
            <v>401319.14</v>
          </cell>
          <cell r="Z112">
            <v>418808.09</v>
          </cell>
          <cell r="AA112">
            <v>389297.83</v>
          </cell>
          <cell r="AB112">
            <v>366180.29</v>
          </cell>
          <cell r="AC112">
            <v>392991.25</v>
          </cell>
          <cell r="AD112">
            <v>394261.6</v>
          </cell>
          <cell r="AE112">
            <v>411801.58</v>
          </cell>
          <cell r="AF112">
            <v>379777.8</v>
          </cell>
          <cell r="AG112">
            <v>368213.71</v>
          </cell>
          <cell r="AH112">
            <v>342315.21</v>
          </cell>
          <cell r="AI112">
            <v>343963.82</v>
          </cell>
          <cell r="AJ112">
            <v>379943.57</v>
          </cell>
          <cell r="AK112">
            <v>343380.14</v>
          </cell>
        </row>
        <row r="113">
          <cell r="C113">
            <v>255397.86000000002</v>
          </cell>
          <cell r="D113">
            <v>310488.39</v>
          </cell>
          <cell r="E113">
            <v>331629.39</v>
          </cell>
          <cell r="F113">
            <v>406837.89</v>
          </cell>
          <cell r="G113">
            <v>463452.03</v>
          </cell>
          <cell r="H113">
            <v>613052.55000000005</v>
          </cell>
          <cell r="I113">
            <v>576513</v>
          </cell>
          <cell r="J113">
            <v>579012.84</v>
          </cell>
          <cell r="K113">
            <v>680216</v>
          </cell>
          <cell r="L113">
            <v>931053</v>
          </cell>
          <cell r="M113">
            <v>844428</v>
          </cell>
          <cell r="N113">
            <v>973321</v>
          </cell>
          <cell r="O113">
            <v>709533</v>
          </cell>
          <cell r="P113">
            <v>387805</v>
          </cell>
          <cell r="Q113">
            <v>934674</v>
          </cell>
          <cell r="R113">
            <v>769377</v>
          </cell>
          <cell r="S113">
            <v>880172</v>
          </cell>
          <cell r="T113">
            <v>1031920</v>
          </cell>
          <cell r="U113">
            <v>1048943.26</v>
          </cell>
          <cell r="V113">
            <v>1128118.8700000001</v>
          </cell>
          <cell r="W113">
            <v>1042417.89</v>
          </cell>
          <cell r="X113">
            <v>1046070.82</v>
          </cell>
          <cell r="Y113">
            <v>1109136.51</v>
          </cell>
          <cell r="Z113">
            <v>1443209.95</v>
          </cell>
          <cell r="AA113">
            <v>1537320.3</v>
          </cell>
          <cell r="AB113">
            <v>1256211.98</v>
          </cell>
          <cell r="AC113">
            <v>1359124.85</v>
          </cell>
          <cell r="AD113">
            <v>1146223.8</v>
          </cell>
          <cell r="AE113">
            <v>1410769.02</v>
          </cell>
          <cell r="AF113">
            <v>1156973.3600000001</v>
          </cell>
          <cell r="AG113">
            <v>1245327.96</v>
          </cell>
          <cell r="AH113">
            <v>1024927.97</v>
          </cell>
          <cell r="AI113">
            <v>1166392.56</v>
          </cell>
          <cell r="AJ113">
            <v>1309495.79</v>
          </cell>
          <cell r="AK113">
            <v>946890.85</v>
          </cell>
        </row>
        <row r="121">
          <cell r="C121">
            <v>381525</v>
          </cell>
          <cell r="D121">
            <v>344381</v>
          </cell>
          <cell r="E121">
            <v>326609</v>
          </cell>
          <cell r="F121">
            <v>302764</v>
          </cell>
          <cell r="G121">
            <v>272339</v>
          </cell>
          <cell r="H121">
            <v>284952</v>
          </cell>
          <cell r="I121">
            <v>304129</v>
          </cell>
          <cell r="J121">
            <v>269213</v>
          </cell>
          <cell r="K121">
            <v>240436</v>
          </cell>
          <cell r="L121">
            <v>241244</v>
          </cell>
          <cell r="M121">
            <v>224340</v>
          </cell>
          <cell r="N121">
            <v>216823</v>
          </cell>
          <cell r="O121">
            <v>218697</v>
          </cell>
          <cell r="P121">
            <v>207197</v>
          </cell>
          <cell r="Q121">
            <v>213547</v>
          </cell>
          <cell r="R121">
            <v>192500.54136379241</v>
          </cell>
          <cell r="S121">
            <v>185699.69807103573</v>
          </cell>
          <cell r="T121">
            <v>161884</v>
          </cell>
          <cell r="U121">
            <v>173899.03</v>
          </cell>
          <cell r="V121">
            <v>166004.63</v>
          </cell>
          <cell r="W121">
            <v>178608.09</v>
          </cell>
          <cell r="X121">
            <v>186224.29</v>
          </cell>
          <cell r="Y121">
            <v>205109.15</v>
          </cell>
          <cell r="Z121">
            <v>233814.71</v>
          </cell>
          <cell r="AA121">
            <v>237235.19</v>
          </cell>
          <cell r="AB121">
            <v>244955.67</v>
          </cell>
          <cell r="AC121">
            <v>234396.1</v>
          </cell>
          <cell r="AD121">
            <v>223212.39</v>
          </cell>
          <cell r="AE121">
            <v>224104.52</v>
          </cell>
          <cell r="AF121">
            <v>232392.27</v>
          </cell>
          <cell r="AG121">
            <v>226154.57</v>
          </cell>
          <cell r="AH121">
            <v>216981.71</v>
          </cell>
          <cell r="AI121">
            <v>211789.4</v>
          </cell>
          <cell r="AJ121">
            <v>222929.09999999998</v>
          </cell>
          <cell r="AK121">
            <v>223738.76</v>
          </cell>
        </row>
        <row r="122">
          <cell r="C122">
            <v>13185504</v>
          </cell>
          <cell r="D122">
            <v>11901807.360000001</v>
          </cell>
          <cell r="E122">
            <v>11287607.040000001</v>
          </cell>
          <cell r="F122">
            <v>10463523.84</v>
          </cell>
          <cell r="G122">
            <v>9412035.8399999999</v>
          </cell>
          <cell r="H122">
            <v>9847941.120000001</v>
          </cell>
          <cell r="I122">
            <v>10510698.24</v>
          </cell>
          <cell r="J122">
            <v>9304001.2800000012</v>
          </cell>
          <cell r="K122">
            <v>8310653</v>
          </cell>
          <cell r="L122">
            <v>7845029</v>
          </cell>
          <cell r="M122">
            <v>7431370</v>
          </cell>
          <cell r="N122">
            <v>7114078</v>
          </cell>
          <cell r="O122">
            <v>7082516</v>
          </cell>
          <cell r="P122">
            <v>5707436</v>
          </cell>
          <cell r="Q122">
            <v>6462231</v>
          </cell>
          <cell r="R122">
            <v>6870443</v>
          </cell>
          <cell r="S122">
            <v>6065651</v>
          </cell>
          <cell r="T122">
            <v>5569698</v>
          </cell>
          <cell r="U122">
            <v>6143804.9900000002</v>
          </cell>
          <cell r="V122">
            <v>6332712.0599999996</v>
          </cell>
          <cell r="W122">
            <v>5901650.0700000003</v>
          </cell>
          <cell r="X122">
            <v>7781562.6100000003</v>
          </cell>
          <cell r="Y122">
            <v>8328238.6299999999</v>
          </cell>
          <cell r="Z122">
            <v>7635366.6200000001</v>
          </cell>
          <cell r="AA122">
            <v>9577873.0399999991</v>
          </cell>
          <cell r="AB122">
            <v>7134350.5499999998</v>
          </cell>
          <cell r="AC122">
            <v>9545239.2710716818</v>
          </cell>
          <cell r="AD122">
            <v>7776989.8399999999</v>
          </cell>
          <cell r="AE122">
            <v>6686996.3499999996</v>
          </cell>
          <cell r="AF122">
            <v>8243653.9900000002</v>
          </cell>
          <cell r="AG122">
            <v>8832116.8100000005</v>
          </cell>
          <cell r="AH122">
            <v>8431654.6400000006</v>
          </cell>
          <cell r="AI122">
            <v>7615122.3300000001</v>
          </cell>
          <cell r="AJ122">
            <v>7189809.7599999998</v>
          </cell>
          <cell r="AK122">
            <v>7130453.6200000001</v>
          </cell>
        </row>
        <row r="124">
          <cell r="C124">
            <v>505381</v>
          </cell>
          <cell r="D124">
            <v>488383</v>
          </cell>
          <cell r="E124">
            <v>511537</v>
          </cell>
          <cell r="F124">
            <v>499490</v>
          </cell>
          <cell r="G124">
            <v>483906</v>
          </cell>
          <cell r="H124">
            <v>464276</v>
          </cell>
          <cell r="I124">
            <v>446238</v>
          </cell>
          <cell r="J124">
            <v>424390</v>
          </cell>
          <cell r="K124">
            <v>420945.36</v>
          </cell>
          <cell r="L124">
            <v>417500.72</v>
          </cell>
          <cell r="M124">
            <v>414056.07999999996</v>
          </cell>
          <cell r="N124">
            <v>410611.43999999994</v>
          </cell>
          <cell r="O124">
            <v>407166.79999999993</v>
          </cell>
          <cell r="P124">
            <v>403722.15999999992</v>
          </cell>
          <cell r="Q124">
            <v>400277.5199999999</v>
          </cell>
          <cell r="R124">
            <v>396832.87999999989</v>
          </cell>
          <cell r="S124">
            <v>393388.23999999987</v>
          </cell>
          <cell r="T124">
            <v>389943.59999999986</v>
          </cell>
          <cell r="U124">
            <v>386498.95999999985</v>
          </cell>
          <cell r="V124">
            <v>383054.32</v>
          </cell>
          <cell r="W124">
            <v>403119.5</v>
          </cell>
          <cell r="X124">
            <v>411694.59</v>
          </cell>
          <cell r="Y124">
            <v>426714.31</v>
          </cell>
          <cell r="Z124">
            <v>451383.14</v>
          </cell>
          <cell r="AA124">
            <v>454130.89</v>
          </cell>
          <cell r="AB124">
            <v>471868.86</v>
          </cell>
          <cell r="AC124">
            <v>477730.93</v>
          </cell>
          <cell r="AD124">
            <v>463158.28</v>
          </cell>
          <cell r="AE124">
            <v>468604.02</v>
          </cell>
          <cell r="AF124">
            <v>499653.33</v>
          </cell>
          <cell r="AG124">
            <v>506747.16</v>
          </cell>
          <cell r="AH124">
            <v>495291.74</v>
          </cell>
          <cell r="AI124">
            <v>467086.01</v>
          </cell>
          <cell r="AJ124">
            <v>464595.43</v>
          </cell>
          <cell r="AK124">
            <v>485784</v>
          </cell>
        </row>
        <row r="125">
          <cell r="C125">
            <v>3030366.947636439</v>
          </cell>
          <cell r="D125">
            <v>2928443.4931022869</v>
          </cell>
          <cell r="E125">
            <v>3067279.5718341232</v>
          </cell>
          <cell r="F125">
            <v>2995043.3171704612</v>
          </cell>
          <cell r="G125">
            <v>2901598.4933405858</v>
          </cell>
          <cell r="H125">
            <v>2783893.0331390677</v>
          </cell>
          <cell r="I125">
            <v>2675733.5277333125</v>
          </cell>
          <cell r="J125">
            <v>2544728.4898075475</v>
          </cell>
          <cell r="K125">
            <v>2549795.0274902517</v>
          </cell>
          <cell r="L125">
            <v>2554861.5651729559</v>
          </cell>
          <cell r="M125">
            <v>2559928.10285566</v>
          </cell>
          <cell r="N125">
            <v>2564994.6405383642</v>
          </cell>
          <cell r="O125">
            <v>2570061.1782210683</v>
          </cell>
          <cell r="P125">
            <v>2575127.7159037725</v>
          </cell>
          <cell r="Q125">
            <v>2580194.2535864767</v>
          </cell>
          <cell r="R125">
            <v>2585260.7912691808</v>
          </cell>
          <cell r="S125">
            <v>2590327.328951885</v>
          </cell>
          <cell r="T125">
            <v>2595393.8666345892</v>
          </cell>
          <cell r="U125">
            <v>2600460.4043172933</v>
          </cell>
          <cell r="V125">
            <v>2605526.9419999998</v>
          </cell>
          <cell r="W125">
            <v>2459946.2420000001</v>
          </cell>
          <cell r="X125">
            <v>2963812.1060000001</v>
          </cell>
          <cell r="Y125">
            <v>2948426.7859999998</v>
          </cell>
          <cell r="Z125">
            <v>2857237.6719999998</v>
          </cell>
          <cell r="AA125">
            <v>3448625.1239999998</v>
          </cell>
          <cell r="AB125">
            <v>2708294.53</v>
          </cell>
          <cell r="AC125">
            <v>3537769.5559999999</v>
          </cell>
          <cell r="AD125">
            <v>4616410.7341176504</v>
          </cell>
          <cell r="AE125">
            <v>3967377.2452941202</v>
          </cell>
          <cell r="AF125">
            <v>4841585.4225882404</v>
          </cell>
          <cell r="AG125">
            <v>5295063.63058824</v>
          </cell>
          <cell r="AH125">
            <v>5146238.8869411796</v>
          </cell>
          <cell r="AI125">
            <v>4610429.8184705898</v>
          </cell>
          <cell r="AJ125">
            <v>4320899.2851764699</v>
          </cell>
          <cell r="AK125">
            <v>4347322</v>
          </cell>
        </row>
        <row r="127">
          <cell r="C127">
            <v>192588</v>
          </cell>
          <cell r="D127">
            <v>172859</v>
          </cell>
          <cell r="E127">
            <v>177368</v>
          </cell>
          <cell r="F127">
            <v>150602</v>
          </cell>
          <cell r="G127">
            <v>141400</v>
          </cell>
          <cell r="H127">
            <v>129729</v>
          </cell>
          <cell r="I127">
            <v>117844</v>
          </cell>
          <cell r="J127">
            <v>114235</v>
          </cell>
          <cell r="K127">
            <v>92199</v>
          </cell>
          <cell r="L127">
            <v>87664</v>
          </cell>
          <cell r="M127">
            <v>93329</v>
          </cell>
          <cell r="N127">
            <v>83431</v>
          </cell>
          <cell r="O127">
            <v>58916</v>
          </cell>
          <cell r="P127">
            <v>58421</v>
          </cell>
          <cell r="Q127">
            <v>59673</v>
          </cell>
          <cell r="R127">
            <v>57635</v>
          </cell>
          <cell r="S127">
            <v>55474</v>
          </cell>
          <cell r="T127">
            <v>55655</v>
          </cell>
          <cell r="U127">
            <v>48196.23</v>
          </cell>
          <cell r="V127">
            <v>46480.79</v>
          </cell>
          <cell r="W127">
            <v>44900.49</v>
          </cell>
          <cell r="X127">
            <v>43284.78</v>
          </cell>
          <cell r="Y127">
            <v>42934.84</v>
          </cell>
          <cell r="Z127">
            <v>43375.8</v>
          </cell>
          <cell r="AA127">
            <v>43549.49</v>
          </cell>
          <cell r="AB127">
            <v>49091.01</v>
          </cell>
          <cell r="AC127">
            <v>54041.41</v>
          </cell>
          <cell r="AD127">
            <v>59777.89</v>
          </cell>
          <cell r="AE127">
            <v>60020.22</v>
          </cell>
          <cell r="AF127">
            <v>59198.1</v>
          </cell>
          <cell r="AG127">
            <v>56708.25</v>
          </cell>
          <cell r="AH127">
            <v>57317.36</v>
          </cell>
          <cell r="AI127">
            <v>55730.6</v>
          </cell>
          <cell r="AJ127">
            <v>53968.79</v>
          </cell>
          <cell r="AK127">
            <v>55927.199999999997</v>
          </cell>
        </row>
        <row r="128">
          <cell r="C128">
            <v>1482927.6</v>
          </cell>
          <cell r="D128">
            <v>1331014.3</v>
          </cell>
          <cell r="E128">
            <v>1365733.6</v>
          </cell>
          <cell r="F128">
            <v>1159635.4000000001</v>
          </cell>
          <cell r="G128">
            <v>1088780</v>
          </cell>
          <cell r="H128">
            <v>998913.3</v>
          </cell>
          <cell r="I128">
            <v>907398.8</v>
          </cell>
          <cell r="J128">
            <v>879609.5</v>
          </cell>
          <cell r="K128">
            <v>709932.3</v>
          </cell>
          <cell r="L128">
            <v>676221</v>
          </cell>
          <cell r="M128">
            <v>697727</v>
          </cell>
          <cell r="N128">
            <v>669056</v>
          </cell>
          <cell r="O128">
            <v>504406</v>
          </cell>
          <cell r="P128">
            <v>375074</v>
          </cell>
          <cell r="Q128">
            <v>485945</v>
          </cell>
          <cell r="R128">
            <v>458844</v>
          </cell>
          <cell r="S128">
            <v>433989</v>
          </cell>
          <cell r="T128">
            <v>432315</v>
          </cell>
          <cell r="U128">
            <v>386358.19</v>
          </cell>
          <cell r="V128">
            <v>376877.07</v>
          </cell>
          <cell r="W128">
            <v>337526.15</v>
          </cell>
          <cell r="X128">
            <v>338208.59</v>
          </cell>
          <cell r="Y128">
            <v>319558.82</v>
          </cell>
          <cell r="Z128">
            <v>319544.84999999998</v>
          </cell>
          <cell r="AA128">
            <v>367430.40000000002</v>
          </cell>
          <cell r="AB128">
            <v>308774.21000000002</v>
          </cell>
          <cell r="AC128">
            <v>417845.36</v>
          </cell>
          <cell r="AD128">
            <v>398052.57</v>
          </cell>
          <cell r="AE128">
            <v>346103.32</v>
          </cell>
          <cell r="AF128">
            <v>375802.21</v>
          </cell>
          <cell r="AG128">
            <v>425051.18</v>
          </cell>
          <cell r="AH128">
            <v>407332.4</v>
          </cell>
          <cell r="AI128">
            <v>387381.92</v>
          </cell>
          <cell r="AJ128">
            <v>325580.45</v>
          </cell>
          <cell r="AK128">
            <v>344496.6</v>
          </cell>
        </row>
        <row r="130">
          <cell r="C130">
            <v>155818</v>
          </cell>
          <cell r="D130">
            <v>159002</v>
          </cell>
          <cell r="E130">
            <v>156949</v>
          </cell>
          <cell r="F130">
            <v>144982</v>
          </cell>
          <cell r="G130">
            <v>146641</v>
          </cell>
          <cell r="H130">
            <v>137687</v>
          </cell>
          <cell r="I130">
            <v>126472</v>
          </cell>
          <cell r="J130">
            <v>117130</v>
          </cell>
          <cell r="K130">
            <v>104884</v>
          </cell>
          <cell r="L130">
            <v>98393</v>
          </cell>
          <cell r="M130">
            <v>101820</v>
          </cell>
          <cell r="N130">
            <v>98699</v>
          </cell>
          <cell r="O130">
            <v>83329</v>
          </cell>
          <cell r="P130">
            <v>79323</v>
          </cell>
          <cell r="Q130">
            <v>80029</v>
          </cell>
          <cell r="R130">
            <v>83624</v>
          </cell>
          <cell r="S130">
            <v>80885</v>
          </cell>
          <cell r="T130">
            <v>77204</v>
          </cell>
          <cell r="U130">
            <v>72508.990000000005</v>
          </cell>
          <cell r="V130">
            <v>68974.350000000006</v>
          </cell>
          <cell r="W130">
            <v>65821.490000000005</v>
          </cell>
          <cell r="X130">
            <v>61176.84</v>
          </cell>
          <cell r="Y130">
            <v>56005.95</v>
          </cell>
          <cell r="Z130">
            <v>55884.14</v>
          </cell>
          <cell r="AA130">
            <v>57357.21</v>
          </cell>
          <cell r="AB130">
            <v>57074.43</v>
          </cell>
          <cell r="AC130">
            <v>60052.17</v>
          </cell>
          <cell r="AD130">
            <v>62508.480000000003</v>
          </cell>
          <cell r="AE130">
            <v>65411.66</v>
          </cell>
          <cell r="AF130">
            <v>74896</v>
          </cell>
          <cell r="AG130">
            <v>79403.61</v>
          </cell>
          <cell r="AH130">
            <v>80077.210000000006</v>
          </cell>
          <cell r="AI130">
            <v>75328.39</v>
          </cell>
          <cell r="AJ130">
            <v>66460.539999999994</v>
          </cell>
          <cell r="AK130">
            <v>66091.41</v>
          </cell>
        </row>
        <row r="131">
          <cell r="C131">
            <v>1107865.98</v>
          </cell>
          <cell r="D131">
            <v>742565</v>
          </cell>
          <cell r="E131">
            <v>742565</v>
          </cell>
          <cell r="F131">
            <v>742565</v>
          </cell>
          <cell r="G131">
            <v>742565</v>
          </cell>
          <cell r="H131">
            <v>742565</v>
          </cell>
          <cell r="I131">
            <v>742565</v>
          </cell>
          <cell r="J131">
            <v>742565</v>
          </cell>
          <cell r="K131">
            <v>742565</v>
          </cell>
          <cell r="L131">
            <v>725922</v>
          </cell>
          <cell r="M131">
            <v>755398</v>
          </cell>
          <cell r="N131">
            <v>760707</v>
          </cell>
          <cell r="O131">
            <v>661588</v>
          </cell>
          <cell r="P131">
            <v>500186</v>
          </cell>
          <cell r="Q131">
            <v>672720</v>
          </cell>
          <cell r="R131">
            <v>695097</v>
          </cell>
          <cell r="S131">
            <v>667758</v>
          </cell>
          <cell r="T131">
            <v>610479</v>
          </cell>
          <cell r="U131">
            <v>583723.64</v>
          </cell>
          <cell r="V131">
            <v>587221.39</v>
          </cell>
          <cell r="W131">
            <v>527413.34</v>
          </cell>
          <cell r="X131">
            <v>476031.94</v>
          </cell>
          <cell r="Y131">
            <v>404693.7</v>
          </cell>
          <cell r="Z131">
            <v>426976.55</v>
          </cell>
          <cell r="AA131">
            <v>480498.36</v>
          </cell>
          <cell r="AB131">
            <v>392390.5</v>
          </cell>
          <cell r="AC131">
            <v>484801.67</v>
          </cell>
          <cell r="AD131">
            <v>444872.69</v>
          </cell>
          <cell r="AE131">
            <v>418333.09</v>
          </cell>
          <cell r="AF131">
            <v>503051.65</v>
          </cell>
          <cell r="AG131">
            <v>540466.62</v>
          </cell>
          <cell r="AH131">
            <v>583285.81000000006</v>
          </cell>
          <cell r="AI131">
            <v>524351.02</v>
          </cell>
          <cell r="AJ131">
            <v>442164.91</v>
          </cell>
          <cell r="AK131">
            <v>427167.38</v>
          </cell>
        </row>
        <row r="133">
          <cell r="C133">
            <v>1605288</v>
          </cell>
          <cell r="D133">
            <v>1553641</v>
          </cell>
          <cell r="E133">
            <v>1543787</v>
          </cell>
          <cell r="F133">
            <v>1461349</v>
          </cell>
          <cell r="G133">
            <v>1370830</v>
          </cell>
          <cell r="H133">
            <v>1336770</v>
          </cell>
          <cell r="I133">
            <v>1311041</v>
          </cell>
          <cell r="J133">
            <v>1210262</v>
          </cell>
          <cell r="K133">
            <v>921725</v>
          </cell>
          <cell r="L133">
            <v>929832</v>
          </cell>
          <cell r="M133">
            <v>940436</v>
          </cell>
          <cell r="N133">
            <v>940166</v>
          </cell>
          <cell r="O133">
            <v>802726</v>
          </cell>
          <cell r="P133">
            <v>875035</v>
          </cell>
          <cell r="Q133">
            <v>858116</v>
          </cell>
          <cell r="R133">
            <v>852741</v>
          </cell>
          <cell r="S133">
            <v>889388</v>
          </cell>
          <cell r="T133">
            <v>932137</v>
          </cell>
          <cell r="U133">
            <v>920081.73</v>
          </cell>
          <cell r="V133">
            <v>907899.35</v>
          </cell>
          <cell r="W133">
            <v>919119.53</v>
          </cell>
          <cell r="X133">
            <v>929874.06</v>
          </cell>
          <cell r="Y133">
            <v>959130.72</v>
          </cell>
          <cell r="Z133">
            <v>958515.97</v>
          </cell>
          <cell r="AA133">
            <v>957992.3</v>
          </cell>
          <cell r="AB133">
            <v>935470.95</v>
          </cell>
          <cell r="AC133">
            <v>928490.06</v>
          </cell>
          <cell r="AD133">
            <v>960480.75</v>
          </cell>
          <cell r="AE133">
            <v>971790.81</v>
          </cell>
          <cell r="AF133">
            <v>966001.21</v>
          </cell>
          <cell r="AG133">
            <v>957479.29</v>
          </cell>
          <cell r="AH133">
            <v>980617.17</v>
          </cell>
          <cell r="AI133">
            <v>976286.79</v>
          </cell>
          <cell r="AJ133">
            <v>938413.97</v>
          </cell>
          <cell r="AK133">
            <v>951931.96</v>
          </cell>
        </row>
        <row r="134">
          <cell r="C134">
            <v>6019830</v>
          </cell>
          <cell r="D134">
            <v>5826153.75</v>
          </cell>
          <cell r="E134">
            <v>5789201.25</v>
          </cell>
          <cell r="F134">
            <v>5480058.75</v>
          </cell>
          <cell r="G134">
            <v>5140612.5</v>
          </cell>
          <cell r="H134">
            <v>5012887.5</v>
          </cell>
          <cell r="I134">
            <v>4365766.53</v>
          </cell>
          <cell r="J134">
            <v>4030172.46</v>
          </cell>
          <cell r="K134">
            <v>2689061</v>
          </cell>
          <cell r="L134">
            <v>2827094</v>
          </cell>
          <cell r="M134">
            <v>2547986</v>
          </cell>
          <cell r="N134">
            <v>2820000</v>
          </cell>
          <cell r="O134">
            <v>2471666</v>
          </cell>
          <cell r="P134">
            <v>2112994</v>
          </cell>
          <cell r="Q134">
            <v>2768948</v>
          </cell>
          <cell r="R134">
            <v>2663906</v>
          </cell>
          <cell r="S134">
            <v>2793477</v>
          </cell>
          <cell r="T134">
            <v>2777083</v>
          </cell>
          <cell r="U134">
            <v>2964419.79</v>
          </cell>
          <cell r="V134">
            <v>3021972.63</v>
          </cell>
          <cell r="W134">
            <v>3167854.28</v>
          </cell>
          <cell r="X134">
            <v>3231762.11</v>
          </cell>
          <cell r="Y134">
            <v>3093045.28</v>
          </cell>
          <cell r="Z134">
            <v>3435342.7</v>
          </cell>
          <cell r="AA134">
            <v>3602085.54</v>
          </cell>
          <cell r="AB134">
            <v>2943062.32</v>
          </cell>
          <cell r="AC134">
            <v>3476933.44</v>
          </cell>
          <cell r="AD134">
            <v>3131936.93</v>
          </cell>
          <cell r="AE134">
            <v>2450340.46</v>
          </cell>
          <cell r="AF134">
            <v>2822741.59</v>
          </cell>
          <cell r="AG134">
            <v>3209989.84</v>
          </cell>
          <cell r="AH134">
            <v>3574410.65</v>
          </cell>
          <cell r="AI134">
            <v>3060933.51</v>
          </cell>
          <cell r="AJ134">
            <v>3215410.6</v>
          </cell>
          <cell r="AK134">
            <v>3216812.92</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3Da1 - EF 2019"/>
      <sheetName val="Urea Abatement effects "/>
      <sheetName val="snížení emisí pomocí inhibotorů"/>
      <sheetName val="data pro obrázky"/>
      <sheetName val="3Da1 - nové EF 2023 dle GB"/>
      <sheetName val="Urea Abatement effects  (2)"/>
      <sheetName val="emise kraje"/>
      <sheetName val="List3"/>
      <sheetName val="CZ_fert. europe "/>
    </sheetNames>
    <sheetDataSet>
      <sheetData sheetId="0">
        <row r="125">
          <cell r="M125">
            <v>22.090340000000005</v>
          </cell>
          <cell r="N125">
            <v>17.963380000000001</v>
          </cell>
          <cell r="O125">
            <v>13.295819999999999</v>
          </cell>
          <cell r="P125">
            <v>10.39128</v>
          </cell>
          <cell r="Q125">
            <v>11.888420000000004</v>
          </cell>
          <cell r="R125">
            <v>14.106300000000003</v>
          </cell>
          <cell r="S125">
            <v>16.478533333333338</v>
          </cell>
          <cell r="T125">
            <v>16.410866666666667</v>
          </cell>
          <cell r="U125">
            <v>15.7363</v>
          </cell>
          <cell r="V125">
            <v>14.348866666666666</v>
          </cell>
          <cell r="W125">
            <v>15.2639</v>
          </cell>
          <cell r="X125">
            <v>17.418933333333335</v>
          </cell>
          <cell r="Y125">
            <v>19.003866666666667</v>
          </cell>
          <cell r="Z125">
            <v>20.134133333333335</v>
          </cell>
          <cell r="AA125">
            <v>19.858966666666667</v>
          </cell>
          <cell r="AB125">
            <v>20.001233333333335</v>
          </cell>
          <cell r="AC125">
            <v>19.573333333333334</v>
          </cell>
          <cell r="AD125">
            <v>19.894333333333336</v>
          </cell>
          <cell r="AE125">
            <v>19.573333333333334</v>
          </cell>
          <cell r="AF125">
            <v>18.49366666666667</v>
          </cell>
          <cell r="AG125">
            <v>18.461333333333336</v>
          </cell>
          <cell r="AH125">
            <v>20.135666666666669</v>
          </cell>
          <cell r="AI125">
            <v>20.914000000000001</v>
          </cell>
          <cell r="AJ125">
            <v>22.899333333333335</v>
          </cell>
          <cell r="AK125">
            <v>25.028066666666668</v>
          </cell>
          <cell r="AL125">
            <v>31.408666666666662</v>
          </cell>
          <cell r="AM125">
            <v>32.082033333333342</v>
          </cell>
          <cell r="AN125">
            <v>30.723733333333335</v>
          </cell>
          <cell r="AO125">
            <v>25.617666666666665</v>
          </cell>
          <cell r="AP125">
            <v>22.52836666666667</v>
          </cell>
          <cell r="AQ125">
            <v>20.584300000000006</v>
          </cell>
          <cell r="AR125">
            <v>20.105000000000004</v>
          </cell>
          <cell r="AS125">
            <v>20.001300000000001</v>
          </cell>
          <cell r="AT125">
            <v>18.360422931433412</v>
          </cell>
          <cell r="AU125">
            <v>15.564151063995791</v>
          </cell>
        </row>
      </sheetData>
      <sheetData sheetId="1"/>
      <sheetData sheetId="2"/>
      <sheetData sheetId="3"/>
      <sheetData sheetId="4"/>
      <sheetData sheetId="5">
        <row r="6">
          <cell r="G6">
            <v>0</v>
          </cell>
          <cell r="H6">
            <v>0</v>
          </cell>
          <cell r="I6">
            <v>0.19125475796213182</v>
          </cell>
          <cell r="J6">
            <v>0.38379528274112645</v>
          </cell>
        </row>
        <row r="7">
          <cell r="G7">
            <v>0</v>
          </cell>
          <cell r="H7">
            <v>0</v>
          </cell>
          <cell r="I7">
            <v>0</v>
          </cell>
          <cell r="J7">
            <v>0</v>
          </cell>
        </row>
        <row r="8">
          <cell r="G8">
            <v>0</v>
          </cell>
          <cell r="H8">
            <v>0</v>
          </cell>
          <cell r="I8">
            <v>0</v>
          </cell>
          <cell r="J8">
            <v>0</v>
          </cell>
        </row>
        <row r="9">
          <cell r="G9">
            <v>0</v>
          </cell>
          <cell r="H9">
            <v>0</v>
          </cell>
          <cell r="I9">
            <v>0</v>
          </cell>
          <cell r="J9">
            <v>0</v>
          </cell>
        </row>
        <row r="10">
          <cell r="G10">
            <v>0</v>
          </cell>
          <cell r="H10">
            <v>0</v>
          </cell>
          <cell r="I10">
            <v>5.6484171243624592E-2</v>
          </cell>
          <cell r="J10">
            <v>8.6034040589158728E-2</v>
          </cell>
        </row>
        <row r="11">
          <cell r="G11">
            <v>0</v>
          </cell>
          <cell r="H11">
            <v>0</v>
          </cell>
          <cell r="I11">
            <v>0</v>
          </cell>
          <cell r="J11">
            <v>0</v>
          </cell>
        </row>
        <row r="12">
          <cell r="G12">
            <v>0</v>
          </cell>
          <cell r="H12">
            <v>0</v>
          </cell>
          <cell r="I12">
            <v>0</v>
          </cell>
          <cell r="J12">
            <v>0</v>
          </cell>
        </row>
        <row r="22">
          <cell r="H22">
            <v>195</v>
          </cell>
          <cell r="I22">
            <v>161.73435683303961</v>
          </cell>
          <cell r="J22">
            <v>131.70712926116036</v>
          </cell>
        </row>
      </sheetData>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rops area and crops yeild"/>
      <sheetName val="3De_NMVOC predikce"/>
      <sheetName val="3D PM predikce"/>
      <sheetName val="3Da4 NH3 FCR - IPCC oprava"/>
      <sheetName val="emise kraje"/>
    </sheetNames>
    <sheetDataSet>
      <sheetData sheetId="0">
        <row r="6">
          <cell r="C6">
            <v>4415800.0500000007</v>
          </cell>
          <cell r="D6">
            <v>4390113.6000000006</v>
          </cell>
          <cell r="E6">
            <v>4333058.5500000007</v>
          </cell>
          <cell r="F6">
            <v>4292025.3000000007</v>
          </cell>
          <cell r="G6">
            <v>4208793.75</v>
          </cell>
          <cell r="H6">
            <v>4190736.1500000004</v>
          </cell>
          <cell r="I6">
            <v>4142288.7</v>
          </cell>
          <cell r="J6">
            <v>4116156.7500000005</v>
          </cell>
          <cell r="K6">
            <v>4106654.1</v>
          </cell>
          <cell r="L6">
            <v>4105239.3000000003</v>
          </cell>
          <cell r="M6">
            <v>4077761.4000000004</v>
          </cell>
          <cell r="N6">
            <v>4000207.95</v>
          </cell>
          <cell r="O6">
            <v>3652028.28</v>
          </cell>
          <cell r="P6">
            <v>3668380.43</v>
          </cell>
          <cell r="Q6">
            <v>3631422.76</v>
          </cell>
          <cell r="R6">
            <v>3605492.6</v>
          </cell>
          <cell r="S6">
            <v>3565981.99</v>
          </cell>
          <cell r="T6">
            <v>3596716.03</v>
          </cell>
          <cell r="U6">
            <v>3571593.93</v>
          </cell>
          <cell r="V6">
            <v>3545840.48</v>
          </cell>
          <cell r="W6">
            <v>3523857.47</v>
          </cell>
          <cell r="X6">
            <v>3504031.95</v>
          </cell>
          <cell r="Y6">
            <v>3525889.48</v>
          </cell>
          <cell r="Z6">
            <v>3521000.33</v>
          </cell>
          <cell r="AA6">
            <v>3515555.29</v>
          </cell>
          <cell r="AB6">
            <v>3493717.48</v>
          </cell>
          <cell r="AC6">
            <v>3488788.24</v>
          </cell>
          <cell r="AD6">
            <v>3521329.26</v>
          </cell>
          <cell r="AE6">
            <v>3523215.65</v>
          </cell>
          <cell r="AF6">
            <v>3523658.86</v>
          </cell>
          <cell r="AG6">
            <v>3523871.09</v>
          </cell>
          <cell r="AH6">
            <v>3529796.71</v>
          </cell>
          <cell r="AI6">
            <v>3530423.33</v>
          </cell>
          <cell r="AJ6">
            <v>3534413.67</v>
          </cell>
        </row>
        <row r="22">
          <cell r="C22">
            <v>3270963</v>
          </cell>
          <cell r="D22">
            <v>3251936</v>
          </cell>
          <cell r="E22">
            <v>3209673</v>
          </cell>
          <cell r="F22">
            <v>3179278</v>
          </cell>
          <cell r="G22">
            <v>3117625</v>
          </cell>
          <cell r="H22">
            <v>3104249</v>
          </cell>
          <cell r="I22">
            <v>3068362</v>
          </cell>
          <cell r="J22">
            <v>3049005</v>
          </cell>
          <cell r="K22">
            <v>3041966</v>
          </cell>
          <cell r="L22">
            <v>3040918</v>
          </cell>
          <cell r="M22">
            <v>3020564</v>
          </cell>
          <cell r="N22">
            <v>2963117</v>
          </cell>
          <cell r="O22">
            <v>2686077.67</v>
          </cell>
          <cell r="P22">
            <v>2571121.9900000002</v>
          </cell>
          <cell r="Q22">
            <v>2665712.71</v>
          </cell>
          <cell r="R22">
            <v>2657881.29</v>
          </cell>
          <cell r="S22">
            <v>2585685.4900000002</v>
          </cell>
          <cell r="T22">
            <v>2587183.52</v>
          </cell>
          <cell r="U22">
            <v>2568629.54</v>
          </cell>
          <cell r="V22">
            <v>2545371.27</v>
          </cell>
          <cell r="W22">
            <v>2495859.42</v>
          </cell>
          <cell r="X22">
            <v>2488141.2999999998</v>
          </cell>
          <cell r="Y22">
            <v>2480654.89</v>
          </cell>
          <cell r="Z22">
            <v>2476921.86</v>
          </cell>
          <cell r="AA22">
            <v>2468699.96</v>
          </cell>
          <cell r="AB22">
            <v>2457465.08</v>
          </cell>
          <cell r="AC22">
            <v>2463854.34</v>
          </cell>
          <cell r="AD22">
            <v>2471544.56</v>
          </cell>
          <cell r="AE22">
            <v>2460939.09</v>
          </cell>
          <cell r="AF22">
            <v>2461707.3199999998</v>
          </cell>
          <cell r="AG22">
            <v>2461864.5</v>
          </cell>
          <cell r="AH22">
            <v>2452132.58</v>
          </cell>
          <cell r="AI22">
            <v>2455567.25</v>
          </cell>
          <cell r="AJ22">
            <v>2415930.54</v>
          </cell>
          <cell r="AL22">
            <v>2452132.58</v>
          </cell>
          <cell r="AM22">
            <v>2452132.58</v>
          </cell>
        </row>
        <row r="25">
          <cell r="C25">
            <v>823063</v>
          </cell>
          <cell r="D25">
            <v>799681</v>
          </cell>
          <cell r="E25">
            <v>758908</v>
          </cell>
          <cell r="F25">
            <v>783198</v>
          </cell>
          <cell r="G25">
            <v>812230</v>
          </cell>
          <cell r="H25">
            <v>831992</v>
          </cell>
          <cell r="I25">
            <v>801339</v>
          </cell>
          <cell r="J25">
            <v>834137</v>
          </cell>
          <cell r="K25">
            <v>914010</v>
          </cell>
          <cell r="L25">
            <v>867561</v>
          </cell>
          <cell r="M25">
            <v>972711</v>
          </cell>
          <cell r="N25">
            <v>927247</v>
          </cell>
          <cell r="O25">
            <v>848830.31</v>
          </cell>
          <cell r="P25">
            <v>648389.44999999995</v>
          </cell>
          <cell r="Q25">
            <v>863158.2</v>
          </cell>
          <cell r="R25">
            <v>820439.52</v>
          </cell>
          <cell r="S25">
            <v>781518.91</v>
          </cell>
          <cell r="T25">
            <v>810986.6</v>
          </cell>
          <cell r="U25">
            <v>802324.72</v>
          </cell>
          <cell r="V25">
            <v>831299.54</v>
          </cell>
          <cell r="W25">
            <v>833576.65</v>
          </cell>
          <cell r="X25">
            <v>863132.13</v>
          </cell>
          <cell r="Y25">
            <v>815381.19</v>
          </cell>
          <cell r="Z25">
            <v>829392.66</v>
          </cell>
          <cell r="AA25">
            <v>835941.48</v>
          </cell>
          <cell r="AB25">
            <v>829819.9</v>
          </cell>
          <cell r="AC25">
            <v>839710.49</v>
          </cell>
          <cell r="AD25">
            <v>832061.89</v>
          </cell>
          <cell r="AE25">
            <v>819690.06</v>
          </cell>
          <cell r="AF25">
            <v>839446.45</v>
          </cell>
          <cell r="AG25">
            <v>798583.35</v>
          </cell>
          <cell r="AH25">
            <v>784784.05</v>
          </cell>
          <cell r="AI25">
            <v>854434.19</v>
          </cell>
          <cell r="AJ25">
            <v>817761.66</v>
          </cell>
          <cell r="AL25">
            <v>853105.13510281732</v>
          </cell>
          <cell r="AM25">
            <v>821033.51348241058</v>
          </cell>
        </row>
        <row r="26">
          <cell r="C26">
            <v>124383</v>
          </cell>
          <cell r="D26">
            <v>89184</v>
          </cell>
          <cell r="E26">
            <v>65741</v>
          </cell>
          <cell r="F26">
            <v>66976</v>
          </cell>
          <cell r="G26">
            <v>78879</v>
          </cell>
          <cell r="H26">
            <v>79377</v>
          </cell>
          <cell r="I26">
            <v>64088</v>
          </cell>
          <cell r="J26">
            <v>75740</v>
          </cell>
          <cell r="K26">
            <v>72153</v>
          </cell>
          <cell r="L26">
            <v>55160</v>
          </cell>
          <cell r="M26">
            <v>44178</v>
          </cell>
          <cell r="N26">
            <v>40987</v>
          </cell>
          <cell r="O26">
            <v>35331.86</v>
          </cell>
          <cell r="P26">
            <v>41915.29</v>
          </cell>
          <cell r="Q26">
            <v>59208.95</v>
          </cell>
          <cell r="R26">
            <v>46903.27</v>
          </cell>
          <cell r="S26">
            <v>22480.98</v>
          </cell>
          <cell r="T26">
            <v>37503.050000000003</v>
          </cell>
          <cell r="U26">
            <v>43399.14</v>
          </cell>
          <cell r="V26">
            <v>38453.279999999999</v>
          </cell>
          <cell r="W26">
            <v>30248.91</v>
          </cell>
          <cell r="X26">
            <v>24985.05</v>
          </cell>
          <cell r="Y26">
            <v>30557.279999999999</v>
          </cell>
          <cell r="Z26">
            <v>37497.74</v>
          </cell>
          <cell r="AA26">
            <v>25137.24</v>
          </cell>
          <cell r="AB26">
            <v>21979.79</v>
          </cell>
          <cell r="AC26">
            <v>20950.849999999999</v>
          </cell>
          <cell r="AD26">
            <v>22220.92</v>
          </cell>
          <cell r="AE26">
            <v>25354.55</v>
          </cell>
          <cell r="AF26">
            <v>31128.82</v>
          </cell>
          <cell r="AG26">
            <v>31432.27</v>
          </cell>
          <cell r="AH26">
            <v>25153.89</v>
          </cell>
          <cell r="AI26">
            <v>24123.62</v>
          </cell>
          <cell r="AJ26">
            <v>24652.81</v>
          </cell>
          <cell r="AL26">
            <v>27343.716690994683</v>
          </cell>
          <cell r="AM26">
            <v>26315.757416897141</v>
          </cell>
        </row>
        <row r="27">
          <cell r="C27">
            <v>552490</v>
          </cell>
          <cell r="D27">
            <v>588650</v>
          </cell>
          <cell r="E27">
            <v>634823</v>
          </cell>
          <cell r="F27">
            <v>638263</v>
          </cell>
          <cell r="G27">
            <v>641271</v>
          </cell>
          <cell r="H27">
            <v>560218</v>
          </cell>
          <cell r="I27">
            <v>604129</v>
          </cell>
          <cell r="J27">
            <v>653451</v>
          </cell>
          <cell r="K27">
            <v>580453</v>
          </cell>
          <cell r="L27">
            <v>543696</v>
          </cell>
          <cell r="M27">
            <v>496382</v>
          </cell>
          <cell r="N27">
            <v>497864</v>
          </cell>
          <cell r="O27">
            <v>488069.6</v>
          </cell>
          <cell r="P27">
            <v>549955.04</v>
          </cell>
          <cell r="Q27">
            <v>468995.6</v>
          </cell>
          <cell r="R27">
            <v>521527.27</v>
          </cell>
          <cell r="S27">
            <v>528145.26</v>
          </cell>
          <cell r="T27">
            <v>498692.21</v>
          </cell>
          <cell r="U27">
            <v>482394.34</v>
          </cell>
          <cell r="V27">
            <v>454819.53</v>
          </cell>
          <cell r="W27">
            <v>388924.81</v>
          </cell>
          <cell r="X27">
            <v>372780.42</v>
          </cell>
          <cell r="Y27">
            <v>382329.57</v>
          </cell>
          <cell r="Z27">
            <v>348992.02</v>
          </cell>
          <cell r="AA27">
            <v>350517.83</v>
          </cell>
          <cell r="AB27">
            <v>365945.71</v>
          </cell>
          <cell r="AC27">
            <v>325725.31</v>
          </cell>
          <cell r="AD27">
            <v>327707.14</v>
          </cell>
          <cell r="AE27">
            <v>324724.01</v>
          </cell>
          <cell r="AF27">
            <v>319583.33</v>
          </cell>
          <cell r="AG27">
            <v>331911.25</v>
          </cell>
          <cell r="AH27">
            <v>326743.06</v>
          </cell>
          <cell r="AI27">
            <v>334504.46000000002</v>
          </cell>
          <cell r="AJ27">
            <v>321133.19</v>
          </cell>
          <cell r="AL27">
            <v>355188.38888890255</v>
          </cell>
          <cell r="AM27">
            <v>341835.44193819194</v>
          </cell>
        </row>
        <row r="28">
          <cell r="C28">
            <v>78384</v>
          </cell>
          <cell r="D28">
            <v>75756</v>
          </cell>
          <cell r="E28">
            <v>67925</v>
          </cell>
          <cell r="F28">
            <v>67973</v>
          </cell>
          <cell r="G28">
            <v>76709</v>
          </cell>
          <cell r="H28">
            <v>60112</v>
          </cell>
          <cell r="I28">
            <v>66094</v>
          </cell>
          <cell r="J28">
            <v>77823</v>
          </cell>
          <cell r="K28">
            <v>58794</v>
          </cell>
          <cell r="L28">
            <v>54415</v>
          </cell>
          <cell r="M28">
            <v>50950</v>
          </cell>
          <cell r="N28">
            <v>49388</v>
          </cell>
          <cell r="O28">
            <v>61027.42</v>
          </cell>
          <cell r="P28">
            <v>77371.009999999995</v>
          </cell>
          <cell r="Q28">
            <v>58572.5</v>
          </cell>
          <cell r="R28">
            <v>51666.6</v>
          </cell>
          <cell r="S28">
            <v>57697.23</v>
          </cell>
          <cell r="T28">
            <v>59015.68</v>
          </cell>
          <cell r="U28">
            <v>49049.07</v>
          </cell>
          <cell r="V28">
            <v>50020.53</v>
          </cell>
          <cell r="W28">
            <v>52278.45</v>
          </cell>
          <cell r="X28">
            <v>45235.519999999997</v>
          </cell>
          <cell r="Y28">
            <v>50770.23</v>
          </cell>
          <cell r="Z28">
            <v>43558.559999999998</v>
          </cell>
          <cell r="AA28">
            <v>42289</v>
          </cell>
          <cell r="AB28">
            <v>42394.83</v>
          </cell>
          <cell r="AC28">
            <v>37566.199999999997</v>
          </cell>
          <cell r="AD28">
            <v>44065.02</v>
          </cell>
          <cell r="AE28">
            <v>42821.25</v>
          </cell>
          <cell r="AF28">
            <v>42530.44</v>
          </cell>
          <cell r="AG28">
            <v>46740.28</v>
          </cell>
          <cell r="AH28">
            <v>57715.43</v>
          </cell>
          <cell r="AI28">
            <v>45147.32</v>
          </cell>
          <cell r="AJ28">
            <v>42997.26</v>
          </cell>
          <cell r="AL28">
            <v>62739.972490097367</v>
          </cell>
          <cell r="AM28">
            <v>60381.326907762879</v>
          </cell>
        </row>
        <row r="61">
          <cell r="C61">
            <v>823063</v>
          </cell>
          <cell r="D61">
            <v>799681</v>
          </cell>
          <cell r="E61">
            <v>758908</v>
          </cell>
          <cell r="F61">
            <v>783198</v>
          </cell>
          <cell r="G61">
            <v>812230</v>
          </cell>
          <cell r="H61">
            <v>831992</v>
          </cell>
          <cell r="I61">
            <v>801339</v>
          </cell>
          <cell r="J61">
            <v>834137</v>
          </cell>
          <cell r="K61">
            <v>912301</v>
          </cell>
          <cell r="L61">
            <v>867102</v>
          </cell>
          <cell r="M61">
            <v>970435</v>
          </cell>
          <cell r="N61">
            <v>923236</v>
          </cell>
          <cell r="O61">
            <v>848830</v>
          </cell>
          <cell r="P61">
            <v>648390</v>
          </cell>
          <cell r="Q61">
            <v>863161</v>
          </cell>
          <cell r="R61">
            <v>820439</v>
          </cell>
          <cell r="S61">
            <v>781520</v>
          </cell>
          <cell r="T61">
            <v>810987</v>
          </cell>
          <cell r="U61">
            <v>802324.63</v>
          </cell>
          <cell r="V61">
            <v>831299.54</v>
          </cell>
          <cell r="W61">
            <v>833576.65</v>
          </cell>
          <cell r="X61">
            <v>863132.13</v>
          </cell>
          <cell r="Y61">
            <v>815381.19</v>
          </cell>
          <cell r="Z61">
            <v>829392.66</v>
          </cell>
          <cell r="AA61">
            <v>835941.48</v>
          </cell>
          <cell r="AB61">
            <v>829819.9</v>
          </cell>
          <cell r="AC61">
            <v>839710.49</v>
          </cell>
          <cell r="AD61">
            <v>832061.89</v>
          </cell>
          <cell r="AE61">
            <v>819690.06</v>
          </cell>
          <cell r="AF61">
            <v>839446.45</v>
          </cell>
          <cell r="AG61">
            <v>798583.35</v>
          </cell>
          <cell r="AH61">
            <v>784784.05</v>
          </cell>
          <cell r="AI61">
            <v>854434.19000000006</v>
          </cell>
          <cell r="AJ61">
            <v>817761.66</v>
          </cell>
          <cell r="AL61">
            <v>853105.13510281732</v>
          </cell>
          <cell r="AM61">
            <v>821033.51348241058</v>
          </cell>
        </row>
        <row r="63">
          <cell r="C63">
            <v>4.6100000000000003</v>
          </cell>
          <cell r="D63">
            <v>4.6100000000000003</v>
          </cell>
          <cell r="E63">
            <v>4.6100000000000003</v>
          </cell>
          <cell r="F63">
            <v>4.6100000000000003</v>
          </cell>
          <cell r="G63">
            <v>4.6100000000000003</v>
          </cell>
          <cell r="H63">
            <v>4.6100000000000003</v>
          </cell>
          <cell r="I63">
            <v>3.46</v>
          </cell>
          <cell r="J63">
            <v>3.46</v>
          </cell>
          <cell r="K63">
            <v>4.21</v>
          </cell>
          <cell r="L63">
            <v>4.6500000000000004</v>
          </cell>
          <cell r="M63">
            <v>4.21</v>
          </cell>
          <cell r="N63">
            <v>4.8499999999999996</v>
          </cell>
          <cell r="O63">
            <v>4.5550616731265388</v>
          </cell>
          <cell r="P63">
            <v>4.0683708878915468</v>
          </cell>
          <cell r="Q63">
            <v>5.8419263613624803</v>
          </cell>
          <cell r="R63">
            <v>5.052220823242191</v>
          </cell>
          <cell r="S63">
            <v>4.4864520421742249</v>
          </cell>
          <cell r="T63">
            <v>4.8569508512466903</v>
          </cell>
          <cell r="U63">
            <v>5.7726039396297733</v>
          </cell>
          <cell r="V63">
            <v>5.2424816691225411</v>
          </cell>
          <cell r="W63">
            <v>4.9924061572502065</v>
          </cell>
          <cell r="X63">
            <v>5.6921155281289328</v>
          </cell>
          <cell r="Y63">
            <v>4.3156452382719301</v>
          </cell>
          <cell r="Z63">
            <v>5.6676364847501777</v>
          </cell>
          <cell r="AA63">
            <v>6.5104421304706639</v>
          </cell>
          <cell r="AB63">
            <v>6.3559240384570188</v>
          </cell>
          <cell r="AC63">
            <v>6.4958858498957186</v>
          </cell>
          <cell r="AD63">
            <v>5.6704978520287712</v>
          </cell>
          <cell r="AE63">
            <v>5.389648021350899</v>
          </cell>
          <cell r="AF63">
            <v>5.7325436899518731</v>
          </cell>
          <cell r="AG63">
            <v>6.1388881198186764</v>
          </cell>
          <cell r="AH63">
            <v>6.3213883105804705</v>
          </cell>
          <cell r="AI63">
            <v>6.0726588082810675</v>
          </cell>
          <cell r="AJ63">
            <v>6.4350793481807393</v>
          </cell>
        </row>
        <row r="70">
          <cell r="C70">
            <v>124383</v>
          </cell>
          <cell r="D70">
            <v>89184</v>
          </cell>
          <cell r="E70">
            <v>65741</v>
          </cell>
          <cell r="F70">
            <v>66976</v>
          </cell>
          <cell r="G70">
            <v>78879</v>
          </cell>
          <cell r="H70">
            <v>79377</v>
          </cell>
          <cell r="I70">
            <v>64088</v>
          </cell>
          <cell r="J70">
            <v>75740</v>
          </cell>
          <cell r="K70">
            <v>71861</v>
          </cell>
          <cell r="L70">
            <v>55069</v>
          </cell>
          <cell r="M70">
            <v>43881</v>
          </cell>
          <cell r="N70">
            <v>40129</v>
          </cell>
          <cell r="O70">
            <v>35332</v>
          </cell>
          <cell r="P70">
            <v>41916</v>
          </cell>
          <cell r="Q70">
            <v>59209</v>
          </cell>
          <cell r="R70">
            <v>46903</v>
          </cell>
          <cell r="S70">
            <v>22481</v>
          </cell>
          <cell r="T70">
            <v>37504</v>
          </cell>
          <cell r="U70">
            <v>43399.14</v>
          </cell>
          <cell r="V70">
            <v>38453.279999999999</v>
          </cell>
          <cell r="W70">
            <v>30248.91</v>
          </cell>
          <cell r="X70">
            <v>24985.05</v>
          </cell>
          <cell r="Y70">
            <v>30557.279999999999</v>
          </cell>
          <cell r="Z70">
            <v>37497.74</v>
          </cell>
          <cell r="AA70">
            <v>25137.24</v>
          </cell>
          <cell r="AB70">
            <v>21979.79</v>
          </cell>
          <cell r="AC70">
            <v>20950.849999999999</v>
          </cell>
          <cell r="AD70">
            <v>22220.92</v>
          </cell>
          <cell r="AE70">
            <v>25354.55</v>
          </cell>
          <cell r="AF70">
            <v>31128.82</v>
          </cell>
          <cell r="AG70">
            <v>31432.27</v>
          </cell>
          <cell r="AH70">
            <v>25153.89</v>
          </cell>
          <cell r="AI70">
            <v>24123.62</v>
          </cell>
          <cell r="AJ70">
            <v>24652.81</v>
          </cell>
          <cell r="AL70">
            <v>27343.716690994683</v>
          </cell>
          <cell r="AM70">
            <v>26315.757416897141</v>
          </cell>
        </row>
        <row r="72">
          <cell r="C72">
            <v>3.63</v>
          </cell>
          <cell r="D72">
            <v>3.63</v>
          </cell>
          <cell r="E72">
            <v>3.63</v>
          </cell>
          <cell r="F72">
            <v>3.63</v>
          </cell>
          <cell r="G72">
            <v>3.63</v>
          </cell>
          <cell r="H72">
            <v>3.63</v>
          </cell>
          <cell r="I72">
            <v>3.63</v>
          </cell>
          <cell r="J72">
            <v>3.63</v>
          </cell>
          <cell r="K72">
            <v>3.63</v>
          </cell>
          <cell r="L72">
            <v>3.67</v>
          </cell>
          <cell r="M72">
            <v>3.42</v>
          </cell>
          <cell r="N72">
            <v>3.72</v>
          </cell>
          <cell r="O72">
            <v>3.3724102796331938</v>
          </cell>
          <cell r="P72">
            <v>3.8007443458345262</v>
          </cell>
          <cell r="Q72">
            <v>5.2922359776385344</v>
          </cell>
          <cell r="R72">
            <v>4.1949342259556959</v>
          </cell>
          <cell r="S72">
            <v>3.3277434277834614</v>
          </cell>
          <cell r="T72">
            <v>4.7330151450511941</v>
          </cell>
          <cell r="U72">
            <v>4.833887952618416</v>
          </cell>
          <cell r="V72">
            <v>4.6308065267774303</v>
          </cell>
          <cell r="W72">
            <v>3.9086707587149423</v>
          </cell>
          <cell r="X72">
            <v>4.7410679586392668</v>
          </cell>
          <cell r="Y72">
            <v>4.8093982841404737</v>
          </cell>
          <cell r="Z72">
            <v>4.7010417161140916</v>
          </cell>
          <cell r="AA72">
            <v>5.1341702589464866</v>
          </cell>
          <cell r="AB72">
            <v>4.9078690014781756</v>
          </cell>
          <cell r="AC72">
            <v>4.9808676020304672</v>
          </cell>
          <cell r="AD72">
            <v>4.916116884449429</v>
          </cell>
          <cell r="AE72">
            <v>4.7392069667968872</v>
          </cell>
          <cell r="AF72">
            <v>5.0615747721886022</v>
          </cell>
          <cell r="AG72">
            <v>5.4836609000877123</v>
          </cell>
          <cell r="AH72">
            <v>5.0322796990843166</v>
          </cell>
          <cell r="AI72">
            <v>5.3123755887383401</v>
          </cell>
          <cell r="AJ72">
            <v>5.0684027500313347</v>
          </cell>
        </row>
        <row r="73">
          <cell r="C73">
            <v>552490</v>
          </cell>
          <cell r="D73">
            <v>588650</v>
          </cell>
          <cell r="E73">
            <v>634823</v>
          </cell>
          <cell r="F73">
            <v>638263</v>
          </cell>
          <cell r="G73">
            <v>641271</v>
          </cell>
          <cell r="H73">
            <v>560218</v>
          </cell>
          <cell r="I73">
            <v>604129</v>
          </cell>
          <cell r="J73">
            <v>653451</v>
          </cell>
          <cell r="K73">
            <v>577694</v>
          </cell>
          <cell r="L73">
            <v>542910</v>
          </cell>
          <cell r="M73">
            <v>494737</v>
          </cell>
          <cell r="N73">
            <v>495128</v>
          </cell>
          <cell r="O73">
            <v>488070</v>
          </cell>
          <cell r="P73">
            <v>549954</v>
          </cell>
          <cell r="Q73">
            <v>468995</v>
          </cell>
          <cell r="R73">
            <v>521527</v>
          </cell>
          <cell r="S73">
            <v>528142</v>
          </cell>
          <cell r="T73">
            <v>498691</v>
          </cell>
          <cell r="U73">
            <v>482394.52</v>
          </cell>
          <cell r="V73">
            <v>454819.53</v>
          </cell>
          <cell r="W73">
            <v>388924.81</v>
          </cell>
          <cell r="X73">
            <v>372780.42</v>
          </cell>
          <cell r="Y73">
            <v>382329.57</v>
          </cell>
          <cell r="Z73">
            <v>348992.02</v>
          </cell>
          <cell r="AA73">
            <v>350517.83</v>
          </cell>
          <cell r="AB73">
            <v>365945.71</v>
          </cell>
          <cell r="AC73">
            <v>325725.31</v>
          </cell>
          <cell r="AD73">
            <v>327707.14</v>
          </cell>
          <cell r="AE73">
            <v>324724.01</v>
          </cell>
          <cell r="AF73">
            <v>319583.33</v>
          </cell>
          <cell r="AG73">
            <v>331911.25</v>
          </cell>
          <cell r="AH73">
            <v>326743.06</v>
          </cell>
          <cell r="AI73">
            <v>334504.45999999996</v>
          </cell>
          <cell r="AJ73">
            <v>321133.19</v>
          </cell>
          <cell r="AL73">
            <v>355188.38888890255</v>
          </cell>
          <cell r="AM73">
            <v>341835.44193819194</v>
          </cell>
        </row>
        <row r="82">
          <cell r="C82">
            <v>78384</v>
          </cell>
          <cell r="D82">
            <v>75756</v>
          </cell>
          <cell r="E82">
            <v>67925</v>
          </cell>
          <cell r="F82">
            <v>67973</v>
          </cell>
          <cell r="G82">
            <v>76709</v>
          </cell>
          <cell r="H82">
            <v>60112</v>
          </cell>
          <cell r="I82">
            <v>66094</v>
          </cell>
          <cell r="J82">
            <v>77823</v>
          </cell>
          <cell r="K82">
            <v>57688</v>
          </cell>
          <cell r="L82">
            <v>53988</v>
          </cell>
          <cell r="M82">
            <v>50117</v>
          </cell>
          <cell r="N82">
            <v>47802</v>
          </cell>
          <cell r="O82">
            <v>61026</v>
          </cell>
          <cell r="P82">
            <v>77370</v>
          </cell>
          <cell r="Q82">
            <v>58572</v>
          </cell>
          <cell r="R82">
            <v>51666</v>
          </cell>
          <cell r="S82">
            <v>57697</v>
          </cell>
          <cell r="T82">
            <v>59016</v>
          </cell>
          <cell r="U82">
            <v>49049.3</v>
          </cell>
          <cell r="V82">
            <v>50020.53</v>
          </cell>
          <cell r="W82">
            <v>52278.45</v>
          </cell>
          <cell r="X82">
            <v>45235.519999999997</v>
          </cell>
          <cell r="Y82">
            <v>50770.23</v>
          </cell>
          <cell r="Z82">
            <v>43558.559999999998</v>
          </cell>
          <cell r="AA82">
            <v>42289</v>
          </cell>
          <cell r="AB82">
            <v>42394.83</v>
          </cell>
          <cell r="AC82">
            <v>37566.199999999997</v>
          </cell>
          <cell r="AD82">
            <v>44065.02</v>
          </cell>
          <cell r="AE82">
            <v>42821.25</v>
          </cell>
          <cell r="AF82">
            <v>42530.44</v>
          </cell>
          <cell r="AG82">
            <v>46740.28</v>
          </cell>
          <cell r="AH82">
            <v>57715.43</v>
          </cell>
          <cell r="AI82">
            <v>45147.32</v>
          </cell>
          <cell r="AJ82">
            <v>42997.26</v>
          </cell>
          <cell r="AL82">
            <v>62739.972490097367</v>
          </cell>
          <cell r="AM82">
            <v>60381.326907762879</v>
          </cell>
        </row>
        <row r="84">
          <cell r="C84">
            <v>3.11</v>
          </cell>
          <cell r="D84">
            <v>3.11</v>
          </cell>
          <cell r="E84">
            <v>3.11</v>
          </cell>
          <cell r="F84">
            <v>3.11</v>
          </cell>
          <cell r="G84">
            <v>3.11</v>
          </cell>
          <cell r="H84">
            <v>3.11</v>
          </cell>
          <cell r="I84">
            <v>3.11</v>
          </cell>
          <cell r="J84">
            <v>3.11</v>
          </cell>
          <cell r="K84">
            <v>3.11</v>
          </cell>
          <cell r="L84">
            <v>3.32</v>
          </cell>
          <cell r="M84">
            <v>2.71</v>
          </cell>
          <cell r="N84">
            <v>2.85</v>
          </cell>
          <cell r="O84">
            <v>2.748140136990791</v>
          </cell>
          <cell r="P84">
            <v>3.0187411141269225</v>
          </cell>
          <cell r="Q84">
            <v>3.8758621867103735</v>
          </cell>
          <cell r="R84">
            <v>2.9236635311423371</v>
          </cell>
          <cell r="S84">
            <v>2.6848189680572645</v>
          </cell>
          <cell r="T84">
            <v>2.701098007320049</v>
          </cell>
          <cell r="U84">
            <v>3.1777858195733679</v>
          </cell>
          <cell r="V84">
            <v>3.3184982246289674</v>
          </cell>
          <cell r="W84">
            <v>2.6443819585316706</v>
          </cell>
          <cell r="X84">
            <v>3.6309468753758107</v>
          </cell>
          <cell r="Y84">
            <v>3.3873295433170183</v>
          </cell>
          <cell r="Z84">
            <v>3.1938553524267101</v>
          </cell>
          <cell r="AA84">
            <v>3.5997990021045663</v>
          </cell>
          <cell r="AB84">
            <v>3.6460931674923569</v>
          </cell>
          <cell r="AC84">
            <v>3.5196453194627089</v>
          </cell>
          <cell r="AD84">
            <v>3.2325272971622394</v>
          </cell>
          <cell r="AE84">
            <v>3.5649498788568756</v>
          </cell>
          <cell r="AF84">
            <v>3.1603216425694161</v>
          </cell>
          <cell r="AG84">
            <v>3.922880650265681</v>
          </cell>
          <cell r="AH84">
            <v>3.3742215903095585</v>
          </cell>
          <cell r="AI84">
            <v>3.7210365975211817</v>
          </cell>
          <cell r="AJ84">
            <v>2.7581424955915796</v>
          </cell>
        </row>
        <row r="85">
          <cell r="C85">
            <v>44941</v>
          </cell>
          <cell r="D85">
            <v>34865</v>
          </cell>
          <cell r="E85">
            <v>33434</v>
          </cell>
          <cell r="F85">
            <v>29656</v>
          </cell>
          <cell r="G85">
            <v>29930</v>
          </cell>
          <cell r="H85">
            <v>27315</v>
          </cell>
          <cell r="I85">
            <v>29877</v>
          </cell>
          <cell r="J85">
            <v>34985</v>
          </cell>
          <cell r="K85">
            <v>32907</v>
          </cell>
          <cell r="L85">
            <v>39447</v>
          </cell>
          <cell r="M85">
            <v>47283</v>
          </cell>
          <cell r="N85">
            <v>61938</v>
          </cell>
          <cell r="O85">
            <v>70570</v>
          </cell>
          <cell r="P85">
            <v>85426</v>
          </cell>
          <cell r="Q85">
            <v>89921</v>
          </cell>
          <cell r="R85">
            <v>98044.458636207593</v>
          </cell>
          <cell r="S85">
            <v>89798.301928964254</v>
          </cell>
          <cell r="T85">
            <v>111660</v>
          </cell>
          <cell r="U85">
            <v>113777.07</v>
          </cell>
          <cell r="V85">
            <v>105268.38</v>
          </cell>
          <cell r="W85">
            <v>103275.89</v>
          </cell>
          <cell r="X85">
            <v>121005.75999999999</v>
          </cell>
          <cell r="Y85">
            <v>119332.74</v>
          </cell>
          <cell r="Z85">
            <v>96901.9</v>
          </cell>
          <cell r="AA85">
            <v>98749.47</v>
          </cell>
          <cell r="AB85">
            <v>79971.78</v>
          </cell>
          <cell r="AC85">
            <v>86406.54</v>
          </cell>
          <cell r="AD85">
            <v>85994.57</v>
          </cell>
          <cell r="AE85">
            <v>81850.77</v>
          </cell>
          <cell r="AF85">
            <v>74827.38</v>
          </cell>
          <cell r="AG85">
            <v>87230.88</v>
          </cell>
          <cell r="AH85">
            <v>102438.23</v>
          </cell>
          <cell r="AI85">
            <v>80452.759999999995</v>
          </cell>
          <cell r="AJ85">
            <v>64369.43</v>
          </cell>
        </row>
        <row r="87">
          <cell r="C87">
            <v>6.09</v>
          </cell>
          <cell r="D87">
            <v>6.09</v>
          </cell>
          <cell r="E87">
            <v>6.09</v>
          </cell>
          <cell r="F87">
            <v>6.09</v>
          </cell>
          <cell r="G87">
            <v>6.09</v>
          </cell>
          <cell r="H87">
            <v>6.09</v>
          </cell>
          <cell r="I87">
            <v>6.09</v>
          </cell>
          <cell r="J87">
            <v>6.09</v>
          </cell>
          <cell r="K87">
            <v>6.09</v>
          </cell>
          <cell r="L87">
            <v>6.6</v>
          </cell>
          <cell r="M87">
            <v>6.43</v>
          </cell>
          <cell r="N87">
            <v>6.6</v>
          </cell>
          <cell r="O87">
            <v>8.73</v>
          </cell>
          <cell r="P87">
            <v>5.5764170158967996</v>
          </cell>
          <cell r="Q87">
            <v>6.1345848022152776</v>
          </cell>
          <cell r="R87">
            <v>7.1695331870638581</v>
          </cell>
          <cell r="S87">
            <v>6.7525330320797297</v>
          </cell>
          <cell r="T87">
            <v>6.7954594304137563</v>
          </cell>
          <cell r="U87">
            <v>7.5446433978305114</v>
          </cell>
          <cell r="V87">
            <v>8.4505307291705254</v>
          </cell>
          <cell r="W87">
            <v>6.7062068407253621</v>
          </cell>
          <cell r="X87">
            <v>8.7907856617734552</v>
          </cell>
          <cell r="Y87">
            <v>7.777810012574923</v>
          </cell>
          <cell r="Z87">
            <v>6.9697319660398822</v>
          </cell>
          <cell r="AA87">
            <v>8.4277460932195378</v>
          </cell>
          <cell r="AB87">
            <v>5.5358157590089903</v>
          </cell>
          <cell r="AC87">
            <v>9.7882068880434279</v>
          </cell>
          <cell r="AD87">
            <v>6.8388671517282997</v>
          </cell>
          <cell r="AE87">
            <v>5.9761667483396916</v>
          </cell>
          <cell r="AF87">
            <v>8.2892266173157463</v>
          </cell>
          <cell r="AG87">
            <v>9.4633859018732807</v>
          </cell>
          <cell r="AH87">
            <v>9.6452119487031354</v>
          </cell>
          <cell r="AI87">
            <v>7.948349441336755</v>
          </cell>
          <cell r="AJ87">
            <v>7.8847922064868374</v>
          </cell>
        </row>
        <row r="112">
          <cell r="C112">
            <v>105102</v>
          </cell>
          <cell r="D112">
            <v>127773</v>
          </cell>
          <cell r="E112">
            <v>136473</v>
          </cell>
          <cell r="F112">
            <v>167423</v>
          </cell>
          <cell r="G112">
            <v>190721</v>
          </cell>
          <cell r="H112">
            <v>252285</v>
          </cell>
          <cell r="I112">
            <v>228775</v>
          </cell>
          <cell r="J112">
            <v>229767</v>
          </cell>
          <cell r="K112">
            <v>264310</v>
          </cell>
          <cell r="L112">
            <v>348949</v>
          </cell>
          <cell r="M112">
            <v>323842</v>
          </cell>
          <cell r="N112">
            <v>343004</v>
          </cell>
          <cell r="O112">
            <v>313025</v>
          </cell>
          <cell r="P112">
            <v>250959</v>
          </cell>
          <cell r="Q112">
            <v>259460</v>
          </cell>
          <cell r="R112">
            <v>267160</v>
          </cell>
          <cell r="S112">
            <v>292247</v>
          </cell>
          <cell r="T112">
            <v>337571</v>
          </cell>
          <cell r="U112">
            <v>356924.25</v>
          </cell>
          <cell r="V112">
            <v>354825.67</v>
          </cell>
          <cell r="W112">
            <v>368824.32000000001</v>
          </cell>
          <cell r="X112">
            <v>373385.86</v>
          </cell>
          <cell r="Y112">
            <v>401319.14</v>
          </cell>
          <cell r="Z112">
            <v>418808.09</v>
          </cell>
          <cell r="AA112">
            <v>389297.83</v>
          </cell>
          <cell r="AB112">
            <v>366180.29</v>
          </cell>
          <cell r="AC112">
            <v>392991.25</v>
          </cell>
          <cell r="AD112">
            <v>394261.6</v>
          </cell>
          <cell r="AE112">
            <v>411801.58</v>
          </cell>
          <cell r="AF112">
            <v>379777.8</v>
          </cell>
          <cell r="AG112">
            <v>368213.71</v>
          </cell>
          <cell r="AH112">
            <v>342315.21</v>
          </cell>
          <cell r="AI112">
            <v>343963.82</v>
          </cell>
          <cell r="AJ112">
            <v>379943.57</v>
          </cell>
        </row>
        <row r="114">
          <cell r="C114">
            <v>2.4300000000000002</v>
          </cell>
          <cell r="D114">
            <v>2.4300000000000002</v>
          </cell>
          <cell r="E114">
            <v>2.4300000000000002</v>
          </cell>
          <cell r="F114">
            <v>2.4300000000000002</v>
          </cell>
          <cell r="G114">
            <v>2.4300000000000002</v>
          </cell>
          <cell r="H114">
            <v>2.4300000000000002</v>
          </cell>
          <cell r="I114">
            <v>2.52</v>
          </cell>
          <cell r="J114">
            <v>2.52</v>
          </cell>
          <cell r="K114">
            <v>2.57</v>
          </cell>
          <cell r="L114">
            <v>2.67</v>
          </cell>
          <cell r="M114">
            <v>2.61</v>
          </cell>
          <cell r="N114">
            <v>2.84</v>
          </cell>
          <cell r="O114">
            <v>2.26669754811916</v>
          </cell>
          <cell r="P114">
            <v>1.5452922588948792</v>
          </cell>
          <cell r="Q114">
            <v>3.6023818700377706</v>
          </cell>
          <cell r="R114">
            <v>2.8798360533013923</v>
          </cell>
          <cell r="S114">
            <v>3.01174006918805</v>
          </cell>
          <cell r="T114">
            <v>3.0568976600478122</v>
          </cell>
          <cell r="U114">
            <v>2.9388399919590782</v>
          </cell>
          <cell r="V114">
            <v>3.1793609239151164</v>
          </cell>
          <cell r="W114">
            <v>2.826326338783733</v>
          </cell>
          <cell r="X114">
            <v>2.8015812382397125</v>
          </cell>
          <cell r="Y114">
            <v>2.7637269181828708</v>
          </cell>
          <cell r="Z114">
            <v>3.4459934859424513</v>
          </cell>
          <cell r="AA114">
            <v>3.9489567665969267</v>
          </cell>
          <cell r="AB114">
            <v>3.4305832790727213</v>
          </cell>
          <cell r="AC114">
            <v>3.4584099518755189</v>
          </cell>
          <cell r="AD114">
            <v>2.9072671545998903</v>
          </cell>
          <cell r="AE114">
            <v>3.4258465448335578</v>
          </cell>
          <cell r="AF114">
            <v>3.0464481072879988</v>
          </cell>
          <cell r="AG114">
            <v>3.382079282164697</v>
          </cell>
          <cell r="AH114">
            <v>2.9941058418058604</v>
          </cell>
          <cell r="AI114">
            <v>3.3910326964039417</v>
          </cell>
          <cell r="AJ114">
            <v>3.4465533658064014</v>
          </cell>
        </row>
        <row r="124">
          <cell r="C124">
            <v>505381</v>
          </cell>
          <cell r="D124">
            <v>488383</v>
          </cell>
          <cell r="E124">
            <v>511537</v>
          </cell>
          <cell r="F124">
            <v>499490</v>
          </cell>
          <cell r="G124">
            <v>483906</v>
          </cell>
          <cell r="H124">
            <v>464276</v>
          </cell>
          <cell r="I124">
            <v>446238</v>
          </cell>
          <cell r="J124">
            <v>424390</v>
          </cell>
          <cell r="K124">
            <v>420945.36</v>
          </cell>
          <cell r="L124">
            <v>417500.72</v>
          </cell>
          <cell r="M124">
            <v>414056.07999999996</v>
          </cell>
          <cell r="N124">
            <v>410611.43999999994</v>
          </cell>
          <cell r="O124">
            <v>407166.79999999993</v>
          </cell>
          <cell r="P124">
            <v>403722.15999999992</v>
          </cell>
          <cell r="Q124">
            <v>400277.5199999999</v>
          </cell>
          <cell r="R124">
            <v>396832.87999999989</v>
          </cell>
          <cell r="S124">
            <v>393388.23999999987</v>
          </cell>
          <cell r="T124">
            <v>389943.59999999986</v>
          </cell>
          <cell r="U124">
            <v>386498.95999999985</v>
          </cell>
          <cell r="V124">
            <v>383054.32</v>
          </cell>
          <cell r="W124">
            <v>403119.5</v>
          </cell>
          <cell r="X124">
            <v>411694.59</v>
          </cell>
          <cell r="Y124">
            <v>426714.31</v>
          </cell>
          <cell r="Z124">
            <v>451383.14</v>
          </cell>
          <cell r="AA124">
            <v>454130.89</v>
          </cell>
          <cell r="AB124">
            <v>471868.86</v>
          </cell>
          <cell r="AC124">
            <v>477730.93</v>
          </cell>
          <cell r="AD124">
            <v>463158.28</v>
          </cell>
          <cell r="AE124">
            <v>468604.02</v>
          </cell>
          <cell r="AF124">
            <v>499653.33</v>
          </cell>
          <cell r="AG124">
            <v>506747.16</v>
          </cell>
          <cell r="AH124">
            <v>495291.74</v>
          </cell>
          <cell r="AI124">
            <v>467086.01</v>
          </cell>
          <cell r="AJ124">
            <v>464595.43</v>
          </cell>
        </row>
        <row r="126">
          <cell r="C126">
            <v>5.9962027611573028</v>
          </cell>
          <cell r="D126">
            <v>5.9962027611573028</v>
          </cell>
          <cell r="E126">
            <v>5.9962027611573028</v>
          </cell>
          <cell r="F126">
            <v>5.9962027611573028</v>
          </cell>
          <cell r="G126">
            <v>5.9962027611573028</v>
          </cell>
          <cell r="H126">
            <v>5.9962027611573028</v>
          </cell>
          <cell r="I126">
            <v>5.9962027611573028</v>
          </cell>
          <cell r="J126">
            <v>5.9962027611573028</v>
          </cell>
          <cell r="K126">
            <v>6.0573064102434859</v>
          </cell>
          <cell r="L126">
            <v>6.1194183453694544</v>
          </cell>
          <cell r="M126">
            <v>6.1825637311150228</v>
          </cell>
          <cell r="N126">
            <v>6.2467685764876997</v>
          </cell>
          <cell r="O126">
            <v>6.3120597706420778</v>
          </cell>
          <cell r="P126">
            <v>6.378465120427804</v>
          </cell>
          <cell r="Q126">
            <v>6.4460133898762972</v>
          </cell>
          <cell r="R126">
            <v>6.5147343417440142</v>
          </cell>
          <cell r="S126">
            <v>6.5846587812383151</v>
          </cell>
          <cell r="T126">
            <v>6.6558186020608883</v>
          </cell>
          <cell r="U126">
            <v>6.7282468349133318</v>
          </cell>
          <cell r="V126">
            <v>6.8019777000000001</v>
          </cell>
          <cell r="W126">
            <v>6.1022754800000003</v>
          </cell>
          <cell r="X126">
            <v>7.1990552699999997</v>
          </cell>
          <cell r="Y126">
            <v>6.9096037299999997</v>
          </cell>
          <cell r="Z126">
            <v>6.3299609999999999</v>
          </cell>
          <cell r="AA126">
            <v>7.5939012300000002</v>
          </cell>
          <cell r="AB126">
            <v>5.7395068</v>
          </cell>
          <cell r="AC126">
            <v>7.4053600800000003</v>
          </cell>
          <cell r="AD126">
            <v>9.9672421576999994</v>
          </cell>
          <cell r="AE126">
            <v>8.4663747556000004</v>
          </cell>
          <cell r="AF126">
            <v>9.6898892330000006</v>
          </cell>
          <cell r="AG126">
            <v>10.4491234457</v>
          </cell>
          <cell r="AH126">
            <v>10.390318414999999</v>
          </cell>
          <cell r="AI126">
            <v>9.8706227969999993</v>
          </cell>
          <cell r="AJ126">
            <v>9.3003482301999991</v>
          </cell>
        </row>
        <row r="133">
          <cell r="C133">
            <v>1605288</v>
          </cell>
          <cell r="D133">
            <v>1553641</v>
          </cell>
          <cell r="E133">
            <v>1543787</v>
          </cell>
          <cell r="F133">
            <v>1461349</v>
          </cell>
          <cell r="G133">
            <v>1370830</v>
          </cell>
          <cell r="H133">
            <v>1336770</v>
          </cell>
          <cell r="I133">
            <v>1311041</v>
          </cell>
          <cell r="J133">
            <v>1210262</v>
          </cell>
          <cell r="K133">
            <v>921725</v>
          </cell>
          <cell r="L133">
            <v>929832</v>
          </cell>
          <cell r="M133">
            <v>940436</v>
          </cell>
          <cell r="N133">
            <v>940166</v>
          </cell>
          <cell r="O133">
            <v>802726</v>
          </cell>
          <cell r="P133">
            <v>875035</v>
          </cell>
          <cell r="Q133">
            <v>858116</v>
          </cell>
          <cell r="R133">
            <v>852741</v>
          </cell>
          <cell r="S133">
            <v>889388</v>
          </cell>
          <cell r="T133">
            <v>932137</v>
          </cell>
          <cell r="U133">
            <v>920081.73</v>
          </cell>
          <cell r="V133">
            <v>907899.35</v>
          </cell>
          <cell r="W133">
            <v>919119.53</v>
          </cell>
          <cell r="X133">
            <v>929874.06</v>
          </cell>
          <cell r="Y133">
            <v>959130.72</v>
          </cell>
          <cell r="Z133">
            <v>958515.97</v>
          </cell>
          <cell r="AA133">
            <v>957992.3</v>
          </cell>
          <cell r="AB133">
            <v>935470.95</v>
          </cell>
          <cell r="AC133">
            <v>928490.06</v>
          </cell>
          <cell r="AD133">
            <v>960480.75</v>
          </cell>
          <cell r="AE133">
            <v>971790.81</v>
          </cell>
          <cell r="AF133">
            <v>966001.21</v>
          </cell>
          <cell r="AG133">
            <v>957479.29</v>
          </cell>
          <cell r="AH133">
            <v>980617.17</v>
          </cell>
          <cell r="AI133">
            <v>976286.79</v>
          </cell>
          <cell r="AJ133">
            <v>938413.97</v>
          </cell>
          <cell r="AL133">
            <v>955426.46538461559</v>
          </cell>
          <cell r="AM133">
            <v>955426.46538461559</v>
          </cell>
        </row>
        <row r="135">
          <cell r="C135">
            <v>3.75</v>
          </cell>
          <cell r="D135">
            <v>3.75</v>
          </cell>
          <cell r="E135">
            <v>3.75</v>
          </cell>
          <cell r="F135">
            <v>3.75</v>
          </cell>
          <cell r="G135">
            <v>3.75</v>
          </cell>
          <cell r="H135">
            <v>3.75</v>
          </cell>
          <cell r="I135">
            <v>3.33</v>
          </cell>
          <cell r="J135">
            <v>3.33</v>
          </cell>
          <cell r="K135">
            <v>2.9174222246331607</v>
          </cell>
          <cell r="L135">
            <v>3.040435261423569</v>
          </cell>
          <cell r="M135">
            <v>2.7093667192663826</v>
          </cell>
          <cell r="N135">
            <v>2.9994703063076096</v>
          </cell>
          <cell r="O135">
            <v>3.0790904991242343</v>
          </cell>
          <cell r="P135">
            <v>2.4147536955664632</v>
          </cell>
          <cell r="Q135">
            <v>3.2267758671321825</v>
          </cell>
          <cell r="R135">
            <v>3.1239332927582937</v>
          </cell>
          <cell r="S135">
            <v>3.1408980107669544</v>
          </cell>
          <cell r="T135">
            <v>2.9792648505530841</v>
          </cell>
          <cell r="U135">
            <v>3.2219091993055877</v>
          </cell>
          <cell r="V135">
            <v>3.3285326506732269</v>
          </cell>
          <cell r="W135">
            <v>3.4466183957596894</v>
          </cell>
          <cell r="X135">
            <v>3.47548366926162</v>
          </cell>
          <cell r="Y135">
            <v>3.2248422613343046</v>
          </cell>
          <cell r="Z135">
            <v>3.5840223924490275</v>
          </cell>
          <cell r="AA135">
            <v>3.7600360044647538</v>
          </cell>
          <cell r="AB135">
            <v>3.1460755889854197</v>
          </cell>
          <cell r="AC135">
            <v>3.7447179994581736</v>
          </cell>
          <cell r="AD135">
            <v>3.2608013539053231</v>
          </cell>
          <cell r="AE135">
            <v>2.5214690597866425</v>
          </cell>
          <cell r="AF135">
            <v>2.9220890830975255</v>
          </cell>
          <cell r="AG135">
            <v>3.3525423197404089</v>
          </cell>
          <cell r="AH135">
            <v>3.6450622723646577</v>
          </cell>
          <cell r="AI135">
            <v>3.1352810888693883</v>
          </cell>
          <cell r="AJ135">
            <v>3.4264308746384073</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vdb.czso.cz/vdbvo2/faces/en/index.jsf?page=vystup-objekt-parametry&amp;z=T&amp;f=TABULKA&amp;sp=A&amp;skupId=346&amp;katalog=30840&amp;pvo=ZEM03A&amp;evo=v2369_!_ZEM02A-2024T_1" TargetMode="External"/><Relationship Id="rId2" Type="http://schemas.openxmlformats.org/officeDocument/2006/relationships/hyperlink" Target="https://vdb.czso.cz/vdbvo2/faces/en/index.jsf?page=vystup-objekt&amp;z=T&amp;f=TABULKA&amp;skupId=2301&amp;katalog=30840&amp;pvo=ZEM02D&amp;pvo=ZEM02D" TargetMode="External"/><Relationship Id="rId1" Type="http://schemas.openxmlformats.org/officeDocument/2006/relationships/hyperlink" Target="https://csu.gov.cz/produkty/definitivni-udaje-o-sklizni-zemedelskych-plodin-2024" TargetMode="External"/><Relationship Id="rId5" Type="http://schemas.openxmlformats.org/officeDocument/2006/relationships/hyperlink" Target="https://csu.gov.cz/docs/107508/42f1597e-fa23-cce6-c050-0fddec84a952/2701412502.xlsx?version=1.0" TargetMode="External"/><Relationship Id="rId4" Type="http://schemas.openxmlformats.org/officeDocument/2006/relationships/hyperlink" Target="https://vdb.czso.cz/vdbvo2/faces/cs/index.jsf?page=vystup-objekt&amp;pvo=ZEM02G&amp;z=T&amp;f=TABULKA&amp;skupId=386&amp;katalog=30840&amp;pvo=ZEM02G&amp;evo=v1442_!_ZEM02G-celek_1"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zso.cz/documents/10180/24149533/212911015.pdf/91ff53da-1529-4ef8-b2e4-01afaa58c27c?version=1.0"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csu.gov.cz/docs/107508/b42f4980-5382-a360-d726-504afca50e4f/320198241306.xlsx?version=1.0" TargetMode="External"/><Relationship Id="rId2" Type="http://schemas.openxmlformats.org/officeDocument/2006/relationships/hyperlink" Target="https://csu.gov.cz/produkty/statistical-yearbook-of-the-czech-republic-2024" TargetMode="External"/><Relationship Id="rId1" Type="http://schemas.openxmlformats.org/officeDocument/2006/relationships/hyperlink" Target="https://csu.gov.cz/docs/107508/389d3ec2-67df-7f3b-bda1-d3c9f7353528/320198241308.xlsx?version=1.0" TargetMode="External"/><Relationship Id="rId5" Type="http://schemas.openxmlformats.org/officeDocument/2006/relationships/printerSettings" Target="../printerSettings/printerSettings4.bin"/><Relationship Id="rId4" Type="http://schemas.openxmlformats.org/officeDocument/2006/relationships/hyperlink" Target="https://csu.gov.cz/produkty/statistical-yearbook-of-the-czech-republic-2024"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vdb.czso.cz/vdbvo2/faces/en/index.jsf?page=vystup-objekt&amp;z=T&amp;f=TABULKA&amp;skupId=346&amp;katalog=30840&amp;pvo=ZEM03A&amp;pvo=ZEM03A&amp;evo=v2085_!_ZEM02A-2022T_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F1569-59D7-430A-9FDE-49E0252D2823}">
  <sheetPr>
    <tabColor rgb="FFFFC000"/>
  </sheetPr>
  <dimension ref="A1:AW176"/>
  <sheetViews>
    <sheetView topLeftCell="F18" zoomScale="71" zoomScaleNormal="71" workbookViewId="0">
      <selection activeCell="AZ53" sqref="AZ53"/>
    </sheetView>
  </sheetViews>
  <sheetFormatPr defaultColWidth="8.7109375" defaultRowHeight="15" x14ac:dyDescent="0.25"/>
  <cols>
    <col min="1" max="1" width="29" customWidth="1"/>
    <col min="2" max="2" width="16.85546875" customWidth="1"/>
    <col min="3" max="3" width="13" customWidth="1"/>
    <col min="4" max="4" width="22.28515625" customWidth="1"/>
    <col min="5" max="5" width="15.140625" customWidth="1"/>
    <col min="6" max="6" width="12.7109375" customWidth="1"/>
    <col min="7" max="7" width="13" customWidth="1"/>
    <col min="8" max="9" width="19.7109375" customWidth="1"/>
    <col min="10" max="10" width="13.42578125" customWidth="1"/>
    <col min="11" max="11" width="8.7109375" customWidth="1"/>
    <col min="12" max="12" width="10.42578125" customWidth="1"/>
    <col min="13" max="13" width="9" customWidth="1"/>
    <col min="14" max="14" width="9.140625" customWidth="1"/>
    <col min="15" max="15" width="8.7109375" customWidth="1"/>
    <col min="16" max="16" width="9.7109375" customWidth="1"/>
    <col min="17" max="17" width="10.28515625" customWidth="1"/>
    <col min="18" max="18" width="8.85546875" customWidth="1"/>
    <col min="19" max="37" width="10.7109375" customWidth="1"/>
    <col min="38" max="38" width="13.7109375" customWidth="1"/>
    <col min="39" max="39" width="10.7109375" customWidth="1"/>
    <col min="40" max="42" width="12.85546875" customWidth="1"/>
    <col min="43" max="43" width="11" bestFit="1" customWidth="1"/>
    <col min="44" max="47" width="12.7109375" customWidth="1"/>
  </cols>
  <sheetData>
    <row r="1" spans="1:21" ht="23.25" x14ac:dyDescent="0.35">
      <c r="A1" s="615" t="str">
        <f>B28&amp;": Tier 2 NH3 Emissions from Mineral Fertiliser (3Da1)"</f>
        <v>Czech Republic: Tier 2 NH3 Emissions from Mineral Fertiliser (3Da1)</v>
      </c>
      <c r="B1" s="615"/>
      <c r="C1" s="615"/>
      <c r="D1" s="615"/>
      <c r="E1" s="615"/>
    </row>
    <row r="3" spans="1:21" ht="15.75" x14ac:dyDescent="0.25">
      <c r="A3" s="1" t="s">
        <v>4</v>
      </c>
      <c r="B3" s="367" t="s">
        <v>338</v>
      </c>
    </row>
    <row r="4" spans="1:21" x14ac:dyDescent="0.25">
      <c r="A4" s="2" t="s">
        <v>5</v>
      </c>
      <c r="B4" t="s">
        <v>220</v>
      </c>
      <c r="E4" s="2" t="s">
        <v>6</v>
      </c>
      <c r="F4" t="s">
        <v>7</v>
      </c>
    </row>
    <row r="5" spans="1:21" x14ac:dyDescent="0.25">
      <c r="A5" s="3"/>
      <c r="B5" s="616" t="s">
        <v>8</v>
      </c>
      <c r="C5" s="616"/>
      <c r="D5" s="616" t="s">
        <v>9</v>
      </c>
      <c r="E5" s="616"/>
      <c r="F5" s="616" t="s">
        <v>10</v>
      </c>
      <c r="G5" s="616"/>
      <c r="H5" s="4" t="s">
        <v>11</v>
      </c>
      <c r="I5" s="4"/>
    </row>
    <row r="6" spans="1:21" ht="14.65" customHeight="1" x14ac:dyDescent="0.25">
      <c r="A6" s="5" t="s">
        <v>12</v>
      </c>
      <c r="B6" s="6" t="s">
        <v>13</v>
      </c>
      <c r="C6" s="6" t="s">
        <v>14</v>
      </c>
      <c r="D6" s="6" t="s">
        <v>15</v>
      </c>
      <c r="E6" s="6" t="s">
        <v>16</v>
      </c>
      <c r="F6" s="6" t="s">
        <v>17</v>
      </c>
      <c r="G6" s="6" t="s">
        <v>18</v>
      </c>
      <c r="I6" s="7" t="s">
        <v>19</v>
      </c>
      <c r="J6" s="8"/>
      <c r="K6" s="8"/>
      <c r="L6" s="8"/>
    </row>
    <row r="7" spans="1:21" ht="14.65" customHeight="1" x14ac:dyDescent="0.25">
      <c r="A7" t="s">
        <v>339</v>
      </c>
      <c r="B7" s="9">
        <v>20</v>
      </c>
      <c r="C7" s="9">
        <v>20</v>
      </c>
      <c r="D7" s="9">
        <f>B7</f>
        <v>20</v>
      </c>
      <c r="E7" s="9">
        <f>C7</f>
        <v>20</v>
      </c>
      <c r="F7" s="9">
        <f>B7</f>
        <v>20</v>
      </c>
      <c r="G7" s="9">
        <f>C7</f>
        <v>20</v>
      </c>
      <c r="I7" s="7"/>
      <c r="J7" s="8"/>
      <c r="K7" s="8"/>
      <c r="L7" s="8"/>
    </row>
    <row r="8" spans="1:21" x14ac:dyDescent="0.25">
      <c r="A8" t="s">
        <v>20</v>
      </c>
      <c r="B8" s="9">
        <v>24</v>
      </c>
      <c r="C8" s="9">
        <v>52</v>
      </c>
      <c r="D8" s="9">
        <f>B8</f>
        <v>24</v>
      </c>
      <c r="E8" s="9">
        <f>C8</f>
        <v>52</v>
      </c>
      <c r="F8" s="9">
        <f>B8</f>
        <v>24</v>
      </c>
      <c r="G8" s="9">
        <f>C8</f>
        <v>52</v>
      </c>
      <c r="I8" s="7" t="s">
        <v>21</v>
      </c>
      <c r="J8" s="8" t="s">
        <v>20</v>
      </c>
      <c r="K8" s="8"/>
      <c r="L8" s="8"/>
    </row>
    <row r="9" spans="1:21" x14ac:dyDescent="0.25">
      <c r="A9" t="s">
        <v>22</v>
      </c>
      <c r="B9" s="9">
        <v>84</v>
      </c>
      <c r="C9" s="9">
        <v>187</v>
      </c>
      <c r="D9" s="9">
        <f t="shared" ref="D9:E17" si="0">B9</f>
        <v>84</v>
      </c>
      <c r="E9" s="9">
        <f t="shared" si="0"/>
        <v>187</v>
      </c>
      <c r="F9" s="9">
        <f t="shared" ref="F9:G17" si="1">B9</f>
        <v>84</v>
      </c>
      <c r="G9" s="9">
        <f t="shared" si="1"/>
        <v>187</v>
      </c>
      <c r="I9" s="7" t="s">
        <v>23</v>
      </c>
      <c r="J9" s="8" t="s">
        <v>22</v>
      </c>
      <c r="K9" s="8"/>
      <c r="L9" s="8"/>
    </row>
    <row r="10" spans="1:21" x14ac:dyDescent="0.25">
      <c r="A10" t="s">
        <v>24</v>
      </c>
      <c r="B10" s="9">
        <v>84</v>
      </c>
      <c r="C10" s="9">
        <v>187</v>
      </c>
      <c r="D10" s="9">
        <f t="shared" si="0"/>
        <v>84</v>
      </c>
      <c r="E10" s="9">
        <f t="shared" si="0"/>
        <v>187</v>
      </c>
      <c r="F10" s="9">
        <f t="shared" si="1"/>
        <v>84</v>
      </c>
      <c r="G10" s="9">
        <f t="shared" si="1"/>
        <v>187</v>
      </c>
      <c r="I10" s="7" t="s">
        <v>25</v>
      </c>
      <c r="J10" s="8" t="s">
        <v>24</v>
      </c>
      <c r="K10" s="8"/>
      <c r="L10" s="8"/>
    </row>
    <row r="11" spans="1:21" x14ac:dyDescent="0.25">
      <c r="A11" t="s">
        <v>26</v>
      </c>
      <c r="B11" s="9">
        <v>24</v>
      </c>
      <c r="C11" s="9">
        <v>52</v>
      </c>
      <c r="D11" s="9">
        <f t="shared" si="0"/>
        <v>24</v>
      </c>
      <c r="E11" s="9">
        <f t="shared" si="0"/>
        <v>52</v>
      </c>
      <c r="F11" s="9">
        <f t="shared" si="1"/>
        <v>24</v>
      </c>
      <c r="G11" s="9">
        <f t="shared" si="1"/>
        <v>52</v>
      </c>
      <c r="I11" s="7" t="s">
        <v>27</v>
      </c>
      <c r="J11" s="8" t="s">
        <v>26</v>
      </c>
      <c r="K11" s="8"/>
      <c r="L11" s="8"/>
    </row>
    <row r="12" spans="1:21" x14ac:dyDescent="0.25">
      <c r="A12" t="s">
        <v>28</v>
      </c>
      <c r="B12" s="9">
        <v>24</v>
      </c>
      <c r="C12" s="9">
        <v>52</v>
      </c>
      <c r="D12" s="9">
        <f t="shared" si="0"/>
        <v>24</v>
      </c>
      <c r="E12" s="9">
        <f t="shared" si="0"/>
        <v>52</v>
      </c>
      <c r="F12" s="9">
        <f t="shared" si="1"/>
        <v>24</v>
      </c>
      <c r="G12" s="9">
        <f t="shared" si="1"/>
        <v>52</v>
      </c>
      <c r="I12" s="7" t="s">
        <v>29</v>
      </c>
      <c r="J12" s="8" t="s">
        <v>28</v>
      </c>
      <c r="K12" s="8"/>
      <c r="L12" s="8"/>
    </row>
    <row r="13" spans="1:21" x14ac:dyDescent="0.25">
      <c r="A13" t="s">
        <v>30</v>
      </c>
      <c r="B13" s="9">
        <v>84</v>
      </c>
      <c r="C13" s="9">
        <v>187</v>
      </c>
      <c r="D13" s="9">
        <f t="shared" si="0"/>
        <v>84</v>
      </c>
      <c r="E13" s="9">
        <f t="shared" si="0"/>
        <v>187</v>
      </c>
      <c r="F13" s="9">
        <f t="shared" si="1"/>
        <v>84</v>
      </c>
      <c r="G13" s="9">
        <f t="shared" si="1"/>
        <v>187</v>
      </c>
      <c r="I13" s="7" t="s">
        <v>31</v>
      </c>
      <c r="J13" s="8" t="s">
        <v>30</v>
      </c>
      <c r="K13" s="8"/>
      <c r="L13" s="8"/>
    </row>
    <row r="14" spans="1:21" x14ac:dyDescent="0.25">
      <c r="A14" t="s">
        <v>32</v>
      </c>
      <c r="B14" s="9">
        <v>84</v>
      </c>
      <c r="C14" s="9">
        <v>187</v>
      </c>
      <c r="D14" s="9">
        <f t="shared" si="0"/>
        <v>84</v>
      </c>
      <c r="E14" s="9">
        <f t="shared" si="0"/>
        <v>187</v>
      </c>
      <c r="F14" s="9">
        <f t="shared" si="1"/>
        <v>84</v>
      </c>
      <c r="G14" s="9">
        <f t="shared" si="1"/>
        <v>187</v>
      </c>
      <c r="I14" s="7" t="s">
        <v>33</v>
      </c>
      <c r="J14" s="8" t="s">
        <v>32</v>
      </c>
      <c r="K14" s="8"/>
      <c r="L14" s="8"/>
    </row>
    <row r="15" spans="1:21" x14ac:dyDescent="0.25">
      <c r="A15" t="s">
        <v>34</v>
      </c>
      <c r="B15" s="9">
        <v>87</v>
      </c>
      <c r="C15" s="9">
        <v>161</v>
      </c>
      <c r="D15" s="9">
        <f t="shared" si="0"/>
        <v>87</v>
      </c>
      <c r="E15" s="9">
        <f t="shared" si="0"/>
        <v>161</v>
      </c>
      <c r="F15" s="9">
        <f t="shared" si="1"/>
        <v>87</v>
      </c>
      <c r="G15" s="9">
        <f t="shared" si="1"/>
        <v>161</v>
      </c>
      <c r="I15" s="7" t="s">
        <v>35</v>
      </c>
      <c r="J15" s="8" t="s">
        <v>34</v>
      </c>
      <c r="K15" s="8"/>
      <c r="L15" s="8"/>
    </row>
    <row r="16" spans="1:21" x14ac:dyDescent="0.25">
      <c r="A16" t="s">
        <v>36</v>
      </c>
      <c r="B16" s="9">
        <v>24</v>
      </c>
      <c r="C16" s="9">
        <v>187</v>
      </c>
      <c r="D16" s="9">
        <f t="shared" si="0"/>
        <v>24</v>
      </c>
      <c r="E16" s="9">
        <f t="shared" si="0"/>
        <v>187</v>
      </c>
      <c r="F16" s="9">
        <f t="shared" si="1"/>
        <v>24</v>
      </c>
      <c r="G16" s="9">
        <f t="shared" si="1"/>
        <v>187</v>
      </c>
      <c r="I16" s="7" t="s">
        <v>37</v>
      </c>
      <c r="J16" s="8" t="s">
        <v>36</v>
      </c>
      <c r="K16" s="8"/>
      <c r="L16" s="8"/>
      <c r="N16" s="254"/>
      <c r="O16" s="254"/>
      <c r="P16" s="254"/>
      <c r="Q16" s="254"/>
      <c r="R16" s="254"/>
      <c r="S16" s="254"/>
      <c r="T16" s="254"/>
      <c r="U16" s="254"/>
    </row>
    <row r="17" spans="1:47" x14ac:dyDescent="0.25">
      <c r="A17" t="s">
        <v>38</v>
      </c>
      <c r="B17" s="9">
        <v>195</v>
      </c>
      <c r="C17" s="9">
        <v>206</v>
      </c>
      <c r="D17" s="9">
        <f t="shared" si="0"/>
        <v>195</v>
      </c>
      <c r="E17" s="9">
        <f t="shared" si="0"/>
        <v>206</v>
      </c>
      <c r="F17" s="9">
        <f t="shared" si="1"/>
        <v>195</v>
      </c>
      <c r="G17" s="9">
        <f t="shared" si="1"/>
        <v>206</v>
      </c>
      <c r="I17" s="7" t="s">
        <v>39</v>
      </c>
      <c r="J17" s="8" t="s">
        <v>38</v>
      </c>
      <c r="K17" s="8"/>
      <c r="L17" s="8"/>
    </row>
    <row r="18" spans="1:47" x14ac:dyDescent="0.25">
      <c r="A18" t="s">
        <v>40</v>
      </c>
      <c r="I18" s="7"/>
      <c r="J18" s="8"/>
      <c r="K18" s="8"/>
      <c r="L18" s="8"/>
    </row>
    <row r="20" spans="1:47" x14ac:dyDescent="0.25">
      <c r="A20" s="2" t="s">
        <v>41</v>
      </c>
    </row>
    <row r="21" spans="1:47" x14ac:dyDescent="0.25">
      <c r="A21" t="s">
        <v>42</v>
      </c>
      <c r="B21" s="10">
        <v>9.9999999999999995E-7</v>
      </c>
    </row>
    <row r="22" spans="1:47" x14ac:dyDescent="0.25">
      <c r="A22" t="s">
        <v>43</v>
      </c>
      <c r="B22" s="10">
        <v>1.0000000000000001E-9</v>
      </c>
    </row>
    <row r="23" spans="1:47" x14ac:dyDescent="0.25">
      <c r="A23" t="s">
        <v>44</v>
      </c>
      <c r="B23" s="10">
        <v>1</v>
      </c>
      <c r="C23" t="s">
        <v>45</v>
      </c>
    </row>
    <row r="24" spans="1:47" x14ac:dyDescent="0.25">
      <c r="B24" s="10"/>
    </row>
    <row r="26" spans="1:47" x14ac:dyDescent="0.25">
      <c r="AN26" s="30"/>
      <c r="AO26" s="30"/>
    </row>
    <row r="27" spans="1:47" ht="27" customHeight="1" x14ac:dyDescent="0.25">
      <c r="A27" s="11" t="s">
        <v>46</v>
      </c>
      <c r="B27" s="11" t="s">
        <v>47</v>
      </c>
      <c r="C27" s="11" t="s">
        <v>48</v>
      </c>
      <c r="D27" s="11" t="s">
        <v>49</v>
      </c>
      <c r="E27" s="12" t="s">
        <v>50</v>
      </c>
      <c r="F27" s="12" t="s">
        <v>51</v>
      </c>
      <c r="G27" s="11" t="s">
        <v>52</v>
      </c>
      <c r="H27" s="11" t="s">
        <v>53</v>
      </c>
      <c r="I27" s="11" t="s">
        <v>54</v>
      </c>
      <c r="J27" s="11" t="s">
        <v>0</v>
      </c>
      <c r="K27" s="13">
        <v>1988</v>
      </c>
      <c r="L27" s="13">
        <v>1989</v>
      </c>
      <c r="M27" s="13">
        <v>1990</v>
      </c>
      <c r="N27" s="13">
        <v>1991</v>
      </c>
      <c r="O27" s="13">
        <v>1992</v>
      </c>
      <c r="P27" s="13">
        <v>1993</v>
      </c>
      <c r="Q27" s="13">
        <v>1994</v>
      </c>
      <c r="R27" s="13">
        <v>1995</v>
      </c>
      <c r="S27" s="13">
        <v>1996</v>
      </c>
      <c r="T27" s="13">
        <v>1997</v>
      </c>
      <c r="U27" s="13">
        <v>1998</v>
      </c>
      <c r="V27" s="13">
        <v>1999</v>
      </c>
      <c r="W27" s="13">
        <v>2000</v>
      </c>
      <c r="X27" s="13">
        <v>2001</v>
      </c>
      <c r="Y27" s="13">
        <v>2002</v>
      </c>
      <c r="Z27" s="13">
        <v>2003</v>
      </c>
      <c r="AA27" s="13">
        <v>2004</v>
      </c>
      <c r="AB27" s="13">
        <v>2005</v>
      </c>
      <c r="AC27" s="13">
        <v>2006</v>
      </c>
      <c r="AD27" s="13">
        <v>2007</v>
      </c>
      <c r="AE27" s="13">
        <v>2008</v>
      </c>
      <c r="AF27" s="13">
        <v>2009</v>
      </c>
      <c r="AG27" s="13">
        <v>2010</v>
      </c>
      <c r="AH27" s="13">
        <v>2011</v>
      </c>
      <c r="AI27" s="13">
        <v>2012</v>
      </c>
      <c r="AJ27" s="13">
        <v>2013</v>
      </c>
      <c r="AK27" s="13">
        <v>2014</v>
      </c>
      <c r="AL27" s="13">
        <v>2015</v>
      </c>
      <c r="AM27" s="13">
        <v>2016</v>
      </c>
      <c r="AN27" s="13">
        <v>2017</v>
      </c>
      <c r="AO27" s="13">
        <v>2018</v>
      </c>
      <c r="AP27" s="13">
        <v>2019</v>
      </c>
      <c r="AQ27" s="13">
        <v>2020</v>
      </c>
      <c r="AR27" s="13">
        <v>2021</v>
      </c>
      <c r="AS27" s="13">
        <v>2022</v>
      </c>
      <c r="AT27" s="13">
        <v>2023</v>
      </c>
      <c r="AU27" s="13">
        <v>2024</v>
      </c>
    </row>
    <row r="28" spans="1:47" x14ac:dyDescent="0.25">
      <c r="A28" s="611" t="s">
        <v>55</v>
      </c>
      <c r="B28" s="14" t="s">
        <v>1</v>
      </c>
      <c r="C28" s="15" t="s">
        <v>56</v>
      </c>
      <c r="D28" s="15" t="s">
        <v>57</v>
      </c>
      <c r="E28" s="15" t="s">
        <v>58</v>
      </c>
      <c r="F28" s="15" t="s">
        <v>59</v>
      </c>
      <c r="G28" s="15" t="s">
        <v>59</v>
      </c>
      <c r="H28" s="15" t="s">
        <v>60</v>
      </c>
      <c r="I28" s="15" t="s">
        <v>61</v>
      </c>
      <c r="J28" s="15"/>
      <c r="K28" s="9">
        <v>3409000</v>
      </c>
      <c r="L28" s="9">
        <v>3409000</v>
      </c>
      <c r="M28" s="9">
        <v>3409000</v>
      </c>
      <c r="N28" s="9">
        <v>3409000</v>
      </c>
      <c r="O28" s="9">
        <v>3409000</v>
      </c>
      <c r="P28" s="9">
        <v>3409000</v>
      </c>
      <c r="Q28" s="9">
        <v>3394000</v>
      </c>
      <c r="R28" s="9">
        <v>3378000</v>
      </c>
      <c r="S28" s="9">
        <v>3334000</v>
      </c>
      <c r="T28" s="9">
        <v>3327000</v>
      </c>
      <c r="U28" s="9">
        <v>3337000</v>
      </c>
      <c r="V28" s="9">
        <v>3332000</v>
      </c>
      <c r="W28" s="9">
        <v>3319000</v>
      </c>
      <c r="X28" s="9">
        <v>3312000</v>
      </c>
      <c r="Y28" s="9">
        <v>3304000</v>
      </c>
      <c r="Z28" s="9">
        <v>3298000</v>
      </c>
      <c r="AA28" s="9">
        <v>3293000</v>
      </c>
      <c r="AB28" s="9">
        <v>3286000</v>
      </c>
      <c r="AC28" s="9">
        <v>3278000</v>
      </c>
      <c r="AD28" s="9">
        <v>3271000</v>
      </c>
      <c r="AE28" s="9">
        <v>3264000</v>
      </c>
      <c r="AF28" s="9">
        <v>3256000</v>
      </c>
      <c r="AG28" s="9">
        <v>3248000</v>
      </c>
      <c r="AH28" s="9">
        <v>3240000</v>
      </c>
      <c r="AI28" s="9">
        <v>3233000</v>
      </c>
      <c r="AJ28" s="9">
        <v>2547000</v>
      </c>
      <c r="AK28" s="9">
        <v>2535000</v>
      </c>
      <c r="AL28" s="9">
        <v>2536000</v>
      </c>
      <c r="AM28" s="9">
        <v>2539000</v>
      </c>
      <c r="AN28" s="9">
        <v>2543000</v>
      </c>
      <c r="AO28" s="101">
        <v>2533000</v>
      </c>
      <c r="AP28" s="101">
        <v>2531821</v>
      </c>
      <c r="AQ28" s="101">
        <v>2534262</v>
      </c>
      <c r="AR28" s="101">
        <v>2524272</v>
      </c>
      <c r="AS28" s="101">
        <v>2527713</v>
      </c>
      <c r="AT28" s="101">
        <v>2531154</v>
      </c>
      <c r="AU28" s="9">
        <v>2534595</v>
      </c>
    </row>
    <row r="29" spans="1:47" x14ac:dyDescent="0.25">
      <c r="A29" s="611"/>
      <c r="B29" s="15" t="str">
        <f>B$28</f>
        <v>Czech Republic</v>
      </c>
      <c r="C29" s="15" t="s">
        <v>56</v>
      </c>
      <c r="D29" s="15" t="s">
        <v>57</v>
      </c>
      <c r="E29" s="15" t="s">
        <v>62</v>
      </c>
      <c r="F29" s="15" t="s">
        <v>59</v>
      </c>
      <c r="G29" s="15" t="s">
        <v>59</v>
      </c>
      <c r="H29" s="15" t="s">
        <v>60</v>
      </c>
      <c r="I29" s="15"/>
      <c r="J29" s="15"/>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row>
    <row r="30" spans="1:47" ht="15.75" thickBot="1" x14ac:dyDescent="0.3">
      <c r="A30" s="613"/>
      <c r="B30" s="16" t="str">
        <f t="shared" ref="B30:B104" si="2">B$28</f>
        <v>Czech Republic</v>
      </c>
      <c r="C30" s="16" t="s">
        <v>56</v>
      </c>
      <c r="D30" s="16" t="s">
        <v>57</v>
      </c>
      <c r="E30" s="16" t="s">
        <v>63</v>
      </c>
      <c r="F30" s="16" t="s">
        <v>59</v>
      </c>
      <c r="G30" s="16" t="s">
        <v>59</v>
      </c>
      <c r="H30" s="16" t="s">
        <v>60</v>
      </c>
      <c r="I30" s="16"/>
      <c r="J30" s="16"/>
      <c r="K30" s="17">
        <v>0</v>
      </c>
      <c r="L30" s="17">
        <v>0</v>
      </c>
      <c r="M30" s="17">
        <v>0</v>
      </c>
      <c r="N30" s="17">
        <v>0</v>
      </c>
      <c r="O30" s="17">
        <v>0</v>
      </c>
      <c r="P30" s="17">
        <v>0</v>
      </c>
      <c r="Q30" s="17">
        <v>0</v>
      </c>
      <c r="R30" s="17">
        <v>0</v>
      </c>
      <c r="S30" s="17">
        <v>0</v>
      </c>
      <c r="T30" s="17">
        <v>0</v>
      </c>
      <c r="U30" s="17">
        <v>0</v>
      </c>
      <c r="V30" s="17">
        <v>0</v>
      </c>
      <c r="W30" s="17">
        <v>0</v>
      </c>
      <c r="X30" s="17">
        <v>0</v>
      </c>
      <c r="Y30" s="17">
        <v>0</v>
      </c>
      <c r="Z30" s="17">
        <v>0</v>
      </c>
      <c r="AA30" s="17">
        <v>0</v>
      </c>
      <c r="AB30" s="17">
        <v>0</v>
      </c>
      <c r="AC30" s="17">
        <v>0</v>
      </c>
      <c r="AD30" s="17">
        <v>0</v>
      </c>
      <c r="AE30" s="17">
        <v>0</v>
      </c>
      <c r="AF30" s="17">
        <v>0</v>
      </c>
      <c r="AG30" s="17">
        <v>0</v>
      </c>
      <c r="AH30" s="17">
        <v>0</v>
      </c>
      <c r="AI30" s="17">
        <v>0</v>
      </c>
      <c r="AJ30" s="17">
        <v>0</v>
      </c>
      <c r="AK30" s="17">
        <v>0</v>
      </c>
      <c r="AL30" s="17">
        <v>0</v>
      </c>
      <c r="AM30" s="17">
        <v>0</v>
      </c>
      <c r="AN30" s="17">
        <v>0</v>
      </c>
      <c r="AO30" s="17">
        <v>0</v>
      </c>
      <c r="AP30" s="17">
        <v>0</v>
      </c>
      <c r="AQ30" s="17">
        <v>0</v>
      </c>
      <c r="AR30" s="17">
        <v>0</v>
      </c>
      <c r="AS30" s="17">
        <v>0</v>
      </c>
      <c r="AT30" s="17">
        <v>0</v>
      </c>
      <c r="AU30" s="17">
        <v>0</v>
      </c>
    </row>
    <row r="31" spans="1:47" x14ac:dyDescent="0.25">
      <c r="A31" s="612" t="s">
        <v>64</v>
      </c>
      <c r="B31" s="18" t="str">
        <f t="shared" si="2"/>
        <v>Czech Republic</v>
      </c>
      <c r="C31" s="18" t="s">
        <v>56</v>
      </c>
      <c r="D31" s="18" t="s">
        <v>51</v>
      </c>
      <c r="E31" s="18" t="s">
        <v>58</v>
      </c>
      <c r="F31" s="18" t="s">
        <v>65</v>
      </c>
      <c r="G31" s="18" t="s">
        <v>59</v>
      </c>
      <c r="H31" s="18" t="s">
        <v>66</v>
      </c>
      <c r="I31" s="18" t="s">
        <v>67</v>
      </c>
      <c r="J31" s="19"/>
      <c r="K31" s="20">
        <v>1</v>
      </c>
      <c r="L31" s="20">
        <v>1</v>
      </c>
      <c r="M31" s="20">
        <v>1</v>
      </c>
      <c r="N31" s="20">
        <v>1</v>
      </c>
      <c r="O31" s="20">
        <v>1</v>
      </c>
      <c r="P31" s="20">
        <v>1</v>
      </c>
      <c r="Q31" s="20">
        <v>1</v>
      </c>
      <c r="R31" s="20">
        <v>1</v>
      </c>
      <c r="S31" s="20">
        <v>1</v>
      </c>
      <c r="T31" s="20">
        <v>1</v>
      </c>
      <c r="U31" s="20">
        <v>1</v>
      </c>
      <c r="V31" s="20">
        <v>1</v>
      </c>
      <c r="W31" s="20">
        <v>1</v>
      </c>
      <c r="X31" s="20">
        <v>1</v>
      </c>
      <c r="Y31" s="20">
        <v>1</v>
      </c>
      <c r="Z31" s="20">
        <v>1</v>
      </c>
      <c r="AA31" s="20">
        <v>1</v>
      </c>
      <c r="AB31" s="20">
        <v>1</v>
      </c>
      <c r="AC31" s="20">
        <v>1</v>
      </c>
      <c r="AD31" s="20">
        <v>1</v>
      </c>
      <c r="AE31" s="20">
        <v>1</v>
      </c>
      <c r="AF31" s="20">
        <v>1</v>
      </c>
      <c r="AG31" s="20">
        <v>1</v>
      </c>
      <c r="AH31" s="20">
        <v>1</v>
      </c>
      <c r="AI31" s="20">
        <v>1</v>
      </c>
      <c r="AJ31" s="20">
        <v>1</v>
      </c>
      <c r="AK31" s="20">
        <v>1</v>
      </c>
      <c r="AL31" s="20">
        <v>1</v>
      </c>
      <c r="AM31" s="20">
        <v>1</v>
      </c>
      <c r="AN31" s="20">
        <v>1</v>
      </c>
      <c r="AO31" s="20">
        <v>1</v>
      </c>
      <c r="AP31" s="20">
        <v>1</v>
      </c>
      <c r="AQ31" s="20">
        <v>1</v>
      </c>
      <c r="AR31" s="20">
        <v>1</v>
      </c>
      <c r="AS31" s="20">
        <v>1</v>
      </c>
      <c r="AT31" s="20">
        <v>1</v>
      </c>
      <c r="AU31" s="20">
        <v>1</v>
      </c>
    </row>
    <row r="32" spans="1:47" x14ac:dyDescent="0.25">
      <c r="A32" s="614"/>
      <c r="B32" s="15" t="str">
        <f t="shared" si="2"/>
        <v>Czech Republic</v>
      </c>
      <c r="C32" s="15" t="s">
        <v>56</v>
      </c>
      <c r="D32" s="15" t="s">
        <v>51</v>
      </c>
      <c r="E32" s="15" t="s">
        <v>58</v>
      </c>
      <c r="F32" s="15" t="s">
        <v>68</v>
      </c>
      <c r="G32" s="15" t="s">
        <v>59</v>
      </c>
      <c r="H32" s="15" t="s">
        <v>66</v>
      </c>
      <c r="I32" s="15" t="s">
        <v>67</v>
      </c>
      <c r="J32" s="15"/>
      <c r="K32" s="14">
        <v>0</v>
      </c>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4">
        <v>0</v>
      </c>
      <c r="AF32" s="14">
        <v>0</v>
      </c>
      <c r="AG32" s="14">
        <v>0</v>
      </c>
      <c r="AH32" s="14">
        <v>0</v>
      </c>
      <c r="AI32" s="14">
        <v>0</v>
      </c>
      <c r="AJ32" s="14">
        <v>0</v>
      </c>
      <c r="AK32" s="14">
        <v>0</v>
      </c>
      <c r="AL32" s="14">
        <v>0</v>
      </c>
      <c r="AM32" s="14">
        <v>0</v>
      </c>
      <c r="AN32" s="14">
        <v>0</v>
      </c>
      <c r="AO32" s="14">
        <v>0</v>
      </c>
      <c r="AP32" s="14">
        <v>0</v>
      </c>
      <c r="AQ32" s="14">
        <v>0</v>
      </c>
      <c r="AR32" s="14">
        <v>0</v>
      </c>
      <c r="AS32" s="14">
        <v>0</v>
      </c>
      <c r="AT32" s="14">
        <v>0</v>
      </c>
      <c r="AU32" s="14">
        <v>0</v>
      </c>
    </row>
    <row r="33" spans="1:48" x14ac:dyDescent="0.25">
      <c r="A33" s="614"/>
      <c r="B33" s="15" t="str">
        <f t="shared" si="2"/>
        <v>Czech Republic</v>
      </c>
      <c r="C33" s="15" t="s">
        <v>69</v>
      </c>
      <c r="D33" s="15" t="s">
        <v>51</v>
      </c>
      <c r="E33" s="15" t="s">
        <v>62</v>
      </c>
      <c r="F33" s="15" t="s">
        <v>65</v>
      </c>
      <c r="G33" s="15" t="s">
        <v>59</v>
      </c>
      <c r="H33" s="15" t="s">
        <v>66</v>
      </c>
      <c r="I33" s="15" t="s">
        <v>67</v>
      </c>
      <c r="J33" s="15"/>
      <c r="K33" s="14">
        <v>1</v>
      </c>
      <c r="L33" s="14">
        <v>1</v>
      </c>
      <c r="M33" s="14">
        <v>1</v>
      </c>
      <c r="N33" s="14">
        <v>1</v>
      </c>
      <c r="O33" s="14">
        <v>1</v>
      </c>
      <c r="P33" s="14">
        <v>1</v>
      </c>
      <c r="Q33" s="14">
        <v>1</v>
      </c>
      <c r="R33" s="14">
        <v>1</v>
      </c>
      <c r="S33" s="14">
        <v>1</v>
      </c>
      <c r="T33" s="14">
        <v>1</v>
      </c>
      <c r="U33" s="14">
        <v>1</v>
      </c>
      <c r="V33" s="14">
        <v>1</v>
      </c>
      <c r="W33" s="14">
        <v>1</v>
      </c>
      <c r="X33" s="14">
        <v>1</v>
      </c>
      <c r="Y33" s="14">
        <v>1</v>
      </c>
      <c r="Z33" s="14">
        <v>1</v>
      </c>
      <c r="AA33" s="14">
        <v>1</v>
      </c>
      <c r="AB33" s="14">
        <v>1</v>
      </c>
      <c r="AC33" s="14">
        <v>1</v>
      </c>
      <c r="AD33" s="14">
        <v>1</v>
      </c>
      <c r="AE33" s="14">
        <v>1</v>
      </c>
      <c r="AF33" s="14">
        <v>1</v>
      </c>
      <c r="AG33" s="14">
        <v>1</v>
      </c>
      <c r="AH33" s="14">
        <v>1</v>
      </c>
      <c r="AI33" s="14">
        <v>1</v>
      </c>
      <c r="AJ33" s="14">
        <v>1</v>
      </c>
      <c r="AK33" s="14">
        <v>1</v>
      </c>
      <c r="AL33" s="14">
        <v>1</v>
      </c>
      <c r="AM33" s="14">
        <v>1</v>
      </c>
      <c r="AN33" s="14">
        <v>1</v>
      </c>
      <c r="AO33" s="14">
        <v>1</v>
      </c>
      <c r="AP33" s="14">
        <v>1</v>
      </c>
      <c r="AQ33" s="14">
        <v>1</v>
      </c>
      <c r="AR33" s="14">
        <v>1</v>
      </c>
      <c r="AS33" s="14">
        <v>1</v>
      </c>
      <c r="AT33" s="14">
        <v>1</v>
      </c>
      <c r="AU33" s="14">
        <v>1</v>
      </c>
    </row>
    <row r="34" spans="1:48" x14ac:dyDescent="0.25">
      <c r="A34" s="614"/>
      <c r="B34" s="15" t="str">
        <f t="shared" si="2"/>
        <v>Czech Republic</v>
      </c>
      <c r="C34" s="15" t="s">
        <v>70</v>
      </c>
      <c r="D34" s="15" t="s">
        <v>51</v>
      </c>
      <c r="E34" s="15" t="s">
        <v>62</v>
      </c>
      <c r="F34" s="15" t="s">
        <v>68</v>
      </c>
      <c r="G34" s="15" t="s">
        <v>59</v>
      </c>
      <c r="H34" s="15" t="s">
        <v>66</v>
      </c>
      <c r="I34" s="15" t="s">
        <v>67</v>
      </c>
      <c r="J34" s="15"/>
      <c r="K34" s="14">
        <v>0</v>
      </c>
      <c r="L34" s="14">
        <v>0</v>
      </c>
      <c r="M34" s="14">
        <v>0</v>
      </c>
      <c r="N34" s="14">
        <v>0</v>
      </c>
      <c r="O34" s="14">
        <v>0</v>
      </c>
      <c r="P34" s="14">
        <v>0</v>
      </c>
      <c r="Q34" s="14">
        <v>0</v>
      </c>
      <c r="R34" s="14">
        <v>0</v>
      </c>
      <c r="S34" s="14">
        <v>0</v>
      </c>
      <c r="T34" s="14">
        <v>0</v>
      </c>
      <c r="U34" s="14">
        <v>0</v>
      </c>
      <c r="V34" s="14">
        <v>0</v>
      </c>
      <c r="W34" s="14">
        <v>0</v>
      </c>
      <c r="X34" s="14">
        <v>0</v>
      </c>
      <c r="Y34" s="14">
        <v>0</v>
      </c>
      <c r="Z34" s="14">
        <v>0</v>
      </c>
      <c r="AA34" s="14">
        <v>0</v>
      </c>
      <c r="AB34" s="14">
        <v>0</v>
      </c>
      <c r="AC34" s="14">
        <v>0</v>
      </c>
      <c r="AD34" s="14">
        <v>0</v>
      </c>
      <c r="AE34" s="14">
        <v>0</v>
      </c>
      <c r="AF34" s="14">
        <v>0</v>
      </c>
      <c r="AG34" s="14">
        <v>0</v>
      </c>
      <c r="AH34" s="14">
        <v>0</v>
      </c>
      <c r="AI34" s="14">
        <v>0</v>
      </c>
      <c r="AJ34" s="14">
        <v>0</v>
      </c>
      <c r="AK34" s="14">
        <v>0</v>
      </c>
      <c r="AL34" s="14">
        <v>0</v>
      </c>
      <c r="AM34" s="14">
        <v>0</v>
      </c>
      <c r="AN34" s="14">
        <v>0</v>
      </c>
      <c r="AO34" s="14">
        <v>0</v>
      </c>
      <c r="AP34" s="14">
        <v>0</v>
      </c>
      <c r="AQ34" s="14">
        <v>0</v>
      </c>
      <c r="AR34" s="14">
        <v>0</v>
      </c>
      <c r="AS34" s="14">
        <v>0</v>
      </c>
      <c r="AT34" s="14">
        <v>0</v>
      </c>
      <c r="AU34" s="14">
        <v>0</v>
      </c>
    </row>
    <row r="35" spans="1:48" x14ac:dyDescent="0.25">
      <c r="A35" s="614"/>
      <c r="B35" s="15" t="str">
        <f t="shared" si="2"/>
        <v>Czech Republic</v>
      </c>
      <c r="C35" s="15" t="s">
        <v>71</v>
      </c>
      <c r="D35" s="15" t="s">
        <v>51</v>
      </c>
      <c r="E35" s="15" t="s">
        <v>63</v>
      </c>
      <c r="F35" s="15" t="s">
        <v>65</v>
      </c>
      <c r="G35" s="15" t="s">
        <v>59</v>
      </c>
      <c r="H35" s="15" t="s">
        <v>66</v>
      </c>
      <c r="I35" s="15" t="s">
        <v>67</v>
      </c>
      <c r="J35" s="15"/>
      <c r="K35" s="14">
        <v>1</v>
      </c>
      <c r="L35" s="14">
        <v>1</v>
      </c>
      <c r="M35" s="14">
        <v>1</v>
      </c>
      <c r="N35" s="14">
        <v>1</v>
      </c>
      <c r="O35" s="14">
        <v>1</v>
      </c>
      <c r="P35" s="14">
        <v>1</v>
      </c>
      <c r="Q35" s="14">
        <v>1</v>
      </c>
      <c r="R35" s="14">
        <v>1</v>
      </c>
      <c r="S35" s="14">
        <v>1</v>
      </c>
      <c r="T35" s="14">
        <v>1</v>
      </c>
      <c r="U35" s="14">
        <v>1</v>
      </c>
      <c r="V35" s="14">
        <v>1</v>
      </c>
      <c r="W35" s="14">
        <v>1</v>
      </c>
      <c r="X35" s="14">
        <v>1</v>
      </c>
      <c r="Y35" s="14">
        <v>1</v>
      </c>
      <c r="Z35" s="14">
        <v>1</v>
      </c>
      <c r="AA35" s="14">
        <v>1</v>
      </c>
      <c r="AB35" s="14">
        <v>1</v>
      </c>
      <c r="AC35" s="14">
        <v>1</v>
      </c>
      <c r="AD35" s="14">
        <v>1</v>
      </c>
      <c r="AE35" s="14">
        <v>1</v>
      </c>
      <c r="AF35" s="14">
        <v>1</v>
      </c>
      <c r="AG35" s="14">
        <v>1</v>
      </c>
      <c r="AH35" s="14">
        <v>1</v>
      </c>
      <c r="AI35" s="14">
        <v>1</v>
      </c>
      <c r="AJ35" s="14">
        <v>1</v>
      </c>
      <c r="AK35" s="14">
        <v>1</v>
      </c>
      <c r="AL35" s="14">
        <v>1</v>
      </c>
      <c r="AM35" s="14">
        <v>1</v>
      </c>
      <c r="AN35" s="14">
        <v>1</v>
      </c>
      <c r="AO35" s="14">
        <v>1</v>
      </c>
      <c r="AP35" s="14">
        <v>1</v>
      </c>
      <c r="AQ35" s="14">
        <v>1</v>
      </c>
      <c r="AR35" s="14">
        <v>1</v>
      </c>
      <c r="AS35" s="14">
        <v>1</v>
      </c>
      <c r="AT35" s="14">
        <v>1</v>
      </c>
      <c r="AU35" s="14">
        <v>1</v>
      </c>
    </row>
    <row r="36" spans="1:48" x14ac:dyDescent="0.25">
      <c r="A36" s="614"/>
      <c r="B36" s="15" t="str">
        <f t="shared" si="2"/>
        <v>Czech Republic</v>
      </c>
      <c r="C36" s="15" t="s">
        <v>56</v>
      </c>
      <c r="D36" s="15" t="s">
        <v>51</v>
      </c>
      <c r="E36" s="15" t="s">
        <v>63</v>
      </c>
      <c r="F36" s="15" t="s">
        <v>68</v>
      </c>
      <c r="G36" s="15" t="s">
        <v>59</v>
      </c>
      <c r="H36" s="15" t="s">
        <v>66</v>
      </c>
      <c r="I36" s="15" t="s">
        <v>67</v>
      </c>
      <c r="J36" s="15"/>
      <c r="K36" s="14">
        <v>0</v>
      </c>
      <c r="L36" s="14">
        <v>0</v>
      </c>
      <c r="M36" s="14">
        <v>0</v>
      </c>
      <c r="N36" s="14">
        <v>0</v>
      </c>
      <c r="O36" s="14">
        <v>0</v>
      </c>
      <c r="P36" s="14">
        <v>0</v>
      </c>
      <c r="Q36" s="14">
        <v>0</v>
      </c>
      <c r="R36" s="14">
        <v>0</v>
      </c>
      <c r="S36" s="14">
        <v>0</v>
      </c>
      <c r="T36" s="14">
        <v>0</v>
      </c>
      <c r="U36" s="14">
        <v>0</v>
      </c>
      <c r="V36" s="14">
        <v>0</v>
      </c>
      <c r="W36" s="14">
        <v>0</v>
      </c>
      <c r="X36" s="14">
        <v>0</v>
      </c>
      <c r="Y36" s="14">
        <v>0</v>
      </c>
      <c r="Z36" s="14">
        <v>0</v>
      </c>
      <c r="AA36" s="14">
        <v>0</v>
      </c>
      <c r="AB36" s="14">
        <v>0</v>
      </c>
      <c r="AC36" s="14">
        <v>0</v>
      </c>
      <c r="AD36" s="14">
        <v>0</v>
      </c>
      <c r="AE36" s="14">
        <v>0</v>
      </c>
      <c r="AF36" s="14">
        <v>0</v>
      </c>
      <c r="AG36" s="14">
        <v>0</v>
      </c>
      <c r="AH36" s="14">
        <v>0</v>
      </c>
      <c r="AI36" s="14">
        <v>0</v>
      </c>
      <c r="AJ36" s="14">
        <v>0</v>
      </c>
      <c r="AK36" s="14">
        <v>0</v>
      </c>
      <c r="AL36" s="14">
        <v>0</v>
      </c>
      <c r="AM36" s="14">
        <v>0</v>
      </c>
      <c r="AN36" s="14">
        <v>0</v>
      </c>
      <c r="AO36" s="14">
        <v>0</v>
      </c>
      <c r="AP36" s="14">
        <v>0</v>
      </c>
      <c r="AQ36" s="14">
        <v>0</v>
      </c>
      <c r="AR36" s="14">
        <v>0</v>
      </c>
      <c r="AS36" s="14">
        <v>0</v>
      </c>
      <c r="AT36" s="14">
        <v>0</v>
      </c>
      <c r="AU36" s="14">
        <v>0</v>
      </c>
    </row>
    <row r="37" spans="1:48" ht="15.75" thickBot="1" x14ac:dyDescent="0.3">
      <c r="A37" s="617"/>
      <c r="B37" s="21" t="s">
        <v>72</v>
      </c>
      <c r="C37" s="21"/>
      <c r="D37" s="21"/>
      <c r="E37" s="21"/>
      <c r="F37" s="21"/>
      <c r="G37" s="21"/>
      <c r="H37" s="21"/>
      <c r="I37" s="21"/>
      <c r="J37" s="21"/>
      <c r="K37" s="21" t="b">
        <f>SUM(K31:K36)/3=1</f>
        <v>1</v>
      </c>
      <c r="L37" s="21" t="b">
        <f>SUM(L31:L36)/3=1</f>
        <v>1</v>
      </c>
      <c r="M37" s="21" t="b">
        <f>SUM(M31:M36)/3=1</f>
        <v>1</v>
      </c>
      <c r="N37" s="21" t="b">
        <f t="shared" ref="N37:AM37" si="3">SUM(N31:N36)/3=1</f>
        <v>1</v>
      </c>
      <c r="O37" s="21" t="b">
        <f t="shared" si="3"/>
        <v>1</v>
      </c>
      <c r="P37" s="21" t="b">
        <f t="shared" si="3"/>
        <v>1</v>
      </c>
      <c r="Q37" s="21" t="b">
        <f t="shared" si="3"/>
        <v>1</v>
      </c>
      <c r="R37" s="21" t="b">
        <f t="shared" si="3"/>
        <v>1</v>
      </c>
      <c r="S37" s="21" t="b">
        <f t="shared" si="3"/>
        <v>1</v>
      </c>
      <c r="T37" s="21" t="b">
        <f t="shared" si="3"/>
        <v>1</v>
      </c>
      <c r="U37" s="21" t="b">
        <f t="shared" si="3"/>
        <v>1</v>
      </c>
      <c r="V37" s="21" t="b">
        <f t="shared" si="3"/>
        <v>1</v>
      </c>
      <c r="W37" s="21" t="b">
        <f t="shared" si="3"/>
        <v>1</v>
      </c>
      <c r="X37" s="21" t="b">
        <f t="shared" si="3"/>
        <v>1</v>
      </c>
      <c r="Y37" s="21" t="b">
        <f t="shared" si="3"/>
        <v>1</v>
      </c>
      <c r="Z37" s="21" t="b">
        <f t="shared" si="3"/>
        <v>1</v>
      </c>
      <c r="AA37" s="21" t="b">
        <f t="shared" si="3"/>
        <v>1</v>
      </c>
      <c r="AB37" s="21" t="b">
        <f t="shared" si="3"/>
        <v>1</v>
      </c>
      <c r="AC37" s="21" t="b">
        <f t="shared" si="3"/>
        <v>1</v>
      </c>
      <c r="AD37" s="21" t="b">
        <f t="shared" si="3"/>
        <v>1</v>
      </c>
      <c r="AE37" s="21" t="b">
        <f t="shared" si="3"/>
        <v>1</v>
      </c>
      <c r="AF37" s="21" t="b">
        <f t="shared" si="3"/>
        <v>1</v>
      </c>
      <c r="AG37" s="21" t="b">
        <f t="shared" si="3"/>
        <v>1</v>
      </c>
      <c r="AH37" s="21" t="b">
        <f t="shared" si="3"/>
        <v>1</v>
      </c>
      <c r="AI37" s="21" t="b">
        <f t="shared" si="3"/>
        <v>1</v>
      </c>
      <c r="AJ37" s="21" t="b">
        <f t="shared" si="3"/>
        <v>1</v>
      </c>
      <c r="AK37" s="21" t="b">
        <f t="shared" si="3"/>
        <v>1</v>
      </c>
      <c r="AL37" s="21" t="b">
        <f t="shared" si="3"/>
        <v>1</v>
      </c>
      <c r="AM37" s="21" t="b">
        <f t="shared" si="3"/>
        <v>1</v>
      </c>
      <c r="AN37" s="21" t="b">
        <f>AM37</f>
        <v>1</v>
      </c>
      <c r="AO37" s="21" t="b">
        <f>AN37</f>
        <v>1</v>
      </c>
      <c r="AP37" s="21" t="b">
        <f>AO37</f>
        <v>1</v>
      </c>
      <c r="AQ37" s="21" t="b">
        <f t="shared" ref="AQ37:AU37" si="4">AP37</f>
        <v>1</v>
      </c>
      <c r="AR37" s="21" t="b">
        <f t="shared" si="4"/>
        <v>1</v>
      </c>
      <c r="AS37" s="21" t="b">
        <f t="shared" si="4"/>
        <v>1</v>
      </c>
      <c r="AT37" s="21" t="b">
        <f t="shared" si="4"/>
        <v>1</v>
      </c>
      <c r="AU37" s="21" t="b">
        <f t="shared" si="4"/>
        <v>1</v>
      </c>
    </row>
    <row r="38" spans="1:48" x14ac:dyDescent="0.25">
      <c r="A38" s="611" t="s">
        <v>73</v>
      </c>
      <c r="B38" s="15" t="str">
        <f t="shared" si="2"/>
        <v>Czech Republic</v>
      </c>
      <c r="C38" s="15" t="s">
        <v>56</v>
      </c>
      <c r="D38" s="15" t="s">
        <v>20</v>
      </c>
      <c r="E38" s="15" t="s">
        <v>59</v>
      </c>
      <c r="F38" s="15" t="s">
        <v>59</v>
      </c>
      <c r="G38" s="15" t="s">
        <v>74</v>
      </c>
      <c r="H38" s="15" t="s">
        <v>75</v>
      </c>
      <c r="I38" s="15" t="s">
        <v>76</v>
      </c>
      <c r="J38" s="15"/>
      <c r="K38" s="102">
        <v>55.32</v>
      </c>
      <c r="L38" s="102">
        <v>59.34</v>
      </c>
      <c r="M38" s="102">
        <v>54</v>
      </c>
      <c r="N38" s="102">
        <v>3.3</v>
      </c>
      <c r="O38" s="102">
        <v>0</v>
      </c>
      <c r="P38" s="102">
        <v>0</v>
      </c>
      <c r="Q38" s="9">
        <v>0</v>
      </c>
      <c r="R38" s="9">
        <v>0</v>
      </c>
      <c r="S38" s="9">
        <v>17.2</v>
      </c>
      <c r="T38" s="9">
        <v>7.5</v>
      </c>
      <c r="U38" s="9">
        <v>14.9</v>
      </c>
      <c r="V38" s="9">
        <v>13.9</v>
      </c>
      <c r="W38" s="9">
        <v>24.2</v>
      </c>
      <c r="X38" s="9">
        <v>28</v>
      </c>
      <c r="Y38" s="9">
        <v>24</v>
      </c>
      <c r="Z38" s="9">
        <v>11.7</v>
      </c>
      <c r="AA38" s="9">
        <v>10</v>
      </c>
      <c r="AB38" s="9">
        <v>10</v>
      </c>
      <c r="AC38" s="9">
        <v>11</v>
      </c>
      <c r="AD38" s="9">
        <v>13</v>
      </c>
      <c r="AE38" s="9">
        <v>5</v>
      </c>
      <c r="AF38" s="9">
        <v>3</v>
      </c>
      <c r="AG38" s="9">
        <v>10</v>
      </c>
      <c r="AH38" s="9">
        <v>6</v>
      </c>
      <c r="AI38" s="9">
        <v>21</v>
      </c>
      <c r="AJ38" s="9">
        <v>27</v>
      </c>
      <c r="AK38" s="9">
        <v>26.5</v>
      </c>
      <c r="AL38" s="9">
        <v>5.5</v>
      </c>
      <c r="AM38" s="368">
        <v>6.1</v>
      </c>
      <c r="AN38" s="201">
        <v>3.8</v>
      </c>
      <c r="AO38" s="200">
        <v>3.1</v>
      </c>
      <c r="AP38" s="200">
        <v>2.8</v>
      </c>
      <c r="AQ38" s="200">
        <v>2.2000000000000002</v>
      </c>
      <c r="AR38" s="200">
        <v>4.3</v>
      </c>
      <c r="AS38" s="369">
        <v>3.5</v>
      </c>
      <c r="AT38" s="200">
        <v>3.9</v>
      </c>
      <c r="AU38" s="370">
        <f>1.844+1.184</f>
        <v>3.028</v>
      </c>
      <c r="AV38" t="s">
        <v>340</v>
      </c>
    </row>
    <row r="39" spans="1:48" x14ac:dyDescent="0.25">
      <c r="A39" s="611"/>
      <c r="B39" s="15" t="str">
        <f t="shared" si="2"/>
        <v>Czech Republic</v>
      </c>
      <c r="C39" s="15" t="s">
        <v>56</v>
      </c>
      <c r="D39" s="15" t="s">
        <v>22</v>
      </c>
      <c r="E39" s="15" t="s">
        <v>59</v>
      </c>
      <c r="F39" s="15" t="s">
        <v>59</v>
      </c>
      <c r="G39" s="15" t="s">
        <v>74</v>
      </c>
      <c r="H39" s="15" t="s">
        <v>75</v>
      </c>
      <c r="I39" s="15" t="s">
        <v>76</v>
      </c>
      <c r="J39" s="15"/>
      <c r="K39" s="102">
        <v>4.1399999999999997</v>
      </c>
      <c r="L39" s="102">
        <v>4.919999999999999</v>
      </c>
      <c r="M39" s="102">
        <v>2.6999999999999997</v>
      </c>
      <c r="N39" s="102">
        <v>0.42</v>
      </c>
      <c r="O39" s="102">
        <v>1.32</v>
      </c>
      <c r="P39" s="102">
        <v>2.4599999999999995</v>
      </c>
      <c r="Q39" s="9">
        <v>1.2</v>
      </c>
      <c r="R39" s="9">
        <v>4</v>
      </c>
      <c r="S39" s="9">
        <v>6.3</v>
      </c>
      <c r="T39" s="9">
        <v>6.2</v>
      </c>
      <c r="U39" s="9">
        <v>6.9</v>
      </c>
      <c r="V39" s="9">
        <v>4.9000000000000004</v>
      </c>
      <c r="W39" s="9">
        <v>7.6</v>
      </c>
      <c r="X39" s="9">
        <v>8.1999999999999993</v>
      </c>
      <c r="Y39" s="9">
        <v>7.6</v>
      </c>
      <c r="Z39" s="9">
        <v>7.3</v>
      </c>
      <c r="AA39" s="9">
        <v>6.4</v>
      </c>
      <c r="AB39" s="9">
        <v>4</v>
      </c>
      <c r="AC39" s="9">
        <v>7</v>
      </c>
      <c r="AD39" s="9">
        <v>5.5</v>
      </c>
      <c r="AE39" s="9">
        <v>2</v>
      </c>
      <c r="AF39" s="9">
        <v>1</v>
      </c>
      <c r="AG39" s="9">
        <v>5</v>
      </c>
      <c r="AH39" s="9">
        <v>4</v>
      </c>
      <c r="AI39" s="9">
        <v>5</v>
      </c>
      <c r="AJ39" s="9">
        <v>5</v>
      </c>
      <c r="AK39" s="9">
        <v>3.6</v>
      </c>
      <c r="AL39" s="9">
        <v>4.5</v>
      </c>
      <c r="AM39" s="371">
        <v>6.4</v>
      </c>
      <c r="AN39" s="200">
        <v>7.2</v>
      </c>
      <c r="AO39" s="200">
        <v>6</v>
      </c>
      <c r="AP39" s="200">
        <v>6.9</v>
      </c>
      <c r="AQ39" s="200">
        <v>4.7</v>
      </c>
      <c r="AR39" s="200">
        <v>3</v>
      </c>
      <c r="AS39" s="369">
        <v>1.5</v>
      </c>
      <c r="AT39" s="200">
        <v>1.7</v>
      </c>
      <c r="AU39" s="370">
        <v>0.1</v>
      </c>
      <c r="AV39" t="s">
        <v>340</v>
      </c>
    </row>
    <row r="40" spans="1:48" x14ac:dyDescent="0.25">
      <c r="A40" s="611"/>
      <c r="B40" s="15" t="str">
        <f t="shared" si="2"/>
        <v>Czech Republic</v>
      </c>
      <c r="C40" s="15" t="s">
        <v>56</v>
      </c>
      <c r="D40" s="15" t="s">
        <v>24</v>
      </c>
      <c r="E40" s="15" t="s">
        <v>59</v>
      </c>
      <c r="F40" s="15" t="s">
        <v>59</v>
      </c>
      <c r="G40" s="15" t="s">
        <v>74</v>
      </c>
      <c r="H40" s="15" t="s">
        <v>75</v>
      </c>
      <c r="I40" s="15" t="s">
        <v>76</v>
      </c>
      <c r="J40" s="15"/>
      <c r="K40" s="102">
        <v>27.720000000000002</v>
      </c>
      <c r="L40" s="102">
        <v>30.660000000000004</v>
      </c>
      <c r="M40" s="102">
        <v>27.66</v>
      </c>
      <c r="N40" s="102">
        <v>20.7</v>
      </c>
      <c r="O40" s="102">
        <v>20.82</v>
      </c>
      <c r="P40" s="102">
        <v>18.899999999999999</v>
      </c>
      <c r="Q40" s="9">
        <v>17.7</v>
      </c>
      <c r="R40" s="9">
        <v>18.8</v>
      </c>
      <c r="S40" s="9">
        <v>16.5</v>
      </c>
      <c r="T40" s="9">
        <v>20.8</v>
      </c>
      <c r="U40" s="9">
        <v>19.600000000000001</v>
      </c>
      <c r="V40" s="9">
        <v>13.5</v>
      </c>
      <c r="W40" s="9">
        <v>23.7</v>
      </c>
      <c r="X40" s="9">
        <v>18.8</v>
      </c>
      <c r="Y40" s="9">
        <v>18.600000000000001</v>
      </c>
      <c r="Z40" s="9">
        <v>19.600000000000001</v>
      </c>
      <c r="AA40" s="9">
        <v>25</v>
      </c>
      <c r="AB40" s="9">
        <v>19</v>
      </c>
      <c r="AC40" s="9">
        <v>12</v>
      </c>
      <c r="AD40" s="9">
        <v>14.4</v>
      </c>
      <c r="AE40" s="9">
        <v>17</v>
      </c>
      <c r="AF40" s="9">
        <v>15</v>
      </c>
      <c r="AG40" s="9">
        <v>17</v>
      </c>
      <c r="AH40" s="9">
        <v>10</v>
      </c>
      <c r="AI40" s="9">
        <v>9</v>
      </c>
      <c r="AJ40" s="9">
        <v>7</v>
      </c>
      <c r="AK40" s="9">
        <v>11.8</v>
      </c>
      <c r="AL40" s="9">
        <v>9.1</v>
      </c>
      <c r="AM40" s="371">
        <v>9.3000000000000007</v>
      </c>
      <c r="AN40" s="200">
        <v>23.2</v>
      </c>
      <c r="AO40" s="200">
        <v>8.1</v>
      </c>
      <c r="AP40" s="200">
        <v>7.3</v>
      </c>
      <c r="AQ40" s="200">
        <v>1.2</v>
      </c>
      <c r="AR40" s="200">
        <v>3.7</v>
      </c>
      <c r="AS40" s="369">
        <v>4.5</v>
      </c>
      <c r="AT40" s="200">
        <v>5.0999999999999996</v>
      </c>
      <c r="AU40" s="370">
        <f>1.525+4.778</f>
        <v>6.302999999999999</v>
      </c>
      <c r="AV40" t="s">
        <v>340</v>
      </c>
    </row>
    <row r="41" spans="1:48" x14ac:dyDescent="0.25">
      <c r="A41" s="611"/>
      <c r="B41" s="15" t="str">
        <f t="shared" si="2"/>
        <v>Czech Republic</v>
      </c>
      <c r="C41" s="15" t="s">
        <v>56</v>
      </c>
      <c r="D41" s="15" t="s">
        <v>26</v>
      </c>
      <c r="E41" s="15" t="s">
        <v>59</v>
      </c>
      <c r="F41" s="15" t="s">
        <v>59</v>
      </c>
      <c r="G41" s="15" t="s">
        <v>74</v>
      </c>
      <c r="H41" s="15" t="s">
        <v>75</v>
      </c>
      <c r="I41" s="15" t="s">
        <v>76</v>
      </c>
      <c r="J41" s="15"/>
      <c r="K41" s="102">
        <v>90.18</v>
      </c>
      <c r="L41" s="102">
        <v>94.32</v>
      </c>
      <c r="M41" s="102">
        <v>94.02</v>
      </c>
      <c r="N41" s="102">
        <v>78.36</v>
      </c>
      <c r="O41" s="102">
        <v>79.559999999999988</v>
      </c>
      <c r="P41" s="102">
        <v>81</v>
      </c>
      <c r="Q41" s="9">
        <v>96.5</v>
      </c>
      <c r="R41" s="9">
        <v>75</v>
      </c>
      <c r="S41" s="9">
        <v>82.9</v>
      </c>
      <c r="T41" s="9">
        <v>86</v>
      </c>
      <c r="U41" s="9">
        <v>65.5</v>
      </c>
      <c r="V41" s="9">
        <v>72.2</v>
      </c>
      <c r="W41" s="9">
        <v>75</v>
      </c>
      <c r="X41" s="9">
        <v>94.3</v>
      </c>
      <c r="Y41" s="9">
        <v>87.3</v>
      </c>
      <c r="Z41" s="9">
        <v>94.8</v>
      </c>
      <c r="AA41" s="9">
        <v>98.5</v>
      </c>
      <c r="AB41" s="9">
        <v>108</v>
      </c>
      <c r="AC41" s="9">
        <v>110</v>
      </c>
      <c r="AD41" s="9">
        <v>103</v>
      </c>
      <c r="AE41" s="9">
        <v>101</v>
      </c>
      <c r="AF41" s="9">
        <v>80</v>
      </c>
      <c r="AG41" s="9">
        <v>90</v>
      </c>
      <c r="AH41" s="9">
        <v>121</v>
      </c>
      <c r="AI41" s="9">
        <v>124</v>
      </c>
      <c r="AJ41" s="9">
        <v>111</v>
      </c>
      <c r="AK41" s="9">
        <v>127.1</v>
      </c>
      <c r="AL41" s="9">
        <v>98.5</v>
      </c>
      <c r="AM41" s="371">
        <v>101</v>
      </c>
      <c r="AN41" s="200">
        <v>148</v>
      </c>
      <c r="AO41" s="200">
        <v>127</v>
      </c>
      <c r="AP41" s="200">
        <v>119.1</v>
      </c>
      <c r="AQ41" s="200">
        <v>106.4</v>
      </c>
      <c r="AR41" s="200">
        <v>147.69999999999999</v>
      </c>
      <c r="AS41" s="369">
        <v>109.2</v>
      </c>
      <c r="AT41" s="200">
        <v>124.4</v>
      </c>
      <c r="AU41" s="370">
        <f>108.588+43.093</f>
        <v>151.68099999999998</v>
      </c>
      <c r="AV41" t="s">
        <v>340</v>
      </c>
    </row>
    <row r="42" spans="1:48" x14ac:dyDescent="0.25">
      <c r="A42" s="611"/>
      <c r="B42" s="15" t="str">
        <f t="shared" si="2"/>
        <v>Czech Republic</v>
      </c>
      <c r="C42" s="15" t="s">
        <v>56</v>
      </c>
      <c r="D42" s="15" t="s">
        <v>28</v>
      </c>
      <c r="E42" s="15" t="s">
        <v>59</v>
      </c>
      <c r="F42" s="15" t="s">
        <v>59</v>
      </c>
      <c r="G42" s="15" t="s">
        <v>74</v>
      </c>
      <c r="H42" s="15" t="s">
        <v>75</v>
      </c>
      <c r="I42" s="15" t="s">
        <v>76</v>
      </c>
      <c r="J42" s="15"/>
      <c r="K42" s="102">
        <v>0</v>
      </c>
      <c r="L42" s="102">
        <v>0</v>
      </c>
      <c r="M42" s="102">
        <v>0</v>
      </c>
      <c r="N42" s="102">
        <v>0</v>
      </c>
      <c r="O42" s="102">
        <v>0</v>
      </c>
      <c r="P42" s="102">
        <v>0</v>
      </c>
      <c r="Q42" s="9">
        <v>0</v>
      </c>
      <c r="R42" s="9">
        <v>0</v>
      </c>
      <c r="S42" s="9">
        <v>0</v>
      </c>
      <c r="T42" s="9">
        <v>0</v>
      </c>
      <c r="U42" s="9">
        <v>0</v>
      </c>
      <c r="V42" s="9">
        <v>0</v>
      </c>
      <c r="W42" s="9">
        <v>0</v>
      </c>
      <c r="X42" s="9">
        <v>0</v>
      </c>
      <c r="Y42" s="9">
        <v>0</v>
      </c>
      <c r="Z42" s="9">
        <v>0</v>
      </c>
      <c r="AA42" s="9">
        <v>0</v>
      </c>
      <c r="AB42" s="9">
        <v>0</v>
      </c>
      <c r="AC42" s="9">
        <v>0</v>
      </c>
      <c r="AD42" s="9">
        <v>0</v>
      </c>
      <c r="AE42" s="9">
        <v>0</v>
      </c>
      <c r="AF42" s="9">
        <v>0</v>
      </c>
      <c r="AG42" s="9">
        <v>0</v>
      </c>
      <c r="AH42" s="9">
        <v>0</v>
      </c>
      <c r="AI42" s="9">
        <v>0</v>
      </c>
      <c r="AJ42" s="9">
        <v>0</v>
      </c>
      <c r="AK42" s="9">
        <v>0</v>
      </c>
      <c r="AL42" s="9">
        <v>0</v>
      </c>
      <c r="AM42" s="371">
        <v>0</v>
      </c>
      <c r="AN42" s="200">
        <v>0</v>
      </c>
      <c r="AO42" s="200">
        <v>0.1</v>
      </c>
      <c r="AP42" s="200">
        <v>0</v>
      </c>
      <c r="AQ42" s="200">
        <v>0</v>
      </c>
      <c r="AR42" s="200">
        <v>0</v>
      </c>
      <c r="AS42" s="369">
        <v>0</v>
      </c>
      <c r="AT42" s="200">
        <v>0</v>
      </c>
      <c r="AU42" s="370">
        <v>0</v>
      </c>
      <c r="AV42" t="s">
        <v>340</v>
      </c>
    </row>
    <row r="43" spans="1:48" x14ac:dyDescent="0.25">
      <c r="A43" s="611"/>
      <c r="B43" s="15" t="str">
        <f t="shared" si="2"/>
        <v>Czech Republic</v>
      </c>
      <c r="C43" s="15" t="s">
        <v>56</v>
      </c>
      <c r="D43" s="15" t="s">
        <v>30</v>
      </c>
      <c r="E43" s="15" t="s">
        <v>59</v>
      </c>
      <c r="F43" s="15" t="s">
        <v>59</v>
      </c>
      <c r="G43" s="15" t="s">
        <v>74</v>
      </c>
      <c r="H43" s="15" t="s">
        <v>75</v>
      </c>
      <c r="I43" s="15" t="s">
        <v>76</v>
      </c>
      <c r="J43" s="15"/>
      <c r="K43" s="102">
        <v>74.759999999999991</v>
      </c>
      <c r="L43" s="102">
        <v>66.12</v>
      </c>
      <c r="M43" s="102">
        <v>49.199999999999996</v>
      </c>
      <c r="N43" s="102">
        <v>13.26</v>
      </c>
      <c r="O43" s="102">
        <v>10.139999999999999</v>
      </c>
      <c r="P43" s="102">
        <v>15.6</v>
      </c>
      <c r="Q43" s="9">
        <v>16.3</v>
      </c>
      <c r="R43" s="9">
        <v>16</v>
      </c>
      <c r="S43" s="9">
        <v>15.8</v>
      </c>
      <c r="T43" s="9">
        <v>12.1</v>
      </c>
      <c r="U43" s="9">
        <v>10.5</v>
      </c>
      <c r="V43" s="9">
        <v>8.6</v>
      </c>
      <c r="W43" s="9">
        <v>9</v>
      </c>
      <c r="X43" s="9">
        <v>11.4</v>
      </c>
      <c r="Y43" s="9">
        <v>17.5</v>
      </c>
      <c r="Z43" s="9">
        <v>9.9</v>
      </c>
      <c r="AA43" s="9">
        <v>11.5</v>
      </c>
      <c r="AB43" s="9">
        <v>11.5</v>
      </c>
      <c r="AC43" s="9">
        <v>9</v>
      </c>
      <c r="AD43" s="9">
        <v>13.5</v>
      </c>
      <c r="AE43" s="9">
        <v>16</v>
      </c>
      <c r="AF43" s="9">
        <v>20</v>
      </c>
      <c r="AG43" s="9">
        <v>4</v>
      </c>
      <c r="AH43" s="9">
        <v>5</v>
      </c>
      <c r="AI43" s="9">
        <v>9</v>
      </c>
      <c r="AJ43" s="9">
        <v>10</v>
      </c>
      <c r="AK43" s="9">
        <v>9.4</v>
      </c>
      <c r="AL43" s="9">
        <v>14.8</v>
      </c>
      <c r="AM43" s="371">
        <v>12.4</v>
      </c>
      <c r="AN43" s="200">
        <v>11.3</v>
      </c>
      <c r="AO43" s="200">
        <v>12.8</v>
      </c>
      <c r="AP43" s="200">
        <v>11.4</v>
      </c>
      <c r="AQ43" s="200">
        <v>12.3</v>
      </c>
      <c r="AR43" s="200">
        <v>12.7</v>
      </c>
      <c r="AS43" s="369">
        <v>7.2</v>
      </c>
      <c r="AT43" s="200">
        <v>8.1999999999999993</v>
      </c>
      <c r="AU43" s="370">
        <v>9.3109999999999999</v>
      </c>
      <c r="AV43" t="s">
        <v>340</v>
      </c>
    </row>
    <row r="44" spans="1:48" x14ac:dyDescent="0.25">
      <c r="A44" s="611"/>
      <c r="B44" s="15" t="str">
        <f t="shared" si="2"/>
        <v>Czech Republic</v>
      </c>
      <c r="C44" s="15" t="s">
        <v>56</v>
      </c>
      <c r="D44" s="15" t="s">
        <v>32</v>
      </c>
      <c r="E44" s="15" t="s">
        <v>59</v>
      </c>
      <c r="F44" s="15" t="s">
        <v>59</v>
      </c>
      <c r="G44" s="15" t="s">
        <v>74</v>
      </c>
      <c r="H44" s="15" t="s">
        <v>75</v>
      </c>
      <c r="I44" s="15" t="s">
        <v>76</v>
      </c>
      <c r="J44" s="15"/>
      <c r="K44" s="102">
        <v>7.98</v>
      </c>
      <c r="L44" s="102">
        <v>8.94</v>
      </c>
      <c r="M44" s="102">
        <v>7.68</v>
      </c>
      <c r="N44" s="102">
        <v>0.84</v>
      </c>
      <c r="O44" s="102">
        <v>0</v>
      </c>
      <c r="P44" s="102">
        <v>0</v>
      </c>
      <c r="Q44" s="9">
        <v>0</v>
      </c>
      <c r="R44" s="9">
        <v>0</v>
      </c>
      <c r="S44" s="9">
        <v>4.2</v>
      </c>
      <c r="T44" s="9">
        <v>0</v>
      </c>
      <c r="U44" s="9">
        <v>3.4</v>
      </c>
      <c r="V44" s="9">
        <v>3.1</v>
      </c>
      <c r="W44" s="9">
        <v>2.6</v>
      </c>
      <c r="X44" s="9">
        <v>0</v>
      </c>
      <c r="Y44" s="9">
        <v>2.6</v>
      </c>
      <c r="Z44" s="9">
        <v>1.6</v>
      </c>
      <c r="AA44" s="9">
        <v>2.2999999999999998</v>
      </c>
      <c r="AB44" s="9">
        <v>3</v>
      </c>
      <c r="AC44" s="9">
        <v>3</v>
      </c>
      <c r="AD44" s="9">
        <v>2.7</v>
      </c>
      <c r="AE44" s="9">
        <v>3</v>
      </c>
      <c r="AF44" s="9">
        <v>2</v>
      </c>
      <c r="AG44" s="9">
        <v>7</v>
      </c>
      <c r="AH44" s="9">
        <v>2</v>
      </c>
      <c r="AI44" s="9">
        <v>4</v>
      </c>
      <c r="AJ44" s="9">
        <v>5</v>
      </c>
      <c r="AK44" s="9">
        <v>4.7</v>
      </c>
      <c r="AL44" s="9">
        <v>4</v>
      </c>
      <c r="AM44" s="371">
        <v>2.6</v>
      </c>
      <c r="AN44" s="200">
        <v>4</v>
      </c>
      <c r="AO44" s="200">
        <v>1.7</v>
      </c>
      <c r="AP44" s="200">
        <v>0.4</v>
      </c>
      <c r="AQ44" s="200">
        <v>0.1</v>
      </c>
      <c r="AR44" s="200">
        <v>3.3</v>
      </c>
      <c r="AS44" s="369">
        <v>2.8</v>
      </c>
      <c r="AT44" s="200">
        <v>3.1</v>
      </c>
      <c r="AU44" s="370">
        <v>4.4969999999999999</v>
      </c>
      <c r="AV44" t="s">
        <v>340</v>
      </c>
    </row>
    <row r="45" spans="1:48" x14ac:dyDescent="0.25">
      <c r="A45" s="611"/>
      <c r="B45" s="15" t="str">
        <f t="shared" si="2"/>
        <v>Czech Republic</v>
      </c>
      <c r="C45" s="15" t="s">
        <v>56</v>
      </c>
      <c r="D45" s="15" t="s">
        <v>34</v>
      </c>
      <c r="E45" s="15" t="s">
        <v>59</v>
      </c>
      <c r="F45" s="15" t="s">
        <v>59</v>
      </c>
      <c r="G45" s="15" t="s">
        <v>74</v>
      </c>
      <c r="H45" s="15" t="s">
        <v>75</v>
      </c>
      <c r="I45" s="15" t="s">
        <v>76</v>
      </c>
      <c r="J45" s="15"/>
      <c r="K45" s="102">
        <v>70.14</v>
      </c>
      <c r="L45" s="102">
        <v>75.36</v>
      </c>
      <c r="M45" s="102">
        <v>73.61999999999999</v>
      </c>
      <c r="N45" s="102">
        <v>25.8</v>
      </c>
      <c r="O45" s="102">
        <v>30.660000000000004</v>
      </c>
      <c r="P45" s="102">
        <v>54</v>
      </c>
      <c r="Q45" s="9">
        <v>94.1</v>
      </c>
      <c r="R45" s="9">
        <v>88.2</v>
      </c>
      <c r="S45" s="9">
        <v>61.5</v>
      </c>
      <c r="T45" s="9">
        <v>64.599999999999994</v>
      </c>
      <c r="U45" s="9">
        <v>64.3</v>
      </c>
      <c r="V45" s="9">
        <v>56.6</v>
      </c>
      <c r="W45" s="9">
        <v>84.8</v>
      </c>
      <c r="X45" s="9">
        <v>98.2</v>
      </c>
      <c r="Y45" s="9">
        <v>84.6</v>
      </c>
      <c r="Z45" s="9">
        <v>100.1</v>
      </c>
      <c r="AA45" s="9">
        <v>89.5</v>
      </c>
      <c r="AB45" s="9">
        <v>84</v>
      </c>
      <c r="AC45" s="9">
        <v>98</v>
      </c>
      <c r="AD45" s="9">
        <v>103</v>
      </c>
      <c r="AE45" s="9">
        <v>110</v>
      </c>
      <c r="AF45" s="9">
        <v>90</v>
      </c>
      <c r="AG45" s="9">
        <v>87</v>
      </c>
      <c r="AH45" s="9">
        <v>91</v>
      </c>
      <c r="AI45" s="9">
        <v>86</v>
      </c>
      <c r="AJ45" s="9">
        <v>93</v>
      </c>
      <c r="AK45" s="9">
        <v>91.8</v>
      </c>
      <c r="AL45" s="9">
        <v>150.1</v>
      </c>
      <c r="AM45" s="371">
        <v>74.2</v>
      </c>
      <c r="AN45" s="200">
        <v>88.1</v>
      </c>
      <c r="AO45" s="200">
        <v>68.2</v>
      </c>
      <c r="AP45" s="200">
        <v>75.8</v>
      </c>
      <c r="AQ45" s="200">
        <v>53.3</v>
      </c>
      <c r="AR45" s="200">
        <v>56.2</v>
      </c>
      <c r="AS45" s="369">
        <v>31.5</v>
      </c>
      <c r="AT45" s="200">
        <v>35.799999999999997</v>
      </c>
      <c r="AU45" s="370">
        <v>41.709000000000003</v>
      </c>
      <c r="AV45" t="s">
        <v>340</v>
      </c>
    </row>
    <row r="46" spans="1:48" x14ac:dyDescent="0.25">
      <c r="A46" s="611"/>
      <c r="B46" s="15" t="str">
        <f t="shared" si="2"/>
        <v>Czech Republic</v>
      </c>
      <c r="C46" s="15" t="s">
        <v>56</v>
      </c>
      <c r="D46" s="15" t="s">
        <v>36</v>
      </c>
      <c r="E46" s="15" t="s">
        <v>59</v>
      </c>
      <c r="F46" s="15" t="s">
        <v>59</v>
      </c>
      <c r="G46" s="15" t="s">
        <v>74</v>
      </c>
      <c r="H46" s="15" t="s">
        <v>75</v>
      </c>
      <c r="I46" s="15" t="s">
        <v>76</v>
      </c>
      <c r="J46" s="15"/>
      <c r="K46" s="102">
        <v>9.9600000000000009</v>
      </c>
      <c r="L46" s="102">
        <v>8.94</v>
      </c>
      <c r="M46" s="102">
        <v>8.2799999999999994</v>
      </c>
      <c r="N46" s="102">
        <v>2.52</v>
      </c>
      <c r="O46" s="102">
        <v>0</v>
      </c>
      <c r="P46" s="102">
        <v>0</v>
      </c>
      <c r="Q46" s="9">
        <v>0</v>
      </c>
      <c r="R46" s="9">
        <v>0</v>
      </c>
      <c r="S46" s="9">
        <v>3.8</v>
      </c>
      <c r="T46" s="9">
        <v>0</v>
      </c>
      <c r="U46" s="9">
        <v>2.8</v>
      </c>
      <c r="V46" s="9">
        <v>0.5</v>
      </c>
      <c r="W46" s="9">
        <v>4.9000000000000004</v>
      </c>
      <c r="X46" s="9">
        <v>2.4</v>
      </c>
      <c r="Y46" s="9">
        <v>6.3</v>
      </c>
      <c r="Z46" s="9">
        <v>14.2</v>
      </c>
      <c r="AA46" s="9">
        <v>2.5</v>
      </c>
      <c r="AB46" s="9">
        <v>2.5</v>
      </c>
      <c r="AC46" s="9">
        <v>3</v>
      </c>
      <c r="AD46" s="9">
        <v>6</v>
      </c>
      <c r="AE46" s="9">
        <v>11</v>
      </c>
      <c r="AF46" s="9">
        <v>10</v>
      </c>
      <c r="AG46" s="9">
        <v>15</v>
      </c>
      <c r="AH46" s="9">
        <v>20</v>
      </c>
      <c r="AI46" s="9">
        <v>5</v>
      </c>
      <c r="AJ46" s="9">
        <v>6</v>
      </c>
      <c r="AK46" s="9">
        <v>12.1</v>
      </c>
      <c r="AL46" s="9">
        <v>31.6</v>
      </c>
      <c r="AM46" s="371">
        <v>19.5</v>
      </c>
      <c r="AN46" s="200">
        <v>21.4</v>
      </c>
      <c r="AO46" s="200">
        <v>33</v>
      </c>
      <c r="AP46" s="200">
        <v>50.7</v>
      </c>
      <c r="AQ46" s="200">
        <v>36.799999999999997</v>
      </c>
      <c r="AR46" s="200">
        <v>1.6</v>
      </c>
      <c r="AS46" s="369">
        <v>1</v>
      </c>
      <c r="AT46" s="200">
        <v>1.1000000000000001</v>
      </c>
      <c r="AU46" s="370">
        <v>0.183</v>
      </c>
      <c r="AV46" t="s">
        <v>340</v>
      </c>
    </row>
    <row r="47" spans="1:48" ht="15.75" thickBot="1" x14ac:dyDescent="0.3">
      <c r="A47" s="611"/>
      <c r="B47" s="15" t="str">
        <f t="shared" si="2"/>
        <v>Czech Republic</v>
      </c>
      <c r="C47" s="15" t="s">
        <v>56</v>
      </c>
      <c r="D47" s="15" t="s">
        <v>38</v>
      </c>
      <c r="E47" s="15" t="s">
        <v>59</v>
      </c>
      <c r="F47" s="15" t="s">
        <v>59</v>
      </c>
      <c r="G47" s="15" t="s">
        <v>74</v>
      </c>
      <c r="H47" s="15" t="s">
        <v>75</v>
      </c>
      <c r="I47" s="15" t="s">
        <v>76</v>
      </c>
      <c r="J47" s="15"/>
      <c r="K47" s="102">
        <v>45.779999999999994</v>
      </c>
      <c r="L47" s="102">
        <v>52.68</v>
      </c>
      <c r="M47" s="102">
        <v>35.1</v>
      </c>
      <c r="N47" s="102">
        <v>27.479999999999997</v>
      </c>
      <c r="O47" s="102">
        <v>25.5</v>
      </c>
      <c r="P47" s="102">
        <v>16.2</v>
      </c>
      <c r="Q47" s="9">
        <v>13.6</v>
      </c>
      <c r="R47" s="9">
        <v>30.7</v>
      </c>
      <c r="S47" s="9">
        <v>54.1</v>
      </c>
      <c r="T47" s="9">
        <v>28.7</v>
      </c>
      <c r="U47" s="9">
        <v>30.9</v>
      </c>
      <c r="V47" s="9">
        <v>36.299999999999997</v>
      </c>
      <c r="W47" s="9">
        <v>30.3</v>
      </c>
      <c r="X47" s="9">
        <v>49.3</v>
      </c>
      <c r="Y47" s="9">
        <v>40.6</v>
      </c>
      <c r="Z47" s="9">
        <v>44.6</v>
      </c>
      <c r="AA47" s="9">
        <v>47.2</v>
      </c>
      <c r="AB47" s="9">
        <v>47</v>
      </c>
      <c r="AC47" s="9">
        <v>42</v>
      </c>
      <c r="AD47" s="9">
        <v>49.8</v>
      </c>
      <c r="AE47" s="9">
        <v>25</v>
      </c>
      <c r="AF47" s="9">
        <v>25</v>
      </c>
      <c r="AG47" s="9">
        <v>60</v>
      </c>
      <c r="AH47" s="9">
        <v>75</v>
      </c>
      <c r="AI47" s="9">
        <v>44</v>
      </c>
      <c r="AJ47" s="9">
        <v>97</v>
      </c>
      <c r="AK47" s="9">
        <v>110.7</v>
      </c>
      <c r="AL47" s="9">
        <v>126.3</v>
      </c>
      <c r="AM47" s="371">
        <v>121.8</v>
      </c>
      <c r="AN47" s="200">
        <v>79.099999999999994</v>
      </c>
      <c r="AO47" s="200">
        <v>79.400000000000006</v>
      </c>
      <c r="AP47" s="200">
        <v>60.4</v>
      </c>
      <c r="AQ47" s="102">
        <v>79.3</v>
      </c>
      <c r="AR47" s="200">
        <v>81.599999999999994</v>
      </c>
      <c r="AS47" s="369">
        <v>94</v>
      </c>
      <c r="AT47" s="200">
        <v>107.1</v>
      </c>
      <c r="AU47" s="372">
        <v>72.814999999999998</v>
      </c>
      <c r="AV47" t="s">
        <v>340</v>
      </c>
    </row>
    <row r="48" spans="1:48" x14ac:dyDescent="0.25">
      <c r="A48" s="612" t="s">
        <v>182</v>
      </c>
      <c r="B48" s="18" t="str">
        <f t="shared" si="2"/>
        <v>Czech Republic</v>
      </c>
      <c r="C48" s="18" t="s">
        <v>56</v>
      </c>
      <c r="D48" s="18" t="s">
        <v>20</v>
      </c>
      <c r="E48" s="18" t="s">
        <v>59</v>
      </c>
      <c r="F48" s="18" t="s">
        <v>59</v>
      </c>
      <c r="G48" s="18" t="s">
        <v>74</v>
      </c>
      <c r="H48" s="18" t="s">
        <v>75</v>
      </c>
      <c r="I48" s="18"/>
      <c r="J48" s="18"/>
      <c r="K48" s="103">
        <f t="shared" ref="K48:AO56" si="5">AVERAGE(I38:K38)</f>
        <v>55.32</v>
      </c>
      <c r="L48" s="103">
        <f t="shared" si="5"/>
        <v>57.33</v>
      </c>
      <c r="M48" s="103">
        <f t="shared" si="5"/>
        <v>56.22</v>
      </c>
      <c r="N48" s="103">
        <f t="shared" si="5"/>
        <v>38.880000000000003</v>
      </c>
      <c r="O48" s="103">
        <f t="shared" si="5"/>
        <v>19.099999999999998</v>
      </c>
      <c r="P48" s="103">
        <f t="shared" si="5"/>
        <v>1.0999999999999999</v>
      </c>
      <c r="Q48" s="103">
        <f t="shared" si="5"/>
        <v>0</v>
      </c>
      <c r="R48" s="103">
        <f t="shared" si="5"/>
        <v>0</v>
      </c>
      <c r="S48" s="103">
        <f t="shared" si="5"/>
        <v>5.7333333333333334</v>
      </c>
      <c r="T48" s="103">
        <f t="shared" si="5"/>
        <v>8.2333333333333325</v>
      </c>
      <c r="U48" s="103">
        <f t="shared" si="5"/>
        <v>13.200000000000001</v>
      </c>
      <c r="V48" s="103">
        <f t="shared" si="5"/>
        <v>12.1</v>
      </c>
      <c r="W48" s="103">
        <f t="shared" si="5"/>
        <v>17.666666666666668</v>
      </c>
      <c r="X48" s="103">
        <f t="shared" si="5"/>
        <v>22.033333333333331</v>
      </c>
      <c r="Y48" s="103">
        <f t="shared" si="5"/>
        <v>25.400000000000002</v>
      </c>
      <c r="Z48" s="103">
        <f t="shared" si="5"/>
        <v>21.233333333333334</v>
      </c>
      <c r="AA48" s="103">
        <f t="shared" si="5"/>
        <v>15.233333333333334</v>
      </c>
      <c r="AB48" s="103">
        <f t="shared" si="5"/>
        <v>10.566666666666666</v>
      </c>
      <c r="AC48" s="103">
        <f t="shared" si="5"/>
        <v>10.333333333333334</v>
      </c>
      <c r="AD48" s="103">
        <f t="shared" si="5"/>
        <v>11.333333333333334</v>
      </c>
      <c r="AE48" s="103">
        <f t="shared" si="5"/>
        <v>9.6666666666666661</v>
      </c>
      <c r="AF48" s="103">
        <f t="shared" si="5"/>
        <v>7</v>
      </c>
      <c r="AG48" s="103">
        <f t="shared" si="5"/>
        <v>6</v>
      </c>
      <c r="AH48" s="103">
        <f t="shared" si="5"/>
        <v>6.333333333333333</v>
      </c>
      <c r="AI48" s="103">
        <f t="shared" si="5"/>
        <v>12.333333333333334</v>
      </c>
      <c r="AJ48" s="103">
        <f t="shared" si="5"/>
        <v>18</v>
      </c>
      <c r="AK48" s="103">
        <f t="shared" si="5"/>
        <v>24.833333333333332</v>
      </c>
      <c r="AL48" s="103">
        <f t="shared" si="5"/>
        <v>19.666666666666668</v>
      </c>
      <c r="AM48" s="103">
        <f t="shared" si="5"/>
        <v>12.700000000000001</v>
      </c>
      <c r="AN48" s="103">
        <f t="shared" si="5"/>
        <v>5.1333333333333329</v>
      </c>
      <c r="AO48" s="103">
        <f t="shared" si="5"/>
        <v>4.333333333333333</v>
      </c>
      <c r="AP48" s="103">
        <f>AVERAGE(AN38:AP38)</f>
        <v>3.2333333333333329</v>
      </c>
      <c r="AQ48" s="103">
        <f>AVERAGE(AO38:AQ38)</f>
        <v>2.7000000000000006</v>
      </c>
      <c r="AR48" s="103">
        <f>AVERAGE(AP38:AR38)</f>
        <v>3.1</v>
      </c>
      <c r="AS48" s="103">
        <f>AVERAGE(AQ38:AS38)</f>
        <v>3.3333333333333335</v>
      </c>
      <c r="AT48" s="103">
        <f>AVERAGE(AR38:AT38)</f>
        <v>3.9</v>
      </c>
      <c r="AU48" s="103">
        <f>AVERAGE(AT38:AU38)</f>
        <v>3.464</v>
      </c>
    </row>
    <row r="49" spans="1:49" x14ac:dyDescent="0.25">
      <c r="A49" s="611"/>
      <c r="B49" s="15" t="str">
        <f t="shared" si="2"/>
        <v>Czech Republic</v>
      </c>
      <c r="C49" s="15" t="s">
        <v>56</v>
      </c>
      <c r="D49" s="15" t="s">
        <v>22</v>
      </c>
      <c r="E49" s="15" t="s">
        <v>59</v>
      </c>
      <c r="F49" s="15" t="s">
        <v>59</v>
      </c>
      <c r="G49" s="15" t="s">
        <v>74</v>
      </c>
      <c r="H49" s="15" t="s">
        <v>75</v>
      </c>
      <c r="I49" s="15"/>
      <c r="J49" s="15"/>
      <c r="K49" s="103">
        <f t="shared" si="5"/>
        <v>4.1399999999999997</v>
      </c>
      <c r="L49" s="103">
        <f t="shared" si="5"/>
        <v>4.5299999999999994</v>
      </c>
      <c r="M49" s="103">
        <f t="shared" si="5"/>
        <v>3.9199999999999995</v>
      </c>
      <c r="N49" s="103">
        <f t="shared" si="5"/>
        <v>2.6799999999999997</v>
      </c>
      <c r="O49" s="103">
        <f t="shared" si="5"/>
        <v>1.4799999999999998</v>
      </c>
      <c r="P49" s="103">
        <f t="shared" si="5"/>
        <v>1.3999999999999997</v>
      </c>
      <c r="Q49" s="103">
        <f t="shared" si="5"/>
        <v>1.66</v>
      </c>
      <c r="R49" s="103">
        <f t="shared" si="5"/>
        <v>2.5533333333333332</v>
      </c>
      <c r="S49" s="103">
        <f t="shared" si="5"/>
        <v>3.8333333333333335</v>
      </c>
      <c r="T49" s="103">
        <f t="shared" si="5"/>
        <v>5.5</v>
      </c>
      <c r="U49" s="103">
        <f t="shared" si="5"/>
        <v>6.4666666666666659</v>
      </c>
      <c r="V49" s="103">
        <f t="shared" si="5"/>
        <v>6</v>
      </c>
      <c r="W49" s="103">
        <f t="shared" si="5"/>
        <v>6.4666666666666659</v>
      </c>
      <c r="X49" s="103">
        <f t="shared" si="5"/>
        <v>6.8999999999999995</v>
      </c>
      <c r="Y49" s="103">
        <f t="shared" si="5"/>
        <v>7.8</v>
      </c>
      <c r="Z49" s="103">
        <f t="shared" si="5"/>
        <v>7.6999999999999993</v>
      </c>
      <c r="AA49" s="103">
        <f t="shared" si="5"/>
        <v>7.0999999999999988</v>
      </c>
      <c r="AB49" s="103">
        <f t="shared" si="5"/>
        <v>5.8999999999999995</v>
      </c>
      <c r="AC49" s="103">
        <f t="shared" si="5"/>
        <v>5.8</v>
      </c>
      <c r="AD49" s="103">
        <f t="shared" si="5"/>
        <v>5.5</v>
      </c>
      <c r="AE49" s="103">
        <f t="shared" si="5"/>
        <v>4.833333333333333</v>
      </c>
      <c r="AF49" s="103">
        <f t="shared" si="5"/>
        <v>2.8333333333333335</v>
      </c>
      <c r="AG49" s="103">
        <f t="shared" si="5"/>
        <v>2.6666666666666665</v>
      </c>
      <c r="AH49" s="103">
        <f t="shared" si="5"/>
        <v>3.3333333333333335</v>
      </c>
      <c r="AI49" s="103">
        <f t="shared" si="5"/>
        <v>4.666666666666667</v>
      </c>
      <c r="AJ49" s="103">
        <f t="shared" si="5"/>
        <v>4.666666666666667</v>
      </c>
      <c r="AK49" s="103">
        <f t="shared" si="5"/>
        <v>4.5333333333333332</v>
      </c>
      <c r="AL49" s="103">
        <f t="shared" si="5"/>
        <v>4.3666666666666663</v>
      </c>
      <c r="AM49" s="103">
        <f t="shared" si="5"/>
        <v>4.833333333333333</v>
      </c>
      <c r="AN49" s="103">
        <f t="shared" si="5"/>
        <v>6.0333333333333341</v>
      </c>
      <c r="AO49" s="103">
        <f t="shared" si="5"/>
        <v>6.5333333333333341</v>
      </c>
      <c r="AP49" s="103">
        <f t="shared" ref="AP49:AT57" si="6">AVERAGE(AN39:AP39)</f>
        <v>6.7</v>
      </c>
      <c r="AQ49" s="103">
        <f t="shared" si="6"/>
        <v>5.8666666666666671</v>
      </c>
      <c r="AR49" s="103">
        <f t="shared" si="6"/>
        <v>4.8666666666666671</v>
      </c>
      <c r="AS49" s="103">
        <f t="shared" si="6"/>
        <v>3.0666666666666664</v>
      </c>
      <c r="AT49" s="103">
        <f t="shared" si="6"/>
        <v>2.0666666666666669</v>
      </c>
      <c r="AU49" s="103">
        <f t="shared" ref="AU49:AU57" si="7">AVERAGE(AT39:AU39)</f>
        <v>0.9</v>
      </c>
    </row>
    <row r="50" spans="1:49" x14ac:dyDescent="0.25">
      <c r="A50" s="611"/>
      <c r="B50" s="15" t="str">
        <f t="shared" si="2"/>
        <v>Czech Republic</v>
      </c>
      <c r="C50" s="15" t="s">
        <v>56</v>
      </c>
      <c r="D50" s="15" t="s">
        <v>24</v>
      </c>
      <c r="E50" s="15" t="s">
        <v>59</v>
      </c>
      <c r="F50" s="15" t="s">
        <v>59</v>
      </c>
      <c r="G50" s="15" t="s">
        <v>74</v>
      </c>
      <c r="H50" s="15" t="s">
        <v>75</v>
      </c>
      <c r="I50" s="15"/>
      <c r="J50" s="15"/>
      <c r="K50" s="103">
        <f t="shared" si="5"/>
        <v>27.720000000000002</v>
      </c>
      <c r="L50" s="103">
        <f t="shared" si="5"/>
        <v>29.190000000000005</v>
      </c>
      <c r="M50" s="103">
        <f t="shared" si="5"/>
        <v>28.680000000000003</v>
      </c>
      <c r="N50" s="103">
        <f t="shared" si="5"/>
        <v>26.340000000000003</v>
      </c>
      <c r="O50" s="103">
        <f t="shared" si="5"/>
        <v>23.060000000000002</v>
      </c>
      <c r="P50" s="103">
        <f t="shared" si="5"/>
        <v>20.139999999999997</v>
      </c>
      <c r="Q50" s="103">
        <f t="shared" si="5"/>
        <v>19.14</v>
      </c>
      <c r="R50" s="103">
        <f t="shared" si="5"/>
        <v>18.466666666666665</v>
      </c>
      <c r="S50" s="103">
        <f t="shared" si="5"/>
        <v>17.666666666666668</v>
      </c>
      <c r="T50" s="103">
        <f t="shared" si="5"/>
        <v>18.7</v>
      </c>
      <c r="U50" s="103">
        <f t="shared" si="5"/>
        <v>18.966666666666665</v>
      </c>
      <c r="V50" s="103">
        <f t="shared" si="5"/>
        <v>17.966666666666669</v>
      </c>
      <c r="W50" s="103">
        <f t="shared" si="5"/>
        <v>18.933333333333334</v>
      </c>
      <c r="X50" s="103">
        <f t="shared" si="5"/>
        <v>18.666666666666668</v>
      </c>
      <c r="Y50" s="103">
        <f t="shared" si="5"/>
        <v>20.366666666666667</v>
      </c>
      <c r="Z50" s="103">
        <f t="shared" si="5"/>
        <v>19.000000000000004</v>
      </c>
      <c r="AA50" s="103">
        <f t="shared" si="5"/>
        <v>21.066666666666666</v>
      </c>
      <c r="AB50" s="103">
        <f t="shared" si="5"/>
        <v>21.2</v>
      </c>
      <c r="AC50" s="103">
        <f t="shared" si="5"/>
        <v>18.666666666666668</v>
      </c>
      <c r="AD50" s="103">
        <f t="shared" si="5"/>
        <v>15.133333333333333</v>
      </c>
      <c r="AE50" s="103">
        <f t="shared" si="5"/>
        <v>14.466666666666667</v>
      </c>
      <c r="AF50" s="103">
        <f t="shared" si="5"/>
        <v>15.466666666666667</v>
      </c>
      <c r="AG50" s="103">
        <f t="shared" si="5"/>
        <v>16.333333333333332</v>
      </c>
      <c r="AH50" s="103">
        <f t="shared" si="5"/>
        <v>14</v>
      </c>
      <c r="AI50" s="103">
        <f t="shared" si="5"/>
        <v>12</v>
      </c>
      <c r="AJ50" s="103">
        <f t="shared" si="5"/>
        <v>8.6666666666666661</v>
      </c>
      <c r="AK50" s="103">
        <f t="shared" si="5"/>
        <v>9.2666666666666675</v>
      </c>
      <c r="AL50" s="103">
        <f t="shared" si="5"/>
        <v>9.2999999999999989</v>
      </c>
      <c r="AM50" s="103">
        <f t="shared" si="5"/>
        <v>10.066666666666666</v>
      </c>
      <c r="AN50" s="103">
        <f t="shared" si="5"/>
        <v>13.866666666666665</v>
      </c>
      <c r="AO50" s="103">
        <f t="shared" si="5"/>
        <v>13.533333333333333</v>
      </c>
      <c r="AP50" s="103">
        <f t="shared" si="6"/>
        <v>12.866666666666665</v>
      </c>
      <c r="AQ50" s="103">
        <f t="shared" si="6"/>
        <v>5.5333333333333323</v>
      </c>
      <c r="AR50" s="103">
        <f t="shared" si="6"/>
        <v>4.0666666666666664</v>
      </c>
      <c r="AS50" s="103">
        <f t="shared" si="6"/>
        <v>3.1333333333333333</v>
      </c>
      <c r="AT50" s="103">
        <f t="shared" si="6"/>
        <v>4.4333333333333327</v>
      </c>
      <c r="AU50" s="103">
        <f t="shared" si="7"/>
        <v>5.7014999999999993</v>
      </c>
    </row>
    <row r="51" spans="1:49" x14ac:dyDescent="0.25">
      <c r="A51" s="611"/>
      <c r="B51" s="15" t="str">
        <f t="shared" si="2"/>
        <v>Czech Republic</v>
      </c>
      <c r="C51" s="15" t="s">
        <v>56</v>
      </c>
      <c r="D51" s="15" t="s">
        <v>26</v>
      </c>
      <c r="E51" s="15" t="s">
        <v>59</v>
      </c>
      <c r="F51" s="15" t="s">
        <v>59</v>
      </c>
      <c r="G51" s="15" t="s">
        <v>74</v>
      </c>
      <c r="H51" s="15" t="s">
        <v>75</v>
      </c>
      <c r="I51" s="15"/>
      <c r="J51" s="15"/>
      <c r="K51" s="103">
        <f t="shared" si="5"/>
        <v>90.18</v>
      </c>
      <c r="L51" s="103">
        <f t="shared" si="5"/>
        <v>92.25</v>
      </c>
      <c r="M51" s="103">
        <f t="shared" si="5"/>
        <v>92.839999999999989</v>
      </c>
      <c r="N51" s="103">
        <f t="shared" si="5"/>
        <v>88.899999999999991</v>
      </c>
      <c r="O51" s="103">
        <f t="shared" si="5"/>
        <v>83.98</v>
      </c>
      <c r="P51" s="103">
        <f t="shared" si="5"/>
        <v>79.64</v>
      </c>
      <c r="Q51" s="103">
        <f t="shared" si="5"/>
        <v>85.686666666666667</v>
      </c>
      <c r="R51" s="103">
        <f t="shared" si="5"/>
        <v>84.166666666666671</v>
      </c>
      <c r="S51" s="103">
        <f t="shared" si="5"/>
        <v>84.8</v>
      </c>
      <c r="T51" s="103">
        <f t="shared" si="5"/>
        <v>81.3</v>
      </c>
      <c r="U51" s="103">
        <f t="shared" si="5"/>
        <v>78.13333333333334</v>
      </c>
      <c r="V51" s="103">
        <f t="shared" si="5"/>
        <v>74.566666666666663</v>
      </c>
      <c r="W51" s="103">
        <f t="shared" si="5"/>
        <v>70.899999999999991</v>
      </c>
      <c r="X51" s="103">
        <f t="shared" si="5"/>
        <v>80.5</v>
      </c>
      <c r="Y51" s="103">
        <f t="shared" si="5"/>
        <v>85.533333333333346</v>
      </c>
      <c r="Z51" s="103">
        <f t="shared" si="5"/>
        <v>92.133333333333326</v>
      </c>
      <c r="AA51" s="103">
        <f t="shared" si="5"/>
        <v>93.533333333333346</v>
      </c>
      <c r="AB51" s="103">
        <f t="shared" si="5"/>
        <v>100.43333333333334</v>
      </c>
      <c r="AC51" s="103">
        <f t="shared" si="5"/>
        <v>105.5</v>
      </c>
      <c r="AD51" s="103">
        <f t="shared" si="5"/>
        <v>107</v>
      </c>
      <c r="AE51" s="103">
        <f t="shared" si="5"/>
        <v>104.66666666666667</v>
      </c>
      <c r="AF51" s="103">
        <f t="shared" si="5"/>
        <v>94.666666666666671</v>
      </c>
      <c r="AG51" s="103">
        <f t="shared" si="5"/>
        <v>90.333333333333329</v>
      </c>
      <c r="AH51" s="103">
        <f t="shared" si="5"/>
        <v>97</v>
      </c>
      <c r="AI51" s="103">
        <f t="shared" si="5"/>
        <v>111.66666666666667</v>
      </c>
      <c r="AJ51" s="103">
        <f t="shared" si="5"/>
        <v>118.66666666666667</v>
      </c>
      <c r="AK51" s="103">
        <f t="shared" si="5"/>
        <v>120.7</v>
      </c>
      <c r="AL51" s="103">
        <f t="shared" si="5"/>
        <v>112.2</v>
      </c>
      <c r="AM51" s="103">
        <f t="shared" si="5"/>
        <v>108.86666666666667</v>
      </c>
      <c r="AN51" s="103">
        <f t="shared" si="5"/>
        <v>115.83333333333333</v>
      </c>
      <c r="AO51" s="103">
        <f t="shared" si="5"/>
        <v>125.33333333333333</v>
      </c>
      <c r="AP51" s="103">
        <f t="shared" si="6"/>
        <v>131.36666666666667</v>
      </c>
      <c r="AQ51" s="103">
        <f t="shared" si="6"/>
        <v>117.5</v>
      </c>
      <c r="AR51" s="103">
        <f t="shared" si="6"/>
        <v>124.39999999999999</v>
      </c>
      <c r="AS51" s="103">
        <f>AVERAGE(AQ41:AS41)</f>
        <v>121.10000000000001</v>
      </c>
      <c r="AT51" s="103">
        <f>AVERAGE(AR41:AT41)</f>
        <v>127.09999999999998</v>
      </c>
      <c r="AU51" s="103">
        <f t="shared" si="7"/>
        <v>138.04050000000001</v>
      </c>
    </row>
    <row r="52" spans="1:49" x14ac:dyDescent="0.25">
      <c r="A52" s="611"/>
      <c r="B52" s="15" t="str">
        <f t="shared" si="2"/>
        <v>Czech Republic</v>
      </c>
      <c r="C52" s="15" t="s">
        <v>56</v>
      </c>
      <c r="D52" s="15" t="s">
        <v>28</v>
      </c>
      <c r="E52" s="15" t="s">
        <v>59</v>
      </c>
      <c r="F52" s="15" t="s">
        <v>59</v>
      </c>
      <c r="G52" s="15" t="s">
        <v>74</v>
      </c>
      <c r="H52" s="15" t="s">
        <v>75</v>
      </c>
      <c r="I52" s="15"/>
      <c r="J52" s="15"/>
      <c r="K52" s="103">
        <f t="shared" si="5"/>
        <v>0</v>
      </c>
      <c r="L52" s="103">
        <f t="shared" si="5"/>
        <v>0</v>
      </c>
      <c r="M52" s="103">
        <f t="shared" si="5"/>
        <v>0</v>
      </c>
      <c r="N52" s="103">
        <f t="shared" si="5"/>
        <v>0</v>
      </c>
      <c r="O52" s="103">
        <f t="shared" si="5"/>
        <v>0</v>
      </c>
      <c r="P52" s="103">
        <f t="shared" si="5"/>
        <v>0</v>
      </c>
      <c r="Q52" s="103">
        <f t="shared" si="5"/>
        <v>0</v>
      </c>
      <c r="R52" s="103">
        <f t="shared" si="5"/>
        <v>0</v>
      </c>
      <c r="S52" s="103">
        <f t="shared" si="5"/>
        <v>0</v>
      </c>
      <c r="T52" s="103">
        <f t="shared" si="5"/>
        <v>0</v>
      </c>
      <c r="U52" s="103">
        <f t="shared" si="5"/>
        <v>0</v>
      </c>
      <c r="V52" s="103">
        <f t="shared" si="5"/>
        <v>0</v>
      </c>
      <c r="W52" s="103">
        <f t="shared" si="5"/>
        <v>0</v>
      </c>
      <c r="X52" s="103">
        <f t="shared" si="5"/>
        <v>0</v>
      </c>
      <c r="Y52" s="103">
        <f t="shared" si="5"/>
        <v>0</v>
      </c>
      <c r="Z52" s="103">
        <f t="shared" si="5"/>
        <v>0</v>
      </c>
      <c r="AA52" s="103">
        <f t="shared" si="5"/>
        <v>0</v>
      </c>
      <c r="AB52" s="103">
        <f t="shared" si="5"/>
        <v>0</v>
      </c>
      <c r="AC52" s="103">
        <f t="shared" si="5"/>
        <v>0</v>
      </c>
      <c r="AD52" s="103">
        <f t="shared" si="5"/>
        <v>0</v>
      </c>
      <c r="AE52" s="103">
        <f t="shared" si="5"/>
        <v>0</v>
      </c>
      <c r="AF52" s="103">
        <f t="shared" si="5"/>
        <v>0</v>
      </c>
      <c r="AG52" s="103">
        <f t="shared" si="5"/>
        <v>0</v>
      </c>
      <c r="AH52" s="103">
        <f t="shared" si="5"/>
        <v>0</v>
      </c>
      <c r="AI52" s="103">
        <f t="shared" si="5"/>
        <v>0</v>
      </c>
      <c r="AJ52" s="103">
        <f t="shared" si="5"/>
        <v>0</v>
      </c>
      <c r="AK52" s="103">
        <f t="shared" si="5"/>
        <v>0</v>
      </c>
      <c r="AL52" s="103">
        <f t="shared" si="5"/>
        <v>0</v>
      </c>
      <c r="AM52" s="103">
        <f t="shared" si="5"/>
        <v>0</v>
      </c>
      <c r="AN52" s="103">
        <f t="shared" si="5"/>
        <v>0</v>
      </c>
      <c r="AO52" s="103">
        <f t="shared" si="5"/>
        <v>3.3333333333333333E-2</v>
      </c>
      <c r="AP52" s="103">
        <f t="shared" si="6"/>
        <v>3.3333333333333333E-2</v>
      </c>
      <c r="AQ52" s="103">
        <f t="shared" si="6"/>
        <v>3.3333333333333333E-2</v>
      </c>
      <c r="AR52" s="103">
        <f t="shared" si="6"/>
        <v>0</v>
      </c>
      <c r="AS52" s="103">
        <f t="shared" si="6"/>
        <v>0</v>
      </c>
      <c r="AT52" s="103">
        <f t="shared" si="6"/>
        <v>0</v>
      </c>
      <c r="AU52" s="103">
        <f t="shared" si="7"/>
        <v>0</v>
      </c>
    </row>
    <row r="53" spans="1:49" x14ac:dyDescent="0.25">
      <c r="A53" s="611"/>
      <c r="B53" s="15" t="str">
        <f t="shared" si="2"/>
        <v>Czech Republic</v>
      </c>
      <c r="C53" s="15" t="s">
        <v>56</v>
      </c>
      <c r="D53" s="15" t="s">
        <v>30</v>
      </c>
      <c r="E53" s="15" t="s">
        <v>59</v>
      </c>
      <c r="F53" s="15" t="s">
        <v>59</v>
      </c>
      <c r="G53" s="15" t="s">
        <v>74</v>
      </c>
      <c r="H53" s="15" t="s">
        <v>75</v>
      </c>
      <c r="I53" s="15"/>
      <c r="J53" s="15"/>
      <c r="K53" s="103">
        <f t="shared" si="5"/>
        <v>74.759999999999991</v>
      </c>
      <c r="L53" s="103">
        <f t="shared" si="5"/>
        <v>70.44</v>
      </c>
      <c r="M53" s="103">
        <f t="shared" si="5"/>
        <v>63.359999999999992</v>
      </c>
      <c r="N53" s="103">
        <f t="shared" si="5"/>
        <v>42.859999999999992</v>
      </c>
      <c r="O53" s="103">
        <f t="shared" si="5"/>
        <v>24.2</v>
      </c>
      <c r="P53" s="103">
        <f t="shared" si="5"/>
        <v>13</v>
      </c>
      <c r="Q53" s="103">
        <f t="shared" si="5"/>
        <v>14.013333333333334</v>
      </c>
      <c r="R53" s="103">
        <f t="shared" si="5"/>
        <v>15.966666666666667</v>
      </c>
      <c r="S53" s="103">
        <f t="shared" si="5"/>
        <v>16.033333333333331</v>
      </c>
      <c r="T53" s="103">
        <f t="shared" si="5"/>
        <v>14.633333333333333</v>
      </c>
      <c r="U53" s="103">
        <f t="shared" si="5"/>
        <v>12.799999999999999</v>
      </c>
      <c r="V53" s="103">
        <f t="shared" si="5"/>
        <v>10.4</v>
      </c>
      <c r="W53" s="103">
        <f t="shared" si="5"/>
        <v>9.3666666666666671</v>
      </c>
      <c r="X53" s="103">
        <f t="shared" si="5"/>
        <v>9.6666666666666661</v>
      </c>
      <c r="Y53" s="103">
        <f t="shared" si="5"/>
        <v>12.633333333333333</v>
      </c>
      <c r="Z53" s="103">
        <f t="shared" si="5"/>
        <v>12.933333333333332</v>
      </c>
      <c r="AA53" s="103">
        <f t="shared" si="5"/>
        <v>12.966666666666667</v>
      </c>
      <c r="AB53" s="103">
        <f t="shared" si="5"/>
        <v>10.966666666666667</v>
      </c>
      <c r="AC53" s="103">
        <f t="shared" si="5"/>
        <v>10.666666666666666</v>
      </c>
      <c r="AD53" s="103">
        <f t="shared" si="5"/>
        <v>11.333333333333334</v>
      </c>
      <c r="AE53" s="103">
        <f t="shared" si="5"/>
        <v>12.833333333333334</v>
      </c>
      <c r="AF53" s="103">
        <f t="shared" si="5"/>
        <v>16.5</v>
      </c>
      <c r="AG53" s="103">
        <f t="shared" si="5"/>
        <v>13.333333333333334</v>
      </c>
      <c r="AH53" s="103">
        <f t="shared" si="5"/>
        <v>9.6666666666666661</v>
      </c>
      <c r="AI53" s="103">
        <f t="shared" si="5"/>
        <v>6</v>
      </c>
      <c r="AJ53" s="103">
        <f t="shared" si="5"/>
        <v>8</v>
      </c>
      <c r="AK53" s="103">
        <f t="shared" si="5"/>
        <v>9.4666666666666668</v>
      </c>
      <c r="AL53" s="103">
        <f t="shared" si="5"/>
        <v>11.4</v>
      </c>
      <c r="AM53" s="103">
        <f t="shared" si="5"/>
        <v>12.200000000000001</v>
      </c>
      <c r="AN53" s="103">
        <f t="shared" si="5"/>
        <v>12.833333333333334</v>
      </c>
      <c r="AO53" s="103">
        <f t="shared" si="5"/>
        <v>12.166666666666666</v>
      </c>
      <c r="AP53" s="103">
        <f t="shared" si="6"/>
        <v>11.833333333333334</v>
      </c>
      <c r="AQ53" s="103">
        <f t="shared" si="6"/>
        <v>12.166666666666666</v>
      </c>
      <c r="AR53" s="103">
        <f t="shared" si="6"/>
        <v>12.133333333333335</v>
      </c>
      <c r="AS53" s="103">
        <f t="shared" si="6"/>
        <v>10.733333333333334</v>
      </c>
      <c r="AT53" s="103">
        <f t="shared" si="6"/>
        <v>9.3666666666666654</v>
      </c>
      <c r="AU53" s="103">
        <f t="shared" si="7"/>
        <v>8.7554999999999996</v>
      </c>
    </row>
    <row r="54" spans="1:49" x14ac:dyDescent="0.25">
      <c r="A54" s="611"/>
      <c r="B54" s="15" t="str">
        <f t="shared" si="2"/>
        <v>Czech Republic</v>
      </c>
      <c r="C54" s="15" t="s">
        <v>56</v>
      </c>
      <c r="D54" s="15" t="s">
        <v>32</v>
      </c>
      <c r="E54" s="15" t="s">
        <v>59</v>
      </c>
      <c r="F54" s="15" t="s">
        <v>59</v>
      </c>
      <c r="G54" s="15" t="s">
        <v>74</v>
      </c>
      <c r="H54" s="15" t="s">
        <v>75</v>
      </c>
      <c r="I54" s="15"/>
      <c r="J54" s="15"/>
      <c r="K54" s="103">
        <f t="shared" si="5"/>
        <v>7.98</v>
      </c>
      <c r="L54" s="103">
        <f t="shared" si="5"/>
        <v>8.4600000000000009</v>
      </c>
      <c r="M54" s="103">
        <f t="shared" si="5"/>
        <v>8.2000000000000011</v>
      </c>
      <c r="N54" s="103">
        <f t="shared" si="5"/>
        <v>5.8199999999999994</v>
      </c>
      <c r="O54" s="103">
        <f t="shared" si="5"/>
        <v>2.84</v>
      </c>
      <c r="P54" s="103">
        <f t="shared" si="5"/>
        <v>0.27999999999999997</v>
      </c>
      <c r="Q54" s="103">
        <f t="shared" si="5"/>
        <v>0</v>
      </c>
      <c r="R54" s="103">
        <f t="shared" si="5"/>
        <v>0</v>
      </c>
      <c r="S54" s="103">
        <f t="shared" si="5"/>
        <v>1.4000000000000001</v>
      </c>
      <c r="T54" s="103">
        <f t="shared" si="5"/>
        <v>1.4000000000000001</v>
      </c>
      <c r="U54" s="103">
        <f t="shared" si="5"/>
        <v>2.5333333333333332</v>
      </c>
      <c r="V54" s="103">
        <f t="shared" si="5"/>
        <v>2.1666666666666665</v>
      </c>
      <c r="W54" s="103">
        <f t="shared" si="5"/>
        <v>3.0333333333333332</v>
      </c>
      <c r="X54" s="103">
        <f t="shared" si="5"/>
        <v>1.9000000000000001</v>
      </c>
      <c r="Y54" s="103">
        <f t="shared" si="5"/>
        <v>1.7333333333333334</v>
      </c>
      <c r="Z54" s="103">
        <f t="shared" si="5"/>
        <v>1.4000000000000001</v>
      </c>
      <c r="AA54" s="103">
        <f t="shared" si="5"/>
        <v>2.1666666666666665</v>
      </c>
      <c r="AB54" s="103">
        <f t="shared" si="5"/>
        <v>2.3000000000000003</v>
      </c>
      <c r="AC54" s="103">
        <f t="shared" si="5"/>
        <v>2.7666666666666671</v>
      </c>
      <c r="AD54" s="103">
        <f t="shared" si="5"/>
        <v>2.9</v>
      </c>
      <c r="AE54" s="103">
        <f t="shared" si="5"/>
        <v>2.9</v>
      </c>
      <c r="AF54" s="103">
        <f t="shared" si="5"/>
        <v>2.5666666666666669</v>
      </c>
      <c r="AG54" s="103">
        <f t="shared" si="5"/>
        <v>4</v>
      </c>
      <c r="AH54" s="103">
        <f t="shared" si="5"/>
        <v>3.6666666666666665</v>
      </c>
      <c r="AI54" s="103">
        <f t="shared" si="5"/>
        <v>4.333333333333333</v>
      </c>
      <c r="AJ54" s="103">
        <f t="shared" si="5"/>
        <v>3.6666666666666665</v>
      </c>
      <c r="AK54" s="103">
        <f t="shared" si="5"/>
        <v>4.5666666666666664</v>
      </c>
      <c r="AL54" s="103">
        <f t="shared" si="5"/>
        <v>4.5666666666666664</v>
      </c>
      <c r="AM54" s="103">
        <f t="shared" si="5"/>
        <v>3.7666666666666662</v>
      </c>
      <c r="AN54" s="103">
        <f t="shared" si="5"/>
        <v>3.5333333333333332</v>
      </c>
      <c r="AO54" s="103">
        <f t="shared" si="5"/>
        <v>2.7666666666666662</v>
      </c>
      <c r="AP54" s="103">
        <f t="shared" si="6"/>
        <v>2.0333333333333337</v>
      </c>
      <c r="AQ54" s="103">
        <f t="shared" si="6"/>
        <v>0.73333333333333339</v>
      </c>
      <c r="AR54" s="103">
        <f t="shared" si="6"/>
        <v>1.2666666666666666</v>
      </c>
      <c r="AS54" s="103">
        <f t="shared" si="6"/>
        <v>2.0666666666666664</v>
      </c>
      <c r="AT54" s="103">
        <f t="shared" si="6"/>
        <v>3.0666666666666664</v>
      </c>
      <c r="AU54" s="103">
        <f t="shared" si="7"/>
        <v>3.7984999999999998</v>
      </c>
    </row>
    <row r="55" spans="1:49" x14ac:dyDescent="0.25">
      <c r="A55" s="611"/>
      <c r="B55" s="15" t="str">
        <f t="shared" si="2"/>
        <v>Czech Republic</v>
      </c>
      <c r="C55" s="15" t="s">
        <v>56</v>
      </c>
      <c r="D55" s="15" t="s">
        <v>34</v>
      </c>
      <c r="E55" s="15" t="s">
        <v>59</v>
      </c>
      <c r="F55" s="15" t="s">
        <v>59</v>
      </c>
      <c r="G55" s="15" t="s">
        <v>74</v>
      </c>
      <c r="H55" s="15" t="s">
        <v>75</v>
      </c>
      <c r="I55" s="15"/>
      <c r="J55" s="15"/>
      <c r="K55" s="103">
        <f t="shared" si="5"/>
        <v>70.14</v>
      </c>
      <c r="L55" s="103">
        <f t="shared" si="5"/>
        <v>72.75</v>
      </c>
      <c r="M55" s="103">
        <f t="shared" si="5"/>
        <v>73.040000000000006</v>
      </c>
      <c r="N55" s="103">
        <f t="shared" si="5"/>
        <v>58.26</v>
      </c>
      <c r="O55" s="103">
        <f t="shared" si="5"/>
        <v>43.359999999999992</v>
      </c>
      <c r="P55" s="103">
        <f t="shared" si="5"/>
        <v>36.82</v>
      </c>
      <c r="Q55" s="103">
        <f t="shared" si="5"/>
        <v>59.586666666666666</v>
      </c>
      <c r="R55" s="103">
        <f t="shared" si="5"/>
        <v>78.766666666666666</v>
      </c>
      <c r="S55" s="103">
        <f t="shared" si="5"/>
        <v>81.266666666666666</v>
      </c>
      <c r="T55" s="103">
        <f t="shared" si="5"/>
        <v>71.433333333333323</v>
      </c>
      <c r="U55" s="103">
        <f t="shared" si="5"/>
        <v>63.466666666666661</v>
      </c>
      <c r="V55" s="103">
        <f t="shared" si="5"/>
        <v>61.833333333333321</v>
      </c>
      <c r="W55" s="103">
        <f t="shared" si="5"/>
        <v>68.566666666666663</v>
      </c>
      <c r="X55" s="103">
        <f t="shared" si="5"/>
        <v>79.866666666666674</v>
      </c>
      <c r="Y55" s="103">
        <f t="shared" si="5"/>
        <v>89.2</v>
      </c>
      <c r="Z55" s="103">
        <f t="shared" si="5"/>
        <v>94.3</v>
      </c>
      <c r="AA55" s="103">
        <f t="shared" si="5"/>
        <v>91.399999999999991</v>
      </c>
      <c r="AB55" s="103">
        <f t="shared" si="5"/>
        <v>91.2</v>
      </c>
      <c r="AC55" s="103">
        <f t="shared" si="5"/>
        <v>90.5</v>
      </c>
      <c r="AD55" s="103">
        <f t="shared" si="5"/>
        <v>95</v>
      </c>
      <c r="AE55" s="103">
        <f t="shared" si="5"/>
        <v>103.66666666666667</v>
      </c>
      <c r="AF55" s="103">
        <f t="shared" si="5"/>
        <v>101</v>
      </c>
      <c r="AG55" s="103">
        <f t="shared" si="5"/>
        <v>95.666666666666671</v>
      </c>
      <c r="AH55" s="103">
        <f t="shared" si="5"/>
        <v>89.333333333333329</v>
      </c>
      <c r="AI55" s="103">
        <f t="shared" si="5"/>
        <v>88</v>
      </c>
      <c r="AJ55" s="103">
        <f t="shared" si="5"/>
        <v>90</v>
      </c>
      <c r="AK55" s="103">
        <f t="shared" si="5"/>
        <v>90.266666666666666</v>
      </c>
      <c r="AL55" s="103">
        <f t="shared" si="5"/>
        <v>111.63333333333333</v>
      </c>
      <c r="AM55" s="103">
        <f t="shared" si="5"/>
        <v>105.36666666666666</v>
      </c>
      <c r="AN55" s="103">
        <f t="shared" si="5"/>
        <v>104.13333333333333</v>
      </c>
      <c r="AO55" s="103">
        <f t="shared" si="5"/>
        <v>76.833333333333329</v>
      </c>
      <c r="AP55" s="103">
        <f t="shared" si="6"/>
        <v>77.366666666666674</v>
      </c>
      <c r="AQ55" s="103">
        <f t="shared" si="6"/>
        <v>65.766666666666666</v>
      </c>
      <c r="AR55" s="103">
        <f t="shared" si="6"/>
        <v>61.766666666666673</v>
      </c>
      <c r="AS55" s="103">
        <f t="shared" si="6"/>
        <v>47</v>
      </c>
      <c r="AT55" s="103">
        <f t="shared" si="6"/>
        <v>41.166666666666664</v>
      </c>
      <c r="AU55" s="103">
        <f t="shared" si="7"/>
        <v>38.7545</v>
      </c>
    </row>
    <row r="56" spans="1:49" x14ac:dyDescent="0.25">
      <c r="A56" s="611"/>
      <c r="B56" s="15" t="str">
        <f t="shared" si="2"/>
        <v>Czech Republic</v>
      </c>
      <c r="C56" s="15" t="s">
        <v>56</v>
      </c>
      <c r="D56" s="15" t="s">
        <v>36</v>
      </c>
      <c r="E56" s="15" t="s">
        <v>59</v>
      </c>
      <c r="F56" s="15" t="s">
        <v>59</v>
      </c>
      <c r="G56" s="15" t="s">
        <v>74</v>
      </c>
      <c r="H56" s="15" t="s">
        <v>75</v>
      </c>
      <c r="I56" s="15"/>
      <c r="J56" s="15"/>
      <c r="K56" s="103">
        <f t="shared" si="5"/>
        <v>9.9600000000000009</v>
      </c>
      <c r="L56" s="103">
        <f t="shared" si="5"/>
        <v>9.4499999999999993</v>
      </c>
      <c r="M56" s="103">
        <f t="shared" si="5"/>
        <v>9.06</v>
      </c>
      <c r="N56" s="103">
        <f t="shared" si="5"/>
        <v>6.5799999999999992</v>
      </c>
      <c r="O56" s="103">
        <f t="shared" si="5"/>
        <v>3.5999999999999996</v>
      </c>
      <c r="P56" s="103">
        <f t="shared" si="5"/>
        <v>0.84</v>
      </c>
      <c r="Q56" s="103">
        <f t="shared" si="5"/>
        <v>0</v>
      </c>
      <c r="R56" s="103">
        <f t="shared" ref="R56:AO57" si="8">AVERAGE(P46:R46)</f>
        <v>0</v>
      </c>
      <c r="S56" s="103">
        <f t="shared" si="8"/>
        <v>1.2666666666666666</v>
      </c>
      <c r="T56" s="103">
        <f t="shared" si="8"/>
        <v>1.2666666666666666</v>
      </c>
      <c r="U56" s="103">
        <f t="shared" si="8"/>
        <v>2.1999999999999997</v>
      </c>
      <c r="V56" s="103">
        <f t="shared" si="8"/>
        <v>1.0999999999999999</v>
      </c>
      <c r="W56" s="103">
        <f t="shared" si="8"/>
        <v>2.7333333333333329</v>
      </c>
      <c r="X56" s="103">
        <f t="shared" si="8"/>
        <v>2.6</v>
      </c>
      <c r="Y56" s="103">
        <f t="shared" si="8"/>
        <v>4.5333333333333341</v>
      </c>
      <c r="Z56" s="103">
        <f t="shared" si="8"/>
        <v>7.6333333333333329</v>
      </c>
      <c r="AA56" s="103">
        <f t="shared" si="8"/>
        <v>7.666666666666667</v>
      </c>
      <c r="AB56" s="103">
        <f t="shared" si="8"/>
        <v>6.3999999999999995</v>
      </c>
      <c r="AC56" s="103">
        <f t="shared" si="8"/>
        <v>2.6666666666666665</v>
      </c>
      <c r="AD56" s="103">
        <f t="shared" si="8"/>
        <v>3.8333333333333335</v>
      </c>
      <c r="AE56" s="103">
        <f t="shared" si="8"/>
        <v>6.666666666666667</v>
      </c>
      <c r="AF56" s="103">
        <f t="shared" si="8"/>
        <v>9</v>
      </c>
      <c r="AG56" s="103">
        <f t="shared" si="8"/>
        <v>12</v>
      </c>
      <c r="AH56" s="103">
        <f t="shared" si="8"/>
        <v>15</v>
      </c>
      <c r="AI56" s="103">
        <f t="shared" si="8"/>
        <v>13.333333333333334</v>
      </c>
      <c r="AJ56" s="103">
        <f t="shared" si="8"/>
        <v>10.333333333333334</v>
      </c>
      <c r="AK56" s="103">
        <f t="shared" si="8"/>
        <v>7.7</v>
      </c>
      <c r="AL56" s="103">
        <f t="shared" si="8"/>
        <v>16.566666666666666</v>
      </c>
      <c r="AM56" s="103">
        <f t="shared" si="8"/>
        <v>21.066666666666666</v>
      </c>
      <c r="AN56" s="103">
        <f t="shared" si="8"/>
        <v>24.166666666666668</v>
      </c>
      <c r="AO56" s="103">
        <f t="shared" si="8"/>
        <v>24.633333333333336</v>
      </c>
      <c r="AP56" s="103">
        <f t="shared" si="6"/>
        <v>35.033333333333331</v>
      </c>
      <c r="AQ56" s="103">
        <f t="shared" si="6"/>
        <v>40.166666666666664</v>
      </c>
      <c r="AR56" s="103">
        <f t="shared" si="6"/>
        <v>29.7</v>
      </c>
      <c r="AS56" s="103">
        <f t="shared" si="6"/>
        <v>13.133333333333333</v>
      </c>
      <c r="AT56" s="103">
        <f t="shared" si="6"/>
        <v>1.2333333333333334</v>
      </c>
      <c r="AU56" s="103">
        <f t="shared" si="7"/>
        <v>0.64150000000000007</v>
      </c>
    </row>
    <row r="57" spans="1:49" ht="15.75" thickBot="1" x14ac:dyDescent="0.3">
      <c r="A57" s="613"/>
      <c r="B57" s="16" t="str">
        <f t="shared" si="2"/>
        <v>Czech Republic</v>
      </c>
      <c r="C57" s="16" t="s">
        <v>56</v>
      </c>
      <c r="D57" s="16" t="s">
        <v>38</v>
      </c>
      <c r="E57" s="16" t="s">
        <v>59</v>
      </c>
      <c r="F57" s="16" t="s">
        <v>59</v>
      </c>
      <c r="G57" s="16" t="s">
        <v>74</v>
      </c>
      <c r="H57" s="16" t="s">
        <v>75</v>
      </c>
      <c r="I57" s="16"/>
      <c r="J57" s="16"/>
      <c r="K57" s="103">
        <f t="shared" ref="K57:Q57" si="9">AVERAGE(I47:K47)</f>
        <v>45.779999999999994</v>
      </c>
      <c r="L57" s="103">
        <f t="shared" si="9"/>
        <v>49.23</v>
      </c>
      <c r="M57" s="103">
        <f t="shared" si="9"/>
        <v>44.52</v>
      </c>
      <c r="N57" s="103">
        <f t="shared" si="9"/>
        <v>38.419999999999995</v>
      </c>
      <c r="O57" s="103">
        <f t="shared" si="9"/>
        <v>29.36</v>
      </c>
      <c r="P57" s="103">
        <f t="shared" si="9"/>
        <v>23.06</v>
      </c>
      <c r="Q57" s="103">
        <f t="shared" si="9"/>
        <v>18.433333333333334</v>
      </c>
      <c r="R57" s="103">
        <f t="shared" si="8"/>
        <v>20.166666666666668</v>
      </c>
      <c r="S57" s="103">
        <f t="shared" si="8"/>
        <v>32.800000000000004</v>
      </c>
      <c r="T57" s="103">
        <f t="shared" si="8"/>
        <v>37.833333333333336</v>
      </c>
      <c r="U57" s="103">
        <f t="shared" si="8"/>
        <v>37.9</v>
      </c>
      <c r="V57" s="103">
        <f t="shared" si="8"/>
        <v>31.966666666666665</v>
      </c>
      <c r="W57" s="103">
        <f t="shared" si="8"/>
        <v>32.499999999999993</v>
      </c>
      <c r="X57" s="103">
        <f t="shared" si="8"/>
        <v>38.633333333333333</v>
      </c>
      <c r="Y57" s="103">
        <f t="shared" si="8"/>
        <v>40.066666666666663</v>
      </c>
      <c r="Z57" s="103">
        <f t="shared" si="8"/>
        <v>44.833333333333336</v>
      </c>
      <c r="AA57" s="103">
        <f t="shared" si="8"/>
        <v>44.133333333333333</v>
      </c>
      <c r="AB57" s="103">
        <f t="shared" si="8"/>
        <v>46.266666666666673</v>
      </c>
      <c r="AC57" s="103">
        <f t="shared" si="8"/>
        <v>45.4</v>
      </c>
      <c r="AD57" s="103">
        <f t="shared" si="8"/>
        <v>46.266666666666673</v>
      </c>
      <c r="AE57" s="103">
        <f t="shared" si="8"/>
        <v>38.93333333333333</v>
      </c>
      <c r="AF57" s="103">
        <f t="shared" si="8"/>
        <v>33.266666666666666</v>
      </c>
      <c r="AG57" s="103">
        <f t="shared" si="8"/>
        <v>36.666666666666664</v>
      </c>
      <c r="AH57" s="103">
        <f t="shared" si="8"/>
        <v>53.333333333333336</v>
      </c>
      <c r="AI57" s="103">
        <f t="shared" si="8"/>
        <v>59.666666666666664</v>
      </c>
      <c r="AJ57" s="103">
        <f t="shared" si="8"/>
        <v>72</v>
      </c>
      <c r="AK57" s="103">
        <f t="shared" si="8"/>
        <v>83.899999999999991</v>
      </c>
      <c r="AL57" s="103">
        <f t="shared" si="8"/>
        <v>111.33333333333333</v>
      </c>
      <c r="AM57" s="103">
        <f t="shared" si="8"/>
        <v>119.60000000000001</v>
      </c>
      <c r="AN57" s="103">
        <f t="shared" si="8"/>
        <v>109.06666666666666</v>
      </c>
      <c r="AO57" s="103">
        <f t="shared" si="8"/>
        <v>93.433333333333323</v>
      </c>
      <c r="AP57" s="103">
        <f t="shared" si="6"/>
        <v>72.966666666666669</v>
      </c>
      <c r="AQ57" s="103">
        <f t="shared" si="6"/>
        <v>73.033333333333346</v>
      </c>
      <c r="AR57" s="103">
        <f t="shared" si="6"/>
        <v>73.766666666666666</v>
      </c>
      <c r="AS57" s="103">
        <f t="shared" si="6"/>
        <v>84.966666666666654</v>
      </c>
      <c r="AT57" s="103">
        <f>AVERAGE(AR47:AT47)</f>
        <v>94.233333333333334</v>
      </c>
      <c r="AU57" s="103">
        <f t="shared" si="7"/>
        <v>89.957499999999996</v>
      </c>
    </row>
    <row r="58" spans="1:49" x14ac:dyDescent="0.25">
      <c r="A58" s="612" t="s">
        <v>77</v>
      </c>
      <c r="B58" s="18" t="str">
        <f t="shared" si="2"/>
        <v>Czech Republic</v>
      </c>
      <c r="C58" s="18" t="s">
        <v>56</v>
      </c>
      <c r="D58" s="18" t="s">
        <v>20</v>
      </c>
      <c r="E58" s="18" t="s">
        <v>58</v>
      </c>
      <c r="F58" s="18" t="s">
        <v>65</v>
      </c>
      <c r="G58" s="18" t="s">
        <v>78</v>
      </c>
      <c r="H58" s="18" t="s">
        <v>7</v>
      </c>
      <c r="I58" s="22"/>
      <c r="J58" s="18"/>
      <c r="K58" s="23">
        <f t="shared" ref="K58:AU64" si="10">IFERROR((K48/$B$21*(K$31*K$28)/K$28)*INDEX($B$8:$G$17,MATCH($D58,$A$8:$A$17,0),MATCH($E58&amp;"_"&amp;$F58,$B$6:$G$6,0)),"NA")</f>
        <v>1327680000</v>
      </c>
      <c r="L58" s="23">
        <f t="shared" si="10"/>
        <v>1375920000</v>
      </c>
      <c r="M58" s="23">
        <f t="shared" si="10"/>
        <v>1349280000</v>
      </c>
      <c r="N58" s="23">
        <f t="shared" si="10"/>
        <v>933120000.00000024</v>
      </c>
      <c r="O58" s="23">
        <f t="shared" si="10"/>
        <v>458400000</v>
      </c>
      <c r="P58" s="23">
        <f t="shared" si="10"/>
        <v>26400000</v>
      </c>
      <c r="Q58" s="23">
        <f t="shared" si="10"/>
        <v>0</v>
      </c>
      <c r="R58" s="23">
        <f t="shared" si="10"/>
        <v>0</v>
      </c>
      <c r="S58" s="23">
        <f t="shared" si="10"/>
        <v>137600000</v>
      </c>
      <c r="T58" s="23">
        <f t="shared" si="10"/>
        <v>197600000</v>
      </c>
      <c r="U58" s="23">
        <f t="shared" si="10"/>
        <v>316800000.00000006</v>
      </c>
      <c r="V58" s="23">
        <f t="shared" si="10"/>
        <v>290400000</v>
      </c>
      <c r="W58" s="23">
        <f t="shared" si="10"/>
        <v>424000000</v>
      </c>
      <c r="X58" s="23">
        <f t="shared" si="10"/>
        <v>528800000</v>
      </c>
      <c r="Y58" s="23">
        <f t="shared" si="10"/>
        <v>609600000.00000012</v>
      </c>
      <c r="Z58" s="23">
        <f t="shared" si="10"/>
        <v>509600000.00000006</v>
      </c>
      <c r="AA58" s="23">
        <f t="shared" si="10"/>
        <v>365600000.00000006</v>
      </c>
      <c r="AB58" s="23">
        <f t="shared" si="10"/>
        <v>253600000</v>
      </c>
      <c r="AC58" s="23">
        <f t="shared" si="10"/>
        <v>248000000</v>
      </c>
      <c r="AD58" s="23">
        <f t="shared" si="10"/>
        <v>272000000</v>
      </c>
      <c r="AE58" s="23">
        <f t="shared" si="10"/>
        <v>232000000</v>
      </c>
      <c r="AF58" s="23">
        <f t="shared" si="10"/>
        <v>168000000</v>
      </c>
      <c r="AG58" s="23">
        <f t="shared" si="10"/>
        <v>144000000</v>
      </c>
      <c r="AH58" s="23">
        <f t="shared" si="10"/>
        <v>152000000</v>
      </c>
      <c r="AI58" s="23">
        <f t="shared" si="10"/>
        <v>296000000.00000006</v>
      </c>
      <c r="AJ58" s="23">
        <f t="shared" si="10"/>
        <v>432000000</v>
      </c>
      <c r="AK58" s="23">
        <f t="shared" si="10"/>
        <v>596000000</v>
      </c>
      <c r="AL58" s="23">
        <f t="shared" si="10"/>
        <v>472000000</v>
      </c>
      <c r="AM58" s="23">
        <f t="shared" si="10"/>
        <v>304800000.00000006</v>
      </c>
      <c r="AN58" s="23">
        <f t="shared" si="10"/>
        <v>123200000</v>
      </c>
      <c r="AO58" s="23">
        <f t="shared" si="10"/>
        <v>104000000</v>
      </c>
      <c r="AP58" s="23">
        <f t="shared" si="10"/>
        <v>77600000</v>
      </c>
      <c r="AQ58" s="23">
        <f t="shared" si="10"/>
        <v>64800000.000000022</v>
      </c>
      <c r="AR58" s="23">
        <f t="shared" si="10"/>
        <v>74400000</v>
      </c>
      <c r="AS58" s="23">
        <f t="shared" si="10"/>
        <v>80000000</v>
      </c>
      <c r="AT58" s="23">
        <f t="shared" si="10"/>
        <v>93600000</v>
      </c>
      <c r="AU58" s="23">
        <f t="shared" si="10"/>
        <v>83136000</v>
      </c>
    </row>
    <row r="59" spans="1:49" x14ac:dyDescent="0.25">
      <c r="A59" s="614"/>
      <c r="B59" s="15" t="str">
        <f t="shared" si="2"/>
        <v>Czech Republic</v>
      </c>
      <c r="C59" s="15" t="s">
        <v>56</v>
      </c>
      <c r="D59" s="15" t="s">
        <v>22</v>
      </c>
      <c r="E59" s="15" t="s">
        <v>58</v>
      </c>
      <c r="F59" s="15" t="s">
        <v>65</v>
      </c>
      <c r="G59" s="15" t="s">
        <v>78</v>
      </c>
      <c r="H59" s="15" t="s">
        <v>7</v>
      </c>
      <c r="I59" s="15"/>
      <c r="J59" s="15"/>
      <c r="K59" s="24">
        <f t="shared" si="10"/>
        <v>347760000</v>
      </c>
      <c r="L59" s="24">
        <f t="shared" si="10"/>
        <v>380520000</v>
      </c>
      <c r="M59" s="24">
        <f t="shared" si="10"/>
        <v>329279999.99999994</v>
      </c>
      <c r="N59" s="24">
        <f t="shared" si="10"/>
        <v>225120000</v>
      </c>
      <c r="O59" s="24">
        <f t="shared" si="10"/>
        <v>124319999.99999999</v>
      </c>
      <c r="P59" s="24">
        <f t="shared" si="10"/>
        <v>117599999.99999999</v>
      </c>
      <c r="Q59" s="24">
        <f t="shared" si="10"/>
        <v>139440000</v>
      </c>
      <c r="R59" s="24">
        <f t="shared" si="10"/>
        <v>214480000</v>
      </c>
      <c r="S59" s="24">
        <f t="shared" si="10"/>
        <v>322000000</v>
      </c>
      <c r="T59" s="24">
        <f t="shared" si="10"/>
        <v>462000000</v>
      </c>
      <c r="U59" s="24">
        <f t="shared" si="10"/>
        <v>543200000</v>
      </c>
      <c r="V59" s="24">
        <f t="shared" si="10"/>
        <v>504000000</v>
      </c>
      <c r="W59" s="24">
        <f t="shared" si="10"/>
        <v>543200000</v>
      </c>
      <c r="X59" s="24">
        <f t="shared" si="10"/>
        <v>579600000</v>
      </c>
      <c r="Y59" s="24">
        <f t="shared" si="10"/>
        <v>655200000</v>
      </c>
      <c r="Z59" s="24">
        <f t="shared" si="10"/>
        <v>646800000</v>
      </c>
      <c r="AA59" s="24">
        <f t="shared" si="10"/>
        <v>596399999.99999988</v>
      </c>
      <c r="AB59" s="24">
        <f t="shared" si="10"/>
        <v>495600000</v>
      </c>
      <c r="AC59" s="24">
        <f t="shared" si="10"/>
        <v>487200000</v>
      </c>
      <c r="AD59" s="24">
        <f t="shared" si="10"/>
        <v>462000000</v>
      </c>
      <c r="AE59" s="24">
        <f t="shared" si="10"/>
        <v>406000000</v>
      </c>
      <c r="AF59" s="24">
        <f t="shared" si="10"/>
        <v>238000000</v>
      </c>
      <c r="AG59" s="24">
        <f t="shared" si="10"/>
        <v>224000000</v>
      </c>
      <c r="AH59" s="24">
        <f t="shared" si="10"/>
        <v>280000000</v>
      </c>
      <c r="AI59" s="24">
        <f t="shared" si="10"/>
        <v>392000000</v>
      </c>
      <c r="AJ59" s="24">
        <f t="shared" si="10"/>
        <v>392000000</v>
      </c>
      <c r="AK59" s="24">
        <f t="shared" si="10"/>
        <v>380800000</v>
      </c>
      <c r="AL59" s="24">
        <f t="shared" si="10"/>
        <v>366799999.99999994</v>
      </c>
      <c r="AM59" s="24">
        <f t="shared" si="10"/>
        <v>406000000</v>
      </c>
      <c r="AN59" s="24">
        <f t="shared" si="10"/>
        <v>506800000.00000006</v>
      </c>
      <c r="AO59" s="24">
        <f t="shared" si="10"/>
        <v>548800000</v>
      </c>
      <c r="AP59" s="24">
        <f t="shared" si="10"/>
        <v>562800000.00000012</v>
      </c>
      <c r="AQ59" s="24">
        <f t="shared" si="10"/>
        <v>492800000</v>
      </c>
      <c r="AR59" s="24">
        <f t="shared" si="10"/>
        <v>408800000</v>
      </c>
      <c r="AS59" s="24">
        <f t="shared" si="10"/>
        <v>257600000</v>
      </c>
      <c r="AT59" s="24">
        <f t="shared" si="10"/>
        <v>173600000.00000003</v>
      </c>
      <c r="AU59" s="24">
        <f t="shared" si="10"/>
        <v>75600000.000000015</v>
      </c>
      <c r="AV59" s="31"/>
      <c r="AW59" s="31"/>
    </row>
    <row r="60" spans="1:49" x14ac:dyDescent="0.25">
      <c r="A60" s="614"/>
      <c r="B60" s="15" t="str">
        <f t="shared" si="2"/>
        <v>Czech Republic</v>
      </c>
      <c r="C60" s="15" t="s">
        <v>56</v>
      </c>
      <c r="D60" s="15" t="s">
        <v>24</v>
      </c>
      <c r="E60" s="15" t="s">
        <v>58</v>
      </c>
      <c r="F60" s="15" t="s">
        <v>65</v>
      </c>
      <c r="G60" s="15" t="s">
        <v>78</v>
      </c>
      <c r="H60" s="15" t="s">
        <v>7</v>
      </c>
      <c r="I60" s="15"/>
      <c r="J60" s="15"/>
      <c r="K60" s="24">
        <f t="shared" si="10"/>
        <v>2328480000.0000005</v>
      </c>
      <c r="L60" s="24">
        <f t="shared" si="10"/>
        <v>2451960000.0000005</v>
      </c>
      <c r="M60" s="24">
        <f t="shared" si="10"/>
        <v>2409120000.0000005</v>
      </c>
      <c r="N60" s="24">
        <f t="shared" si="10"/>
        <v>2212560000.0000005</v>
      </c>
      <c r="O60" s="24">
        <f t="shared" si="10"/>
        <v>1937040000.0000002</v>
      </c>
      <c r="P60" s="24">
        <f t="shared" si="10"/>
        <v>1691759999.9999998</v>
      </c>
      <c r="Q60" s="24">
        <f t="shared" si="10"/>
        <v>1607760000</v>
      </c>
      <c r="R60" s="24">
        <f t="shared" si="10"/>
        <v>1551199999.9999998</v>
      </c>
      <c r="S60" s="24">
        <f t="shared" si="10"/>
        <v>1484000000</v>
      </c>
      <c r="T60" s="24">
        <f t="shared" si="10"/>
        <v>1570800000</v>
      </c>
      <c r="U60" s="24">
        <f t="shared" si="10"/>
        <v>1593199999.9999998</v>
      </c>
      <c r="V60" s="24">
        <f t="shared" si="10"/>
        <v>1509200000</v>
      </c>
      <c r="W60" s="24">
        <f t="shared" si="10"/>
        <v>1590400000.0000002</v>
      </c>
      <c r="X60" s="24">
        <f t="shared" si="10"/>
        <v>1568000000</v>
      </c>
      <c r="Y60" s="24">
        <f t="shared" si="10"/>
        <v>1710800000</v>
      </c>
      <c r="Z60" s="24">
        <f t="shared" si="10"/>
        <v>1596000000.0000002</v>
      </c>
      <c r="AA60" s="24">
        <f t="shared" si="10"/>
        <v>1769600000</v>
      </c>
      <c r="AB60" s="24">
        <f t="shared" si="10"/>
        <v>1780800000</v>
      </c>
      <c r="AC60" s="24">
        <f t="shared" si="10"/>
        <v>1568000000</v>
      </c>
      <c r="AD60" s="24">
        <f t="shared" si="10"/>
        <v>1271200000</v>
      </c>
      <c r="AE60" s="24">
        <f t="shared" si="10"/>
        <v>1215200000.0000002</v>
      </c>
      <c r="AF60" s="24">
        <f t="shared" si="10"/>
        <v>1299200000</v>
      </c>
      <c r="AG60" s="24">
        <f t="shared" si="10"/>
        <v>1372000000</v>
      </c>
      <c r="AH60" s="24">
        <f t="shared" si="10"/>
        <v>1176000000</v>
      </c>
      <c r="AI60" s="24">
        <f t="shared" si="10"/>
        <v>1008000000</v>
      </c>
      <c r="AJ60" s="24">
        <f t="shared" si="10"/>
        <v>728000000</v>
      </c>
      <c r="AK60" s="24">
        <f t="shared" si="10"/>
        <v>778400000.00000012</v>
      </c>
      <c r="AL60" s="24">
        <f t="shared" si="10"/>
        <v>781200000</v>
      </c>
      <c r="AM60" s="24">
        <f t="shared" si="10"/>
        <v>845600000</v>
      </c>
      <c r="AN60" s="24">
        <f t="shared" si="10"/>
        <v>1164799999.9999998</v>
      </c>
      <c r="AO60" s="24">
        <f t="shared" si="10"/>
        <v>1136800000</v>
      </c>
      <c r="AP60" s="24">
        <f t="shared" si="10"/>
        <v>1080800000</v>
      </c>
      <c r="AQ60" s="24">
        <f t="shared" si="10"/>
        <v>464800000</v>
      </c>
      <c r="AR60" s="24">
        <f t="shared" si="10"/>
        <v>341600000</v>
      </c>
      <c r="AS60" s="24">
        <f t="shared" si="10"/>
        <v>263200000</v>
      </c>
      <c r="AT60" s="24">
        <f t="shared" si="10"/>
        <v>372400000</v>
      </c>
      <c r="AU60" s="24">
        <f t="shared" si="10"/>
        <v>478926000</v>
      </c>
    </row>
    <row r="61" spans="1:49" x14ac:dyDescent="0.25">
      <c r="A61" s="614"/>
      <c r="B61" s="15" t="str">
        <f t="shared" si="2"/>
        <v>Czech Republic</v>
      </c>
      <c r="C61" s="15" t="s">
        <v>56</v>
      </c>
      <c r="D61" s="15" t="s">
        <v>26</v>
      </c>
      <c r="E61" s="15" t="s">
        <v>58</v>
      </c>
      <c r="F61" s="15" t="s">
        <v>65</v>
      </c>
      <c r="G61" s="15" t="s">
        <v>78</v>
      </c>
      <c r="H61" s="15" t="s">
        <v>7</v>
      </c>
      <c r="I61" s="15"/>
      <c r="J61" s="15"/>
      <c r="K61" s="24">
        <f t="shared" si="10"/>
        <v>2164320000.0000005</v>
      </c>
      <c r="L61" s="24">
        <f t="shared" si="10"/>
        <v>2214000000</v>
      </c>
      <c r="M61" s="24">
        <f t="shared" si="10"/>
        <v>2228160000</v>
      </c>
      <c r="N61" s="24">
        <f t="shared" si="10"/>
        <v>2133600000</v>
      </c>
      <c r="O61" s="24">
        <f t="shared" si="10"/>
        <v>2015520000.0000005</v>
      </c>
      <c r="P61" s="24">
        <f t="shared" si="10"/>
        <v>1911360000</v>
      </c>
      <c r="Q61" s="24">
        <f t="shared" si="10"/>
        <v>2056480000</v>
      </c>
      <c r="R61" s="24">
        <f t="shared" si="10"/>
        <v>2020000000</v>
      </c>
      <c r="S61" s="24">
        <f t="shared" si="10"/>
        <v>2035200000</v>
      </c>
      <c r="T61" s="24">
        <f t="shared" si="10"/>
        <v>1951200000</v>
      </c>
      <c r="U61" s="24">
        <f t="shared" si="10"/>
        <v>1875200000.0000002</v>
      </c>
      <c r="V61" s="24">
        <f t="shared" si="10"/>
        <v>1789600000</v>
      </c>
      <c r="W61" s="24">
        <f t="shared" si="10"/>
        <v>1701600000</v>
      </c>
      <c r="X61" s="24">
        <f t="shared" si="10"/>
        <v>1932000000</v>
      </c>
      <c r="Y61" s="24">
        <f t="shared" si="10"/>
        <v>2052800000.0000002</v>
      </c>
      <c r="Z61" s="24">
        <f t="shared" si="10"/>
        <v>2211200000</v>
      </c>
      <c r="AA61" s="24">
        <f t="shared" si="10"/>
        <v>2244800000</v>
      </c>
      <c r="AB61" s="24">
        <f t="shared" si="10"/>
        <v>2410400000</v>
      </c>
      <c r="AC61" s="24">
        <f t="shared" si="10"/>
        <v>2532000000</v>
      </c>
      <c r="AD61" s="24">
        <f t="shared" si="10"/>
        <v>2568000000</v>
      </c>
      <c r="AE61" s="24">
        <f t="shared" si="10"/>
        <v>2512000000</v>
      </c>
      <c r="AF61" s="24">
        <f t="shared" si="10"/>
        <v>2272000000</v>
      </c>
      <c r="AG61" s="24">
        <f t="shared" si="10"/>
        <v>2167999999.9999995</v>
      </c>
      <c r="AH61" s="24">
        <f t="shared" si="10"/>
        <v>2328000000</v>
      </c>
      <c r="AI61" s="24">
        <f t="shared" si="10"/>
        <v>2680000000.0000005</v>
      </c>
      <c r="AJ61" s="24">
        <f t="shared" si="10"/>
        <v>2848000000</v>
      </c>
      <c r="AK61" s="24">
        <f t="shared" si="10"/>
        <v>2896800000.000001</v>
      </c>
      <c r="AL61" s="24">
        <f t="shared" si="10"/>
        <v>2692800000.000001</v>
      </c>
      <c r="AM61" s="24">
        <f t="shared" si="10"/>
        <v>2612800000.0000005</v>
      </c>
      <c r="AN61" s="24">
        <f t="shared" si="10"/>
        <v>2779999999.9999995</v>
      </c>
      <c r="AO61" s="24">
        <f t="shared" si="10"/>
        <v>3008000000</v>
      </c>
      <c r="AP61" s="24">
        <f t="shared" si="10"/>
        <v>3152800000</v>
      </c>
      <c r="AQ61" s="24">
        <f t="shared" si="10"/>
        <v>2820000000</v>
      </c>
      <c r="AR61" s="24">
        <f t="shared" si="10"/>
        <v>2985600000</v>
      </c>
      <c r="AS61" s="24">
        <f t="shared" si="10"/>
        <v>2906400000.000001</v>
      </c>
      <c r="AT61" s="24">
        <f t="shared" si="10"/>
        <v>3050399999.999999</v>
      </c>
      <c r="AU61" s="24">
        <f t="shared" si="10"/>
        <v>3312972000</v>
      </c>
    </row>
    <row r="62" spans="1:49" x14ac:dyDescent="0.25">
      <c r="A62" s="614"/>
      <c r="B62" s="15" t="str">
        <f t="shared" si="2"/>
        <v>Czech Republic</v>
      </c>
      <c r="C62" s="15" t="s">
        <v>56</v>
      </c>
      <c r="D62" s="15" t="s">
        <v>28</v>
      </c>
      <c r="E62" s="15" t="s">
        <v>58</v>
      </c>
      <c r="F62" s="15" t="s">
        <v>65</v>
      </c>
      <c r="G62" s="15" t="s">
        <v>78</v>
      </c>
      <c r="H62" s="15" t="s">
        <v>7</v>
      </c>
      <c r="I62" s="15"/>
      <c r="J62" s="15"/>
      <c r="K62" s="24">
        <f t="shared" si="10"/>
        <v>0</v>
      </c>
      <c r="L62" s="24">
        <f t="shared" si="10"/>
        <v>0</v>
      </c>
      <c r="M62" s="24">
        <f t="shared" si="10"/>
        <v>0</v>
      </c>
      <c r="N62" s="24">
        <f t="shared" si="10"/>
        <v>0</v>
      </c>
      <c r="O62" s="24">
        <f t="shared" si="10"/>
        <v>0</v>
      </c>
      <c r="P62" s="24">
        <f t="shared" si="10"/>
        <v>0</v>
      </c>
      <c r="Q62" s="24">
        <f t="shared" si="10"/>
        <v>0</v>
      </c>
      <c r="R62" s="24">
        <f t="shared" si="10"/>
        <v>0</v>
      </c>
      <c r="S62" s="24">
        <f t="shared" si="10"/>
        <v>0</v>
      </c>
      <c r="T62" s="24">
        <f t="shared" si="10"/>
        <v>0</v>
      </c>
      <c r="U62" s="24">
        <f t="shared" si="10"/>
        <v>0</v>
      </c>
      <c r="V62" s="24">
        <f t="shared" si="10"/>
        <v>0</v>
      </c>
      <c r="W62" s="24">
        <f t="shared" si="10"/>
        <v>0</v>
      </c>
      <c r="X62" s="24">
        <f t="shared" si="10"/>
        <v>0</v>
      </c>
      <c r="Y62" s="24">
        <f t="shared" si="10"/>
        <v>0</v>
      </c>
      <c r="Z62" s="24">
        <f t="shared" si="10"/>
        <v>0</v>
      </c>
      <c r="AA62" s="24">
        <f t="shared" si="10"/>
        <v>0</v>
      </c>
      <c r="AB62" s="24">
        <f t="shared" si="10"/>
        <v>0</v>
      </c>
      <c r="AC62" s="24">
        <f t="shared" si="10"/>
        <v>0</v>
      </c>
      <c r="AD62" s="24">
        <f t="shared" si="10"/>
        <v>0</v>
      </c>
      <c r="AE62" s="24">
        <f t="shared" si="10"/>
        <v>0</v>
      </c>
      <c r="AF62" s="24">
        <f t="shared" si="10"/>
        <v>0</v>
      </c>
      <c r="AG62" s="24">
        <f t="shared" si="10"/>
        <v>0</v>
      </c>
      <c r="AH62" s="24">
        <f t="shared" si="10"/>
        <v>0</v>
      </c>
      <c r="AI62" s="24">
        <f t="shared" si="10"/>
        <v>0</v>
      </c>
      <c r="AJ62" s="24">
        <f t="shared" si="10"/>
        <v>0</v>
      </c>
      <c r="AK62" s="24">
        <f t="shared" si="10"/>
        <v>0</v>
      </c>
      <c r="AL62" s="24">
        <f t="shared" si="10"/>
        <v>0</v>
      </c>
      <c r="AM62" s="24">
        <f t="shared" si="10"/>
        <v>0</v>
      </c>
      <c r="AN62" s="24">
        <f t="shared" si="10"/>
        <v>0</v>
      </c>
      <c r="AO62" s="24">
        <f t="shared" si="10"/>
        <v>800000</v>
      </c>
      <c r="AP62" s="24">
        <f t="shared" si="10"/>
        <v>800000</v>
      </c>
      <c r="AQ62" s="24">
        <f t="shared" si="10"/>
        <v>800000</v>
      </c>
      <c r="AR62" s="24">
        <f t="shared" si="10"/>
        <v>0</v>
      </c>
      <c r="AS62" s="24">
        <f t="shared" si="10"/>
        <v>0</v>
      </c>
      <c r="AT62" s="24">
        <f t="shared" si="10"/>
        <v>0</v>
      </c>
      <c r="AU62" s="24">
        <f t="shared" si="10"/>
        <v>0</v>
      </c>
    </row>
    <row r="63" spans="1:49" x14ac:dyDescent="0.25">
      <c r="A63" s="614"/>
      <c r="B63" s="15" t="str">
        <f t="shared" si="2"/>
        <v>Czech Republic</v>
      </c>
      <c r="C63" s="15" t="s">
        <v>56</v>
      </c>
      <c r="D63" s="15" t="s">
        <v>30</v>
      </c>
      <c r="E63" s="15" t="s">
        <v>58</v>
      </c>
      <c r="F63" s="15" t="s">
        <v>65</v>
      </c>
      <c r="G63" s="15" t="s">
        <v>78</v>
      </c>
      <c r="H63" s="15" t="s">
        <v>7</v>
      </c>
      <c r="I63" s="15"/>
      <c r="J63" s="15"/>
      <c r="K63" s="24">
        <f t="shared" si="10"/>
        <v>6279840000</v>
      </c>
      <c r="L63" s="24">
        <f t="shared" si="10"/>
        <v>5916960000</v>
      </c>
      <c r="M63" s="24">
        <f t="shared" si="10"/>
        <v>5322239999.999999</v>
      </c>
      <c r="N63" s="24">
        <f t="shared" si="10"/>
        <v>3600239999.9999995</v>
      </c>
      <c r="O63" s="24">
        <f t="shared" si="10"/>
        <v>2032800000</v>
      </c>
      <c r="P63" s="24">
        <f t="shared" si="10"/>
        <v>1092000000</v>
      </c>
      <c r="Q63" s="24">
        <f t="shared" si="10"/>
        <v>1177120000</v>
      </c>
      <c r="R63" s="24">
        <f t="shared" si="10"/>
        <v>1341200000.0000002</v>
      </c>
      <c r="S63" s="24">
        <f t="shared" si="10"/>
        <v>1346800000</v>
      </c>
      <c r="T63" s="24">
        <f t="shared" si="10"/>
        <v>1229200000</v>
      </c>
      <c r="U63" s="24">
        <f t="shared" si="10"/>
        <v>1075200000</v>
      </c>
      <c r="V63" s="24">
        <f t="shared" si="10"/>
        <v>873600000</v>
      </c>
      <c r="W63" s="24">
        <f t="shared" si="10"/>
        <v>786800000.00000012</v>
      </c>
      <c r="X63" s="24">
        <f t="shared" si="10"/>
        <v>812000000</v>
      </c>
      <c r="Y63" s="24">
        <f t="shared" si="10"/>
        <v>1061200000</v>
      </c>
      <c r="Z63" s="24">
        <f t="shared" si="10"/>
        <v>1086400000</v>
      </c>
      <c r="AA63" s="24">
        <f t="shared" si="10"/>
        <v>1089200000</v>
      </c>
      <c r="AB63" s="24">
        <f t="shared" si="10"/>
        <v>921200000.00000012</v>
      </c>
      <c r="AC63" s="24">
        <f t="shared" si="10"/>
        <v>896000000</v>
      </c>
      <c r="AD63" s="24">
        <f t="shared" si="10"/>
        <v>952000000</v>
      </c>
      <c r="AE63" s="24">
        <f t="shared" si="10"/>
        <v>1078000000</v>
      </c>
      <c r="AF63" s="24">
        <f t="shared" si="10"/>
        <v>1386000000</v>
      </c>
      <c r="AG63" s="24">
        <f t="shared" si="10"/>
        <v>1120000000.0000002</v>
      </c>
      <c r="AH63" s="24">
        <f t="shared" si="10"/>
        <v>812000000</v>
      </c>
      <c r="AI63" s="24">
        <f t="shared" si="10"/>
        <v>504000000</v>
      </c>
      <c r="AJ63" s="24">
        <f t="shared" si="10"/>
        <v>672000000</v>
      </c>
      <c r="AK63" s="24">
        <f t="shared" si="10"/>
        <v>795200000.00000012</v>
      </c>
      <c r="AL63" s="24">
        <f t="shared" si="10"/>
        <v>957600000</v>
      </c>
      <c r="AM63" s="24">
        <f t="shared" si="10"/>
        <v>1024800000.0000001</v>
      </c>
      <c r="AN63" s="24">
        <f t="shared" si="10"/>
        <v>1078000000</v>
      </c>
      <c r="AO63" s="24">
        <f t="shared" si="10"/>
        <v>1022000000</v>
      </c>
      <c r="AP63" s="24">
        <f t="shared" si="10"/>
        <v>994000000</v>
      </c>
      <c r="AQ63" s="24">
        <f t="shared" si="10"/>
        <v>1022000000</v>
      </c>
      <c r="AR63" s="24">
        <f t="shared" si="10"/>
        <v>1019200000.0000002</v>
      </c>
      <c r="AS63" s="24">
        <f t="shared" si="10"/>
        <v>901600000</v>
      </c>
      <c r="AT63" s="24">
        <f t="shared" si="10"/>
        <v>786800000</v>
      </c>
      <c r="AU63" s="24">
        <f t="shared" si="10"/>
        <v>735462000</v>
      </c>
    </row>
    <row r="64" spans="1:49" x14ac:dyDescent="0.25">
      <c r="A64" s="614"/>
      <c r="B64" s="15" t="str">
        <f t="shared" si="2"/>
        <v>Czech Republic</v>
      </c>
      <c r="C64" s="15" t="s">
        <v>56</v>
      </c>
      <c r="D64" s="15" t="s">
        <v>32</v>
      </c>
      <c r="E64" s="15" t="s">
        <v>58</v>
      </c>
      <c r="F64" s="15" t="s">
        <v>65</v>
      </c>
      <c r="G64" s="15" t="s">
        <v>78</v>
      </c>
      <c r="H64" s="15" t="s">
        <v>7</v>
      </c>
      <c r="I64" s="15"/>
      <c r="J64" s="15"/>
      <c r="K64" s="24">
        <f t="shared" si="10"/>
        <v>670320000.00000012</v>
      </c>
      <c r="L64" s="24">
        <f t="shared" si="10"/>
        <v>710640000.00000012</v>
      </c>
      <c r="M64" s="24">
        <f t="shared" si="10"/>
        <v>688800000.00000012</v>
      </c>
      <c r="N64" s="24">
        <f t="shared" si="10"/>
        <v>488880000</v>
      </c>
      <c r="O64" s="24">
        <f t="shared" si="10"/>
        <v>238560000</v>
      </c>
      <c r="P64" s="24">
        <f t="shared" si="10"/>
        <v>23520000</v>
      </c>
      <c r="Q64" s="24">
        <f t="shared" si="10"/>
        <v>0</v>
      </c>
      <c r="R64" s="24">
        <f t="shared" si="10"/>
        <v>0</v>
      </c>
      <c r="S64" s="24">
        <f t="shared" si="10"/>
        <v>117600000.00000001</v>
      </c>
      <c r="T64" s="24">
        <f t="shared" si="10"/>
        <v>117600000.00000001</v>
      </c>
      <c r="U64" s="24">
        <f t="shared" si="10"/>
        <v>212800000</v>
      </c>
      <c r="V64" s="24">
        <f t="shared" si="10"/>
        <v>182000000</v>
      </c>
      <c r="W64" s="24">
        <f t="shared" si="10"/>
        <v>254800000</v>
      </c>
      <c r="X64" s="24">
        <f t="shared" si="10"/>
        <v>159600000.00000003</v>
      </c>
      <c r="Y64" s="24">
        <f t="shared" si="10"/>
        <v>145600000</v>
      </c>
      <c r="Z64" s="24">
        <f t="shared" si="10"/>
        <v>117600000.00000001</v>
      </c>
      <c r="AA64" s="24">
        <f t="shared" si="10"/>
        <v>182000000</v>
      </c>
      <c r="AB64" s="24">
        <f t="shared" si="10"/>
        <v>193200000.00000003</v>
      </c>
      <c r="AC64" s="24">
        <f t="shared" si="10"/>
        <v>232400000.00000003</v>
      </c>
      <c r="AD64" s="24">
        <f t="shared" si="10"/>
        <v>243600000</v>
      </c>
      <c r="AE64" s="24">
        <f t="shared" si="10"/>
        <v>243600000</v>
      </c>
      <c r="AF64" s="24">
        <f t="shared" si="10"/>
        <v>215600000.00000003</v>
      </c>
      <c r="AG64" s="24">
        <f t="shared" si="10"/>
        <v>336000000</v>
      </c>
      <c r="AH64" s="24">
        <f t="shared" si="10"/>
        <v>308000000</v>
      </c>
      <c r="AI64" s="24">
        <f t="shared" si="10"/>
        <v>364000000</v>
      </c>
      <c r="AJ64" s="24">
        <f t="shared" si="10"/>
        <v>308000000</v>
      </c>
      <c r="AK64" s="24">
        <f t="shared" si="10"/>
        <v>383600000</v>
      </c>
      <c r="AL64" s="24">
        <f t="shared" ref="AL64:AU64" si="11">IFERROR((AL54/$B$21*(AL$31*AL$28)/AL$28)*INDEX($B$8:$G$17,MATCH($D64,$A$8:$A$17,0),MATCH($E64&amp;"_"&amp;$F64,$B$6:$G$6,0)),"NA")</f>
        <v>383600000</v>
      </c>
      <c r="AM64" s="24">
        <f t="shared" si="11"/>
        <v>316400000</v>
      </c>
      <c r="AN64" s="24">
        <f t="shared" si="11"/>
        <v>296800000.00000006</v>
      </c>
      <c r="AO64" s="24">
        <f t="shared" si="11"/>
        <v>232400000</v>
      </c>
      <c r="AP64" s="24">
        <f t="shared" si="11"/>
        <v>170800000</v>
      </c>
      <c r="AQ64" s="24">
        <f t="shared" si="11"/>
        <v>61600000</v>
      </c>
      <c r="AR64" s="24">
        <f t="shared" si="11"/>
        <v>106400000</v>
      </c>
      <c r="AS64" s="24">
        <f t="shared" si="11"/>
        <v>173600000</v>
      </c>
      <c r="AT64" s="24">
        <f t="shared" si="11"/>
        <v>257600000</v>
      </c>
      <c r="AU64" s="24">
        <f t="shared" si="11"/>
        <v>319074000</v>
      </c>
    </row>
    <row r="65" spans="1:48" x14ac:dyDescent="0.25">
      <c r="A65" s="614"/>
      <c r="B65" s="15" t="str">
        <f t="shared" si="2"/>
        <v>Czech Republic</v>
      </c>
      <c r="C65" s="15" t="s">
        <v>56</v>
      </c>
      <c r="D65" s="15" t="s">
        <v>34</v>
      </c>
      <c r="E65" s="15" t="s">
        <v>58</v>
      </c>
      <c r="F65" s="15" t="s">
        <v>65</v>
      </c>
      <c r="G65" s="15" t="s">
        <v>78</v>
      </c>
      <c r="H65" s="15" t="s">
        <v>7</v>
      </c>
      <c r="I65" s="15"/>
      <c r="J65" s="15"/>
      <c r="K65" s="24">
        <f t="shared" ref="K65:AU67" si="12">IFERROR((K55/$B$21*(K$31*K$28)/K$28)*INDEX($B$8:$G$17,MATCH($D65,$A$8:$A$17,0),MATCH($E65&amp;"_"&amp;$F65,$B$6:$G$6,0)),"NA")</f>
        <v>6102180000</v>
      </c>
      <c r="L65" s="24">
        <f t="shared" si="12"/>
        <v>6329250000</v>
      </c>
      <c r="M65" s="24">
        <f t="shared" si="12"/>
        <v>6354480000.000001</v>
      </c>
      <c r="N65" s="24">
        <f t="shared" si="12"/>
        <v>5068620000</v>
      </c>
      <c r="O65" s="24">
        <f t="shared" si="12"/>
        <v>3772319999.9999995</v>
      </c>
      <c r="P65" s="24">
        <f t="shared" si="12"/>
        <v>3203340000</v>
      </c>
      <c r="Q65" s="24">
        <f t="shared" si="12"/>
        <v>5184040000</v>
      </c>
      <c r="R65" s="24">
        <f t="shared" si="12"/>
        <v>6852700000</v>
      </c>
      <c r="S65" s="24">
        <f t="shared" si="12"/>
        <v>7070200000</v>
      </c>
      <c r="T65" s="24">
        <f t="shared" si="12"/>
        <v>6214700000</v>
      </c>
      <c r="U65" s="24">
        <f t="shared" si="12"/>
        <v>5521600000</v>
      </c>
      <c r="V65" s="24">
        <f t="shared" si="12"/>
        <v>5379499999.999999</v>
      </c>
      <c r="W65" s="24">
        <f t="shared" si="12"/>
        <v>5965300000</v>
      </c>
      <c r="X65" s="24">
        <f t="shared" si="12"/>
        <v>6948400000</v>
      </c>
      <c r="Y65" s="24">
        <f t="shared" si="12"/>
        <v>7760400000</v>
      </c>
      <c r="Z65" s="24">
        <f t="shared" si="12"/>
        <v>8204100000</v>
      </c>
      <c r="AA65" s="24">
        <f t="shared" si="12"/>
        <v>7951800000</v>
      </c>
      <c r="AB65" s="24">
        <f t="shared" si="12"/>
        <v>7934400000</v>
      </c>
      <c r="AC65" s="24">
        <f t="shared" si="12"/>
        <v>7873500000</v>
      </c>
      <c r="AD65" s="24">
        <f t="shared" si="12"/>
        <v>8265000000</v>
      </c>
      <c r="AE65" s="24">
        <f t="shared" si="12"/>
        <v>9019000000</v>
      </c>
      <c r="AF65" s="24">
        <f t="shared" si="12"/>
        <v>8787000000</v>
      </c>
      <c r="AG65" s="24">
        <f t="shared" si="12"/>
        <v>8323000000.0000019</v>
      </c>
      <c r="AH65" s="24">
        <f t="shared" si="12"/>
        <v>7772000000</v>
      </c>
      <c r="AI65" s="24">
        <f t="shared" si="12"/>
        <v>7656000000</v>
      </c>
      <c r="AJ65" s="24">
        <f t="shared" si="12"/>
        <v>7830000000</v>
      </c>
      <c r="AK65" s="24">
        <f t="shared" si="12"/>
        <v>7853200000</v>
      </c>
      <c r="AL65" s="24">
        <f t="shared" si="12"/>
        <v>9712100000</v>
      </c>
      <c r="AM65" s="24">
        <f t="shared" si="12"/>
        <v>9166900000</v>
      </c>
      <c r="AN65" s="24">
        <f t="shared" si="12"/>
        <v>9059600000</v>
      </c>
      <c r="AO65" s="24">
        <f t="shared" si="12"/>
        <v>6684500000</v>
      </c>
      <c r="AP65" s="24">
        <f t="shared" si="12"/>
        <v>6730900000</v>
      </c>
      <c r="AQ65" s="24">
        <f t="shared" si="12"/>
        <v>5721700000</v>
      </c>
      <c r="AR65" s="24">
        <f t="shared" si="12"/>
        <v>5373700000.000001</v>
      </c>
      <c r="AS65" s="24">
        <f t="shared" si="12"/>
        <v>4089000000</v>
      </c>
      <c r="AT65" s="24">
        <f t="shared" si="12"/>
        <v>3581500000</v>
      </c>
      <c r="AU65" s="24">
        <f t="shared" si="12"/>
        <v>3371641500</v>
      </c>
    </row>
    <row r="66" spans="1:48" x14ac:dyDescent="0.25">
      <c r="A66" s="614"/>
      <c r="B66" s="15" t="str">
        <f t="shared" si="2"/>
        <v>Czech Republic</v>
      </c>
      <c r="C66" s="15" t="s">
        <v>56</v>
      </c>
      <c r="D66" s="15" t="s">
        <v>36</v>
      </c>
      <c r="E66" s="15" t="s">
        <v>58</v>
      </c>
      <c r="F66" s="15" t="s">
        <v>65</v>
      </c>
      <c r="G66" s="15" t="s">
        <v>78</v>
      </c>
      <c r="H66" s="15" t="s">
        <v>7</v>
      </c>
      <c r="I66" s="15"/>
      <c r="J66" s="15"/>
      <c r="K66" s="24">
        <f t="shared" si="12"/>
        <v>239040000.00000006</v>
      </c>
      <c r="L66" s="24">
        <f t="shared" si="12"/>
        <v>226800000</v>
      </c>
      <c r="M66" s="24">
        <f t="shared" si="12"/>
        <v>217440000</v>
      </c>
      <c r="N66" s="24">
        <f t="shared" si="12"/>
        <v>157919999.99999997</v>
      </c>
      <c r="O66" s="24">
        <f t="shared" si="12"/>
        <v>86400000</v>
      </c>
      <c r="P66" s="24">
        <f t="shared" si="12"/>
        <v>20160000</v>
      </c>
      <c r="Q66" s="24">
        <f t="shared" si="12"/>
        <v>0</v>
      </c>
      <c r="R66" s="24">
        <f t="shared" si="12"/>
        <v>0</v>
      </c>
      <c r="S66" s="24">
        <f t="shared" si="12"/>
        <v>30400000</v>
      </c>
      <c r="T66" s="24">
        <f t="shared" si="12"/>
        <v>30400000</v>
      </c>
      <c r="U66" s="24">
        <f t="shared" si="12"/>
        <v>52800000</v>
      </c>
      <c r="V66" s="24">
        <f t="shared" si="12"/>
        <v>26400000</v>
      </c>
      <c r="W66" s="24">
        <f t="shared" si="12"/>
        <v>65599999.999999993</v>
      </c>
      <c r="X66" s="24">
        <f t="shared" si="12"/>
        <v>62400000</v>
      </c>
      <c r="Y66" s="24">
        <f t="shared" si="12"/>
        <v>108800000.00000001</v>
      </c>
      <c r="Z66" s="24">
        <f t="shared" si="12"/>
        <v>183200000</v>
      </c>
      <c r="AA66" s="24">
        <f t="shared" si="12"/>
        <v>184000000.00000003</v>
      </c>
      <c r="AB66" s="24">
        <f t="shared" si="12"/>
        <v>153600000</v>
      </c>
      <c r="AC66" s="24">
        <f t="shared" si="12"/>
        <v>64000000</v>
      </c>
      <c r="AD66" s="24">
        <f t="shared" si="12"/>
        <v>92000000</v>
      </c>
      <c r="AE66" s="24">
        <f t="shared" si="12"/>
        <v>160000000</v>
      </c>
      <c r="AF66" s="24">
        <f t="shared" si="12"/>
        <v>216000000</v>
      </c>
      <c r="AG66" s="24">
        <f t="shared" si="12"/>
        <v>288000000</v>
      </c>
      <c r="AH66" s="24">
        <f t="shared" si="12"/>
        <v>360000000</v>
      </c>
      <c r="AI66" s="24">
        <f t="shared" si="12"/>
        <v>320000000.00000006</v>
      </c>
      <c r="AJ66" s="24">
        <f t="shared" si="12"/>
        <v>248000000</v>
      </c>
      <c r="AK66" s="24">
        <f t="shared" si="12"/>
        <v>184800000.00000006</v>
      </c>
      <c r="AL66" s="24">
        <f t="shared" si="12"/>
        <v>397600000</v>
      </c>
      <c r="AM66" s="24">
        <f t="shared" si="12"/>
        <v>505600000</v>
      </c>
      <c r="AN66" s="24">
        <f t="shared" si="12"/>
        <v>580000000</v>
      </c>
      <c r="AO66" s="24">
        <f t="shared" si="12"/>
        <v>591200000</v>
      </c>
      <c r="AP66" s="24">
        <f t="shared" si="12"/>
        <v>840800000</v>
      </c>
      <c r="AQ66" s="24">
        <f t="shared" si="12"/>
        <v>964000000</v>
      </c>
      <c r="AR66" s="24">
        <f t="shared" si="12"/>
        <v>712800000</v>
      </c>
      <c r="AS66" s="24">
        <f t="shared" si="12"/>
        <v>315200000</v>
      </c>
      <c r="AT66" s="24">
        <f t="shared" si="12"/>
        <v>29600000.000000004</v>
      </c>
      <c r="AU66" s="24">
        <f t="shared" si="12"/>
        <v>15396000.000000004</v>
      </c>
    </row>
    <row r="67" spans="1:48" ht="15.75" thickBot="1" x14ac:dyDescent="0.3">
      <c r="A67" s="614"/>
      <c r="B67" s="25" t="str">
        <f t="shared" si="2"/>
        <v>Czech Republic</v>
      </c>
      <c r="C67" s="25" t="s">
        <v>56</v>
      </c>
      <c r="D67" s="25" t="s">
        <v>38</v>
      </c>
      <c r="E67" s="25" t="s">
        <v>58</v>
      </c>
      <c r="F67" s="25" t="s">
        <v>65</v>
      </c>
      <c r="G67" s="25" t="s">
        <v>78</v>
      </c>
      <c r="H67" s="25" t="s">
        <v>7</v>
      </c>
      <c r="I67" s="25"/>
      <c r="J67" s="25"/>
      <c r="K67" s="26">
        <f t="shared" si="12"/>
        <v>8927099999.9999981</v>
      </c>
      <c r="L67" s="26">
        <f t="shared" si="12"/>
        <v>9599850000</v>
      </c>
      <c r="M67" s="26">
        <f t="shared" si="12"/>
        <v>8681400000.0000019</v>
      </c>
      <c r="N67" s="26">
        <f t="shared" si="12"/>
        <v>7491900000</v>
      </c>
      <c r="O67" s="26">
        <f t="shared" si="12"/>
        <v>5725200000</v>
      </c>
      <c r="P67" s="26">
        <f t="shared" si="12"/>
        <v>4496700000</v>
      </c>
      <c r="Q67" s="26">
        <f t="shared" si="12"/>
        <v>3594500000.0000005</v>
      </c>
      <c r="R67" s="26">
        <f t="shared" si="12"/>
        <v>3932500000.0000005</v>
      </c>
      <c r="S67" s="26">
        <f t="shared" si="12"/>
        <v>6396000000.0000019</v>
      </c>
      <c r="T67" s="26">
        <f t="shared" si="12"/>
        <v>7377500000.000001</v>
      </c>
      <c r="U67" s="26">
        <f t="shared" si="12"/>
        <v>7390500000</v>
      </c>
      <c r="V67" s="26">
        <f t="shared" si="12"/>
        <v>6233500000.000001</v>
      </c>
      <c r="W67" s="26">
        <f t="shared" si="12"/>
        <v>6337499999.9999981</v>
      </c>
      <c r="X67" s="26">
        <f t="shared" si="12"/>
        <v>7533500000.000001</v>
      </c>
      <c r="Y67" s="26">
        <f t="shared" si="12"/>
        <v>7812999999.999999</v>
      </c>
      <c r="Z67" s="26">
        <f t="shared" si="12"/>
        <v>8742500000</v>
      </c>
      <c r="AA67" s="26">
        <f t="shared" si="12"/>
        <v>8606000000.0000019</v>
      </c>
      <c r="AB67" s="26">
        <f t="shared" si="12"/>
        <v>9022000000.0000019</v>
      </c>
      <c r="AC67" s="26">
        <f t="shared" si="12"/>
        <v>8853000000</v>
      </c>
      <c r="AD67" s="26">
        <f t="shared" si="12"/>
        <v>9022000000.0000019</v>
      </c>
      <c r="AE67" s="26">
        <f t="shared" si="12"/>
        <v>7591999999.999999</v>
      </c>
      <c r="AF67" s="26">
        <f t="shared" si="12"/>
        <v>6487000000</v>
      </c>
      <c r="AG67" s="26">
        <f t="shared" si="12"/>
        <v>7149999999.999999</v>
      </c>
      <c r="AH67" s="26">
        <f t="shared" si="12"/>
        <v>10400000000</v>
      </c>
      <c r="AI67" s="26">
        <f t="shared" si="12"/>
        <v>11634999999.999998</v>
      </c>
      <c r="AJ67" s="26">
        <f t="shared" si="12"/>
        <v>14040000000</v>
      </c>
      <c r="AK67" s="26">
        <f t="shared" si="12"/>
        <v>16360500000</v>
      </c>
      <c r="AL67" s="26">
        <f t="shared" si="12"/>
        <v>21710000000</v>
      </c>
      <c r="AM67" s="26">
        <f t="shared" si="12"/>
        <v>23322000000.000008</v>
      </c>
      <c r="AN67" s="26">
        <f t="shared" si="12"/>
        <v>21268000000</v>
      </c>
      <c r="AO67" s="26">
        <f t="shared" si="12"/>
        <v>18219500000</v>
      </c>
      <c r="AP67" s="26">
        <f t="shared" si="12"/>
        <v>14228500000.000002</v>
      </c>
      <c r="AQ67" s="26">
        <f t="shared" si="12"/>
        <v>14241500000.000002</v>
      </c>
      <c r="AR67" s="26">
        <f t="shared" si="12"/>
        <v>14384500000.000002</v>
      </c>
      <c r="AS67" s="256">
        <f>AS57*1000000*'[5]Urea Abatement effects  (2)'!H22</f>
        <v>16568499999.999998</v>
      </c>
      <c r="AT67" s="256">
        <f>AT57*1000000*'[5]Urea Abatement effects  (2)'!I22</f>
        <v>15240767558.900099</v>
      </c>
      <c r="AU67" s="256">
        <f>AU57*1000000*'[5]Urea Abatement effects  (2)'!J22</f>
        <v>11848044080.510834</v>
      </c>
      <c r="AV67" t="s">
        <v>254</v>
      </c>
    </row>
    <row r="68" spans="1:48" x14ac:dyDescent="0.25">
      <c r="A68" s="614"/>
      <c r="B68" s="15" t="str">
        <f t="shared" si="2"/>
        <v>Czech Republic</v>
      </c>
      <c r="C68" s="15" t="s">
        <v>56</v>
      </c>
      <c r="D68" s="15" t="s">
        <v>20</v>
      </c>
      <c r="E68" s="15" t="s">
        <v>58</v>
      </c>
      <c r="F68" s="15" t="s">
        <v>68</v>
      </c>
      <c r="G68" s="15" t="s">
        <v>78</v>
      </c>
      <c r="H68" s="15" t="s">
        <v>7</v>
      </c>
      <c r="I68" s="15"/>
      <c r="J68" s="15"/>
      <c r="K68" s="24">
        <f t="shared" ref="K68:AU74" si="13">IFERROR((K48/$B$21*(K$32*K$28)/K$28)*INDEX($B$8:$G$17,MATCH($D68,$A$8:$A$17,0),MATCH($E68&amp;"_"&amp;$F68,$B$6:$G$6,0)),"NA")</f>
        <v>0</v>
      </c>
      <c r="L68" s="24">
        <f t="shared" si="13"/>
        <v>0</v>
      </c>
      <c r="M68" s="24">
        <f t="shared" si="13"/>
        <v>0</v>
      </c>
      <c r="N68" s="24">
        <f t="shared" si="13"/>
        <v>0</v>
      </c>
      <c r="O68" s="24">
        <f t="shared" si="13"/>
        <v>0</v>
      </c>
      <c r="P68" s="24">
        <f t="shared" si="13"/>
        <v>0</v>
      </c>
      <c r="Q68" s="24">
        <f t="shared" si="13"/>
        <v>0</v>
      </c>
      <c r="R68" s="24">
        <f t="shared" si="13"/>
        <v>0</v>
      </c>
      <c r="S68" s="24">
        <f t="shared" si="13"/>
        <v>0</v>
      </c>
      <c r="T68" s="24">
        <f t="shared" si="13"/>
        <v>0</v>
      </c>
      <c r="U68" s="24">
        <f t="shared" si="13"/>
        <v>0</v>
      </c>
      <c r="V68" s="24">
        <f t="shared" si="13"/>
        <v>0</v>
      </c>
      <c r="W68" s="24">
        <f t="shared" si="13"/>
        <v>0</v>
      </c>
      <c r="X68" s="24">
        <f t="shared" si="13"/>
        <v>0</v>
      </c>
      <c r="Y68" s="24">
        <f t="shared" si="13"/>
        <v>0</v>
      </c>
      <c r="Z68" s="24">
        <f t="shared" si="13"/>
        <v>0</v>
      </c>
      <c r="AA68" s="24">
        <f t="shared" si="13"/>
        <v>0</v>
      </c>
      <c r="AB68" s="24">
        <f t="shared" si="13"/>
        <v>0</v>
      </c>
      <c r="AC68" s="24">
        <f t="shared" si="13"/>
        <v>0</v>
      </c>
      <c r="AD68" s="24">
        <f t="shared" si="13"/>
        <v>0</v>
      </c>
      <c r="AE68" s="24">
        <f t="shared" si="13"/>
        <v>0</v>
      </c>
      <c r="AF68" s="24">
        <f t="shared" si="13"/>
        <v>0</v>
      </c>
      <c r="AG68" s="24">
        <f t="shared" si="13"/>
        <v>0</v>
      </c>
      <c r="AH68" s="24">
        <f t="shared" si="13"/>
        <v>0</v>
      </c>
      <c r="AI68" s="24">
        <f t="shared" si="13"/>
        <v>0</v>
      </c>
      <c r="AJ68" s="24">
        <f t="shared" si="13"/>
        <v>0</v>
      </c>
      <c r="AK68" s="24">
        <f t="shared" si="13"/>
        <v>0</v>
      </c>
      <c r="AL68" s="24">
        <f t="shared" si="13"/>
        <v>0</v>
      </c>
      <c r="AM68" s="24">
        <f t="shared" si="13"/>
        <v>0</v>
      </c>
      <c r="AN68" s="24">
        <f t="shared" si="13"/>
        <v>0</v>
      </c>
      <c r="AO68" s="24">
        <f t="shared" si="13"/>
        <v>0</v>
      </c>
      <c r="AP68" s="24">
        <f t="shared" si="13"/>
        <v>0</v>
      </c>
      <c r="AQ68" s="24">
        <f t="shared" si="13"/>
        <v>0</v>
      </c>
      <c r="AR68" s="24">
        <f t="shared" si="13"/>
        <v>0</v>
      </c>
      <c r="AS68" s="24">
        <f t="shared" si="13"/>
        <v>0</v>
      </c>
      <c r="AT68" s="24">
        <f t="shared" si="13"/>
        <v>0</v>
      </c>
      <c r="AU68" s="24">
        <f t="shared" si="13"/>
        <v>0</v>
      </c>
    </row>
    <row r="69" spans="1:48" ht="16.149999999999999" customHeight="1" x14ac:dyDescent="0.25">
      <c r="A69" s="614"/>
      <c r="B69" s="15" t="str">
        <f t="shared" si="2"/>
        <v>Czech Republic</v>
      </c>
      <c r="C69" s="15" t="s">
        <v>56</v>
      </c>
      <c r="D69" s="15" t="s">
        <v>22</v>
      </c>
      <c r="E69" s="15" t="s">
        <v>58</v>
      </c>
      <c r="F69" s="15" t="s">
        <v>68</v>
      </c>
      <c r="G69" s="15" t="s">
        <v>78</v>
      </c>
      <c r="H69" s="15" t="s">
        <v>7</v>
      </c>
      <c r="I69" s="15"/>
      <c r="J69" s="15"/>
      <c r="K69" s="24">
        <f t="shared" si="13"/>
        <v>0</v>
      </c>
      <c r="L69" s="24">
        <f t="shared" si="13"/>
        <v>0</v>
      </c>
      <c r="M69" s="24">
        <f t="shared" si="13"/>
        <v>0</v>
      </c>
      <c r="N69" s="24">
        <f t="shared" si="13"/>
        <v>0</v>
      </c>
      <c r="O69" s="24">
        <f t="shared" si="13"/>
        <v>0</v>
      </c>
      <c r="P69" s="24">
        <f t="shared" si="13"/>
        <v>0</v>
      </c>
      <c r="Q69" s="24">
        <f t="shared" si="13"/>
        <v>0</v>
      </c>
      <c r="R69" s="24">
        <f t="shared" si="13"/>
        <v>0</v>
      </c>
      <c r="S69" s="24">
        <f t="shared" si="13"/>
        <v>0</v>
      </c>
      <c r="T69" s="24">
        <f t="shared" si="13"/>
        <v>0</v>
      </c>
      <c r="U69" s="24">
        <f t="shared" si="13"/>
        <v>0</v>
      </c>
      <c r="V69" s="24">
        <f t="shared" si="13"/>
        <v>0</v>
      </c>
      <c r="W69" s="24">
        <f t="shared" si="13"/>
        <v>0</v>
      </c>
      <c r="X69" s="24">
        <f t="shared" si="13"/>
        <v>0</v>
      </c>
      <c r="Y69" s="24">
        <f t="shared" si="13"/>
        <v>0</v>
      </c>
      <c r="Z69" s="24">
        <f t="shared" si="13"/>
        <v>0</v>
      </c>
      <c r="AA69" s="24">
        <f t="shared" si="13"/>
        <v>0</v>
      </c>
      <c r="AB69" s="24">
        <f t="shared" si="13"/>
        <v>0</v>
      </c>
      <c r="AC69" s="24">
        <f t="shared" si="13"/>
        <v>0</v>
      </c>
      <c r="AD69" s="24">
        <f t="shared" si="13"/>
        <v>0</v>
      </c>
      <c r="AE69" s="24">
        <f t="shared" si="13"/>
        <v>0</v>
      </c>
      <c r="AF69" s="24">
        <f t="shared" si="13"/>
        <v>0</v>
      </c>
      <c r="AG69" s="24">
        <f t="shared" si="13"/>
        <v>0</v>
      </c>
      <c r="AH69" s="24">
        <f t="shared" si="13"/>
        <v>0</v>
      </c>
      <c r="AI69" s="24">
        <f t="shared" si="13"/>
        <v>0</v>
      </c>
      <c r="AJ69" s="24">
        <f t="shared" si="13"/>
        <v>0</v>
      </c>
      <c r="AK69" s="24">
        <f t="shared" si="13"/>
        <v>0</v>
      </c>
      <c r="AL69" s="24">
        <f t="shared" si="13"/>
        <v>0</v>
      </c>
      <c r="AM69" s="24">
        <f t="shared" si="13"/>
        <v>0</v>
      </c>
      <c r="AN69" s="24">
        <f t="shared" si="13"/>
        <v>0</v>
      </c>
      <c r="AO69" s="24">
        <f t="shared" si="13"/>
        <v>0</v>
      </c>
      <c r="AP69" s="24">
        <f t="shared" si="13"/>
        <v>0</v>
      </c>
      <c r="AQ69" s="24">
        <f t="shared" si="13"/>
        <v>0</v>
      </c>
      <c r="AR69" s="24">
        <f t="shared" si="13"/>
        <v>0</v>
      </c>
      <c r="AS69" s="24">
        <f t="shared" si="13"/>
        <v>0</v>
      </c>
      <c r="AT69" s="24">
        <f t="shared" si="13"/>
        <v>0</v>
      </c>
      <c r="AU69" s="24">
        <f t="shared" si="13"/>
        <v>0</v>
      </c>
    </row>
    <row r="70" spans="1:48" x14ac:dyDescent="0.25">
      <c r="A70" s="614"/>
      <c r="B70" s="15" t="str">
        <f t="shared" si="2"/>
        <v>Czech Republic</v>
      </c>
      <c r="C70" s="15" t="s">
        <v>56</v>
      </c>
      <c r="D70" s="15" t="s">
        <v>24</v>
      </c>
      <c r="E70" s="15" t="s">
        <v>58</v>
      </c>
      <c r="F70" s="15" t="s">
        <v>68</v>
      </c>
      <c r="G70" s="15" t="s">
        <v>78</v>
      </c>
      <c r="H70" s="15" t="s">
        <v>7</v>
      </c>
      <c r="I70" s="15"/>
      <c r="J70" s="15"/>
      <c r="K70" s="24">
        <f t="shared" si="13"/>
        <v>0</v>
      </c>
      <c r="L70" s="24">
        <f t="shared" si="13"/>
        <v>0</v>
      </c>
      <c r="M70" s="24">
        <f t="shared" si="13"/>
        <v>0</v>
      </c>
      <c r="N70" s="24">
        <f t="shared" si="13"/>
        <v>0</v>
      </c>
      <c r="O70" s="24">
        <f t="shared" si="13"/>
        <v>0</v>
      </c>
      <c r="P70" s="24">
        <f t="shared" si="13"/>
        <v>0</v>
      </c>
      <c r="Q70" s="24">
        <f t="shared" si="13"/>
        <v>0</v>
      </c>
      <c r="R70" s="24">
        <f t="shared" si="13"/>
        <v>0</v>
      </c>
      <c r="S70" s="24">
        <f t="shared" si="13"/>
        <v>0</v>
      </c>
      <c r="T70" s="24">
        <f t="shared" si="13"/>
        <v>0</v>
      </c>
      <c r="U70" s="24">
        <f t="shared" si="13"/>
        <v>0</v>
      </c>
      <c r="V70" s="24">
        <f t="shared" si="13"/>
        <v>0</v>
      </c>
      <c r="W70" s="24">
        <f t="shared" si="13"/>
        <v>0</v>
      </c>
      <c r="X70" s="24">
        <f t="shared" si="13"/>
        <v>0</v>
      </c>
      <c r="Y70" s="24">
        <f t="shared" si="13"/>
        <v>0</v>
      </c>
      <c r="Z70" s="24">
        <f t="shared" si="13"/>
        <v>0</v>
      </c>
      <c r="AA70" s="24">
        <f t="shared" si="13"/>
        <v>0</v>
      </c>
      <c r="AB70" s="24">
        <f t="shared" si="13"/>
        <v>0</v>
      </c>
      <c r="AC70" s="24">
        <f t="shared" si="13"/>
        <v>0</v>
      </c>
      <c r="AD70" s="24">
        <f t="shared" si="13"/>
        <v>0</v>
      </c>
      <c r="AE70" s="24">
        <f t="shared" si="13"/>
        <v>0</v>
      </c>
      <c r="AF70" s="24">
        <f t="shared" si="13"/>
        <v>0</v>
      </c>
      <c r="AG70" s="24">
        <f t="shared" si="13"/>
        <v>0</v>
      </c>
      <c r="AH70" s="24">
        <f t="shared" si="13"/>
        <v>0</v>
      </c>
      <c r="AI70" s="24">
        <f t="shared" si="13"/>
        <v>0</v>
      </c>
      <c r="AJ70" s="24">
        <f t="shared" si="13"/>
        <v>0</v>
      </c>
      <c r="AK70" s="24">
        <f t="shared" si="13"/>
        <v>0</v>
      </c>
      <c r="AL70" s="24">
        <f t="shared" si="13"/>
        <v>0</v>
      </c>
      <c r="AM70" s="24">
        <f t="shared" si="13"/>
        <v>0</v>
      </c>
      <c r="AN70" s="24">
        <f t="shared" si="13"/>
        <v>0</v>
      </c>
      <c r="AO70" s="24">
        <f t="shared" si="13"/>
        <v>0</v>
      </c>
      <c r="AP70" s="24">
        <f t="shared" si="13"/>
        <v>0</v>
      </c>
      <c r="AQ70" s="24">
        <f t="shared" si="13"/>
        <v>0</v>
      </c>
      <c r="AR70" s="24">
        <f t="shared" si="13"/>
        <v>0</v>
      </c>
      <c r="AS70" s="24">
        <f t="shared" si="13"/>
        <v>0</v>
      </c>
      <c r="AT70" s="24">
        <f t="shared" si="13"/>
        <v>0</v>
      </c>
      <c r="AU70" s="24">
        <f t="shared" si="13"/>
        <v>0</v>
      </c>
    </row>
    <row r="71" spans="1:48" x14ac:dyDescent="0.25">
      <c r="A71" s="614"/>
      <c r="B71" s="15" t="str">
        <f t="shared" si="2"/>
        <v>Czech Republic</v>
      </c>
      <c r="C71" s="15" t="s">
        <v>56</v>
      </c>
      <c r="D71" s="15" t="s">
        <v>26</v>
      </c>
      <c r="E71" s="15" t="s">
        <v>58</v>
      </c>
      <c r="F71" s="15" t="s">
        <v>68</v>
      </c>
      <c r="G71" s="15" t="s">
        <v>78</v>
      </c>
      <c r="H71" s="15" t="s">
        <v>7</v>
      </c>
      <c r="I71" s="15"/>
      <c r="J71" s="15"/>
      <c r="K71" s="24">
        <f t="shared" si="13"/>
        <v>0</v>
      </c>
      <c r="L71" s="24">
        <f t="shared" si="13"/>
        <v>0</v>
      </c>
      <c r="M71" s="24">
        <f t="shared" si="13"/>
        <v>0</v>
      </c>
      <c r="N71" s="24">
        <f t="shared" si="13"/>
        <v>0</v>
      </c>
      <c r="O71" s="24">
        <f t="shared" si="13"/>
        <v>0</v>
      </c>
      <c r="P71" s="24">
        <f t="shared" si="13"/>
        <v>0</v>
      </c>
      <c r="Q71" s="24">
        <f t="shared" si="13"/>
        <v>0</v>
      </c>
      <c r="R71" s="24">
        <f t="shared" si="13"/>
        <v>0</v>
      </c>
      <c r="S71" s="24">
        <f t="shared" si="13"/>
        <v>0</v>
      </c>
      <c r="T71" s="24">
        <f t="shared" si="13"/>
        <v>0</v>
      </c>
      <c r="U71" s="24">
        <f t="shared" si="13"/>
        <v>0</v>
      </c>
      <c r="V71" s="24">
        <f t="shared" si="13"/>
        <v>0</v>
      </c>
      <c r="W71" s="24">
        <f t="shared" si="13"/>
        <v>0</v>
      </c>
      <c r="X71" s="24">
        <f t="shared" si="13"/>
        <v>0</v>
      </c>
      <c r="Y71" s="24">
        <f t="shared" si="13"/>
        <v>0</v>
      </c>
      <c r="Z71" s="24">
        <f t="shared" si="13"/>
        <v>0</v>
      </c>
      <c r="AA71" s="24">
        <f t="shared" si="13"/>
        <v>0</v>
      </c>
      <c r="AB71" s="24">
        <f t="shared" si="13"/>
        <v>0</v>
      </c>
      <c r="AC71" s="24">
        <f t="shared" si="13"/>
        <v>0</v>
      </c>
      <c r="AD71" s="24">
        <f t="shared" si="13"/>
        <v>0</v>
      </c>
      <c r="AE71" s="24">
        <f t="shared" si="13"/>
        <v>0</v>
      </c>
      <c r="AF71" s="24">
        <f t="shared" si="13"/>
        <v>0</v>
      </c>
      <c r="AG71" s="24">
        <f t="shared" si="13"/>
        <v>0</v>
      </c>
      <c r="AH71" s="24">
        <f t="shared" si="13"/>
        <v>0</v>
      </c>
      <c r="AI71" s="24">
        <f t="shared" si="13"/>
        <v>0</v>
      </c>
      <c r="AJ71" s="24">
        <f t="shared" si="13"/>
        <v>0</v>
      </c>
      <c r="AK71" s="24">
        <f t="shared" si="13"/>
        <v>0</v>
      </c>
      <c r="AL71" s="24">
        <f t="shared" si="13"/>
        <v>0</v>
      </c>
      <c r="AM71" s="24">
        <f t="shared" si="13"/>
        <v>0</v>
      </c>
      <c r="AN71" s="24">
        <f t="shared" si="13"/>
        <v>0</v>
      </c>
      <c r="AO71" s="24">
        <f t="shared" si="13"/>
        <v>0</v>
      </c>
      <c r="AP71" s="24">
        <f t="shared" si="13"/>
        <v>0</v>
      </c>
      <c r="AQ71" s="24">
        <f t="shared" si="13"/>
        <v>0</v>
      </c>
      <c r="AR71" s="24">
        <f t="shared" si="13"/>
        <v>0</v>
      </c>
      <c r="AS71" s="24">
        <f t="shared" si="13"/>
        <v>0</v>
      </c>
      <c r="AT71" s="24">
        <f t="shared" si="13"/>
        <v>0</v>
      </c>
      <c r="AU71" s="24">
        <f t="shared" si="13"/>
        <v>0</v>
      </c>
    </row>
    <row r="72" spans="1:48" x14ac:dyDescent="0.25">
      <c r="A72" s="614"/>
      <c r="B72" s="15" t="str">
        <f t="shared" si="2"/>
        <v>Czech Republic</v>
      </c>
      <c r="C72" s="15" t="s">
        <v>56</v>
      </c>
      <c r="D72" s="15" t="s">
        <v>28</v>
      </c>
      <c r="E72" s="15" t="s">
        <v>58</v>
      </c>
      <c r="F72" s="15" t="s">
        <v>68</v>
      </c>
      <c r="G72" s="15" t="s">
        <v>78</v>
      </c>
      <c r="H72" s="15" t="s">
        <v>7</v>
      </c>
      <c r="I72" s="15"/>
      <c r="J72" s="15"/>
      <c r="K72" s="24">
        <f t="shared" si="13"/>
        <v>0</v>
      </c>
      <c r="L72" s="24">
        <f t="shared" si="13"/>
        <v>0</v>
      </c>
      <c r="M72" s="24">
        <f t="shared" si="13"/>
        <v>0</v>
      </c>
      <c r="N72" s="24">
        <f t="shared" si="13"/>
        <v>0</v>
      </c>
      <c r="O72" s="24">
        <f t="shared" si="13"/>
        <v>0</v>
      </c>
      <c r="P72" s="24">
        <f t="shared" si="13"/>
        <v>0</v>
      </c>
      <c r="Q72" s="24">
        <f t="shared" si="13"/>
        <v>0</v>
      </c>
      <c r="R72" s="24">
        <f t="shared" si="13"/>
        <v>0</v>
      </c>
      <c r="S72" s="24">
        <f t="shared" si="13"/>
        <v>0</v>
      </c>
      <c r="T72" s="24">
        <f t="shared" si="13"/>
        <v>0</v>
      </c>
      <c r="U72" s="24">
        <f t="shared" si="13"/>
        <v>0</v>
      </c>
      <c r="V72" s="24">
        <f t="shared" si="13"/>
        <v>0</v>
      </c>
      <c r="W72" s="24">
        <f t="shared" si="13"/>
        <v>0</v>
      </c>
      <c r="X72" s="24">
        <f t="shared" si="13"/>
        <v>0</v>
      </c>
      <c r="Y72" s="24">
        <f t="shared" si="13"/>
        <v>0</v>
      </c>
      <c r="Z72" s="24">
        <f t="shared" si="13"/>
        <v>0</v>
      </c>
      <c r="AA72" s="24">
        <f t="shared" si="13"/>
        <v>0</v>
      </c>
      <c r="AB72" s="24">
        <f t="shared" si="13"/>
        <v>0</v>
      </c>
      <c r="AC72" s="24">
        <f t="shared" si="13"/>
        <v>0</v>
      </c>
      <c r="AD72" s="24">
        <f t="shared" si="13"/>
        <v>0</v>
      </c>
      <c r="AE72" s="24">
        <f t="shared" si="13"/>
        <v>0</v>
      </c>
      <c r="AF72" s="24">
        <f t="shared" si="13"/>
        <v>0</v>
      </c>
      <c r="AG72" s="24">
        <f t="shared" si="13"/>
        <v>0</v>
      </c>
      <c r="AH72" s="24">
        <f t="shared" si="13"/>
        <v>0</v>
      </c>
      <c r="AI72" s="24">
        <f t="shared" si="13"/>
        <v>0</v>
      </c>
      <c r="AJ72" s="24">
        <f t="shared" si="13"/>
        <v>0</v>
      </c>
      <c r="AK72" s="24">
        <f t="shared" si="13"/>
        <v>0</v>
      </c>
      <c r="AL72" s="24">
        <f t="shared" si="13"/>
        <v>0</v>
      </c>
      <c r="AM72" s="24">
        <f t="shared" si="13"/>
        <v>0</v>
      </c>
      <c r="AN72" s="24">
        <f t="shared" si="13"/>
        <v>0</v>
      </c>
      <c r="AO72" s="24">
        <f t="shared" si="13"/>
        <v>0</v>
      </c>
      <c r="AP72" s="24">
        <f t="shared" si="13"/>
        <v>0</v>
      </c>
      <c r="AQ72" s="24">
        <f t="shared" si="13"/>
        <v>0</v>
      </c>
      <c r="AR72" s="24">
        <f t="shared" si="13"/>
        <v>0</v>
      </c>
      <c r="AS72" s="24">
        <f t="shared" si="13"/>
        <v>0</v>
      </c>
      <c r="AT72" s="24">
        <f t="shared" si="13"/>
        <v>0</v>
      </c>
      <c r="AU72" s="24">
        <f t="shared" si="13"/>
        <v>0</v>
      </c>
    </row>
    <row r="73" spans="1:48" x14ac:dyDescent="0.25">
      <c r="A73" s="614"/>
      <c r="B73" s="15" t="str">
        <f t="shared" si="2"/>
        <v>Czech Republic</v>
      </c>
      <c r="C73" s="15" t="s">
        <v>56</v>
      </c>
      <c r="D73" s="15" t="s">
        <v>30</v>
      </c>
      <c r="E73" s="15" t="s">
        <v>58</v>
      </c>
      <c r="F73" s="15" t="s">
        <v>68</v>
      </c>
      <c r="G73" s="15" t="s">
        <v>78</v>
      </c>
      <c r="H73" s="15" t="s">
        <v>7</v>
      </c>
      <c r="I73" s="15"/>
      <c r="J73" s="15"/>
      <c r="K73" s="24">
        <f t="shared" si="13"/>
        <v>0</v>
      </c>
      <c r="L73" s="24">
        <f t="shared" si="13"/>
        <v>0</v>
      </c>
      <c r="M73" s="24">
        <f t="shared" si="13"/>
        <v>0</v>
      </c>
      <c r="N73" s="24">
        <f t="shared" si="13"/>
        <v>0</v>
      </c>
      <c r="O73" s="24">
        <f t="shared" si="13"/>
        <v>0</v>
      </c>
      <c r="P73" s="24">
        <f t="shared" si="13"/>
        <v>0</v>
      </c>
      <c r="Q73" s="24">
        <f t="shared" si="13"/>
        <v>0</v>
      </c>
      <c r="R73" s="24">
        <f t="shared" si="13"/>
        <v>0</v>
      </c>
      <c r="S73" s="24">
        <f t="shared" si="13"/>
        <v>0</v>
      </c>
      <c r="T73" s="24">
        <f t="shared" si="13"/>
        <v>0</v>
      </c>
      <c r="U73" s="24">
        <f t="shared" si="13"/>
        <v>0</v>
      </c>
      <c r="V73" s="24">
        <f t="shared" si="13"/>
        <v>0</v>
      </c>
      <c r="W73" s="24">
        <f t="shared" si="13"/>
        <v>0</v>
      </c>
      <c r="X73" s="24">
        <f t="shared" si="13"/>
        <v>0</v>
      </c>
      <c r="Y73" s="24">
        <f t="shared" si="13"/>
        <v>0</v>
      </c>
      <c r="Z73" s="24">
        <f t="shared" si="13"/>
        <v>0</v>
      </c>
      <c r="AA73" s="24">
        <f t="shared" si="13"/>
        <v>0</v>
      </c>
      <c r="AB73" s="24">
        <f t="shared" si="13"/>
        <v>0</v>
      </c>
      <c r="AC73" s="24">
        <f t="shared" si="13"/>
        <v>0</v>
      </c>
      <c r="AD73" s="24">
        <f t="shared" si="13"/>
        <v>0</v>
      </c>
      <c r="AE73" s="24">
        <f t="shared" si="13"/>
        <v>0</v>
      </c>
      <c r="AF73" s="24">
        <f t="shared" si="13"/>
        <v>0</v>
      </c>
      <c r="AG73" s="24">
        <f t="shared" si="13"/>
        <v>0</v>
      </c>
      <c r="AH73" s="24">
        <f t="shared" si="13"/>
        <v>0</v>
      </c>
      <c r="AI73" s="24">
        <f t="shared" si="13"/>
        <v>0</v>
      </c>
      <c r="AJ73" s="24">
        <f t="shared" si="13"/>
        <v>0</v>
      </c>
      <c r="AK73" s="24">
        <f t="shared" si="13"/>
        <v>0</v>
      </c>
      <c r="AL73" s="24">
        <f t="shared" si="13"/>
        <v>0</v>
      </c>
      <c r="AM73" s="24">
        <f t="shared" si="13"/>
        <v>0</v>
      </c>
      <c r="AN73" s="24">
        <f t="shared" si="13"/>
        <v>0</v>
      </c>
      <c r="AO73" s="24">
        <f t="shared" si="13"/>
        <v>0</v>
      </c>
      <c r="AP73" s="24">
        <f t="shared" si="13"/>
        <v>0</v>
      </c>
      <c r="AQ73" s="24">
        <f t="shared" si="13"/>
        <v>0</v>
      </c>
      <c r="AR73" s="24">
        <f t="shared" si="13"/>
        <v>0</v>
      </c>
      <c r="AS73" s="24">
        <f t="shared" si="13"/>
        <v>0</v>
      </c>
      <c r="AT73" s="24">
        <f t="shared" si="13"/>
        <v>0</v>
      </c>
      <c r="AU73" s="24">
        <f t="shared" si="13"/>
        <v>0</v>
      </c>
    </row>
    <row r="74" spans="1:48" x14ac:dyDescent="0.25">
      <c r="A74" s="614"/>
      <c r="B74" s="15" t="str">
        <f t="shared" si="2"/>
        <v>Czech Republic</v>
      </c>
      <c r="C74" s="15" t="s">
        <v>56</v>
      </c>
      <c r="D74" s="15" t="s">
        <v>32</v>
      </c>
      <c r="E74" s="15" t="s">
        <v>58</v>
      </c>
      <c r="F74" s="15" t="s">
        <v>68</v>
      </c>
      <c r="G74" s="15" t="s">
        <v>78</v>
      </c>
      <c r="H74" s="15" t="s">
        <v>7</v>
      </c>
      <c r="I74" s="15"/>
      <c r="J74" s="15"/>
      <c r="K74" s="24">
        <f t="shared" si="13"/>
        <v>0</v>
      </c>
      <c r="L74" s="24">
        <f t="shared" si="13"/>
        <v>0</v>
      </c>
      <c r="M74" s="24">
        <f t="shared" si="13"/>
        <v>0</v>
      </c>
      <c r="N74" s="24">
        <f t="shared" si="13"/>
        <v>0</v>
      </c>
      <c r="O74" s="24">
        <f t="shared" si="13"/>
        <v>0</v>
      </c>
      <c r="P74" s="24">
        <f t="shared" si="13"/>
        <v>0</v>
      </c>
      <c r="Q74" s="24">
        <f t="shared" si="13"/>
        <v>0</v>
      </c>
      <c r="R74" s="24">
        <f t="shared" si="13"/>
        <v>0</v>
      </c>
      <c r="S74" s="24">
        <f t="shared" si="13"/>
        <v>0</v>
      </c>
      <c r="T74" s="24">
        <f t="shared" si="13"/>
        <v>0</v>
      </c>
      <c r="U74" s="24">
        <f t="shared" si="13"/>
        <v>0</v>
      </c>
      <c r="V74" s="24">
        <f t="shared" si="13"/>
        <v>0</v>
      </c>
      <c r="W74" s="24">
        <f t="shared" si="13"/>
        <v>0</v>
      </c>
      <c r="X74" s="24">
        <f t="shared" si="13"/>
        <v>0</v>
      </c>
      <c r="Y74" s="24">
        <f t="shared" si="13"/>
        <v>0</v>
      </c>
      <c r="Z74" s="24">
        <f t="shared" si="13"/>
        <v>0</v>
      </c>
      <c r="AA74" s="24">
        <f t="shared" si="13"/>
        <v>0</v>
      </c>
      <c r="AB74" s="24">
        <f t="shared" si="13"/>
        <v>0</v>
      </c>
      <c r="AC74" s="24">
        <f t="shared" si="13"/>
        <v>0</v>
      </c>
      <c r="AD74" s="24">
        <f t="shared" si="13"/>
        <v>0</v>
      </c>
      <c r="AE74" s="24">
        <f t="shared" si="13"/>
        <v>0</v>
      </c>
      <c r="AF74" s="24">
        <f t="shared" si="13"/>
        <v>0</v>
      </c>
      <c r="AG74" s="24">
        <f t="shared" si="13"/>
        <v>0</v>
      </c>
      <c r="AH74" s="24">
        <f t="shared" si="13"/>
        <v>0</v>
      </c>
      <c r="AI74" s="24">
        <f t="shared" si="13"/>
        <v>0</v>
      </c>
      <c r="AJ74" s="24">
        <f t="shared" si="13"/>
        <v>0</v>
      </c>
      <c r="AK74" s="24">
        <f t="shared" si="13"/>
        <v>0</v>
      </c>
      <c r="AL74" s="24">
        <f t="shared" ref="AL74:AU74" si="14">IFERROR((AL54/$B$21*(AL$32*AL$28)/AL$28)*INDEX($B$8:$G$17,MATCH($D74,$A$8:$A$17,0),MATCH($E74&amp;"_"&amp;$F74,$B$6:$G$6,0)),"NA")</f>
        <v>0</v>
      </c>
      <c r="AM74" s="24">
        <f t="shared" si="14"/>
        <v>0</v>
      </c>
      <c r="AN74" s="24">
        <f t="shared" si="14"/>
        <v>0</v>
      </c>
      <c r="AO74" s="24">
        <f t="shared" si="14"/>
        <v>0</v>
      </c>
      <c r="AP74" s="24">
        <f t="shared" si="14"/>
        <v>0</v>
      </c>
      <c r="AQ74" s="24">
        <f t="shared" si="14"/>
        <v>0</v>
      </c>
      <c r="AR74" s="24">
        <f t="shared" si="14"/>
        <v>0</v>
      </c>
      <c r="AS74" s="24">
        <f t="shared" si="14"/>
        <v>0</v>
      </c>
      <c r="AT74" s="24">
        <f t="shared" si="14"/>
        <v>0</v>
      </c>
      <c r="AU74" s="24">
        <f t="shared" si="14"/>
        <v>0</v>
      </c>
    </row>
    <row r="75" spans="1:48" x14ac:dyDescent="0.25">
      <c r="A75" s="614"/>
      <c r="B75" s="15" t="str">
        <f t="shared" si="2"/>
        <v>Czech Republic</v>
      </c>
      <c r="C75" s="15" t="s">
        <v>56</v>
      </c>
      <c r="D75" s="15" t="s">
        <v>34</v>
      </c>
      <c r="E75" s="15" t="s">
        <v>58</v>
      </c>
      <c r="F75" s="15" t="s">
        <v>68</v>
      </c>
      <c r="G75" s="15" t="s">
        <v>78</v>
      </c>
      <c r="H75" s="15" t="s">
        <v>7</v>
      </c>
      <c r="I75" s="15"/>
      <c r="J75" s="15"/>
      <c r="K75" s="24">
        <f t="shared" ref="K75:AU77" si="15">IFERROR((K55/$B$21*(K$32*K$28)/K$28)*INDEX($B$8:$G$17,MATCH($D75,$A$8:$A$17,0),MATCH($E75&amp;"_"&amp;$F75,$B$6:$G$6,0)),"NA")</f>
        <v>0</v>
      </c>
      <c r="L75" s="24">
        <f t="shared" si="15"/>
        <v>0</v>
      </c>
      <c r="M75" s="24">
        <f t="shared" si="15"/>
        <v>0</v>
      </c>
      <c r="N75" s="24">
        <f t="shared" si="15"/>
        <v>0</v>
      </c>
      <c r="O75" s="24">
        <f t="shared" si="15"/>
        <v>0</v>
      </c>
      <c r="P75" s="24">
        <f t="shared" si="15"/>
        <v>0</v>
      </c>
      <c r="Q75" s="24">
        <f t="shared" si="15"/>
        <v>0</v>
      </c>
      <c r="R75" s="24">
        <f t="shared" si="15"/>
        <v>0</v>
      </c>
      <c r="S75" s="24">
        <f t="shared" si="15"/>
        <v>0</v>
      </c>
      <c r="T75" s="24">
        <f t="shared" si="15"/>
        <v>0</v>
      </c>
      <c r="U75" s="24">
        <f t="shared" si="15"/>
        <v>0</v>
      </c>
      <c r="V75" s="24">
        <f t="shared" si="15"/>
        <v>0</v>
      </c>
      <c r="W75" s="24">
        <f t="shared" si="15"/>
        <v>0</v>
      </c>
      <c r="X75" s="24">
        <f t="shared" si="15"/>
        <v>0</v>
      </c>
      <c r="Y75" s="24">
        <f t="shared" si="15"/>
        <v>0</v>
      </c>
      <c r="Z75" s="24">
        <f t="shared" si="15"/>
        <v>0</v>
      </c>
      <c r="AA75" s="24">
        <f t="shared" si="15"/>
        <v>0</v>
      </c>
      <c r="AB75" s="24">
        <f t="shared" si="15"/>
        <v>0</v>
      </c>
      <c r="AC75" s="24">
        <f t="shared" si="15"/>
        <v>0</v>
      </c>
      <c r="AD75" s="24">
        <f t="shared" si="15"/>
        <v>0</v>
      </c>
      <c r="AE75" s="24">
        <f t="shared" si="15"/>
        <v>0</v>
      </c>
      <c r="AF75" s="24">
        <f t="shared" si="15"/>
        <v>0</v>
      </c>
      <c r="AG75" s="24">
        <f t="shared" si="15"/>
        <v>0</v>
      </c>
      <c r="AH75" s="24">
        <f t="shared" si="15"/>
        <v>0</v>
      </c>
      <c r="AI75" s="24">
        <f t="shared" si="15"/>
        <v>0</v>
      </c>
      <c r="AJ75" s="24">
        <f t="shared" si="15"/>
        <v>0</v>
      </c>
      <c r="AK75" s="24">
        <f t="shared" si="15"/>
        <v>0</v>
      </c>
      <c r="AL75" s="24">
        <f t="shared" si="15"/>
        <v>0</v>
      </c>
      <c r="AM75" s="24">
        <f t="shared" si="15"/>
        <v>0</v>
      </c>
      <c r="AN75" s="24">
        <f t="shared" si="15"/>
        <v>0</v>
      </c>
      <c r="AO75" s="24">
        <f t="shared" si="15"/>
        <v>0</v>
      </c>
      <c r="AP75" s="24">
        <f t="shared" si="15"/>
        <v>0</v>
      </c>
      <c r="AQ75" s="24">
        <f t="shared" si="15"/>
        <v>0</v>
      </c>
      <c r="AR75" s="24">
        <f t="shared" si="15"/>
        <v>0</v>
      </c>
      <c r="AS75" s="24">
        <f t="shared" si="15"/>
        <v>0</v>
      </c>
      <c r="AT75" s="24">
        <f t="shared" si="15"/>
        <v>0</v>
      </c>
      <c r="AU75" s="24">
        <f t="shared" si="15"/>
        <v>0</v>
      </c>
    </row>
    <row r="76" spans="1:48" x14ac:dyDescent="0.25">
      <c r="A76" s="614"/>
      <c r="B76" s="15" t="str">
        <f t="shared" si="2"/>
        <v>Czech Republic</v>
      </c>
      <c r="C76" s="15" t="s">
        <v>56</v>
      </c>
      <c r="D76" s="15" t="s">
        <v>36</v>
      </c>
      <c r="E76" s="15" t="s">
        <v>58</v>
      </c>
      <c r="F76" s="15" t="s">
        <v>68</v>
      </c>
      <c r="G76" s="15" t="s">
        <v>78</v>
      </c>
      <c r="H76" s="15" t="s">
        <v>7</v>
      </c>
      <c r="I76" s="15"/>
      <c r="J76" s="15"/>
      <c r="K76" s="24">
        <f t="shared" si="15"/>
        <v>0</v>
      </c>
      <c r="L76" s="24">
        <f t="shared" si="15"/>
        <v>0</v>
      </c>
      <c r="M76" s="24">
        <f t="shared" si="15"/>
        <v>0</v>
      </c>
      <c r="N76" s="24">
        <f t="shared" si="15"/>
        <v>0</v>
      </c>
      <c r="O76" s="24">
        <f t="shared" si="15"/>
        <v>0</v>
      </c>
      <c r="P76" s="24">
        <f t="shared" si="15"/>
        <v>0</v>
      </c>
      <c r="Q76" s="24">
        <f t="shared" si="15"/>
        <v>0</v>
      </c>
      <c r="R76" s="24">
        <f t="shared" si="15"/>
        <v>0</v>
      </c>
      <c r="S76" s="24">
        <f t="shared" si="15"/>
        <v>0</v>
      </c>
      <c r="T76" s="24">
        <f t="shared" si="15"/>
        <v>0</v>
      </c>
      <c r="U76" s="24">
        <f t="shared" si="15"/>
        <v>0</v>
      </c>
      <c r="V76" s="24">
        <f t="shared" si="15"/>
        <v>0</v>
      </c>
      <c r="W76" s="24">
        <f t="shared" si="15"/>
        <v>0</v>
      </c>
      <c r="X76" s="24">
        <f t="shared" si="15"/>
        <v>0</v>
      </c>
      <c r="Y76" s="24">
        <f t="shared" si="15"/>
        <v>0</v>
      </c>
      <c r="Z76" s="24">
        <f t="shared" si="15"/>
        <v>0</v>
      </c>
      <c r="AA76" s="24">
        <f t="shared" si="15"/>
        <v>0</v>
      </c>
      <c r="AB76" s="24">
        <f t="shared" si="15"/>
        <v>0</v>
      </c>
      <c r="AC76" s="24">
        <f t="shared" si="15"/>
        <v>0</v>
      </c>
      <c r="AD76" s="24">
        <f t="shared" si="15"/>
        <v>0</v>
      </c>
      <c r="AE76" s="24">
        <f t="shared" si="15"/>
        <v>0</v>
      </c>
      <c r="AF76" s="24">
        <f t="shared" si="15"/>
        <v>0</v>
      </c>
      <c r="AG76" s="24">
        <f t="shared" si="15"/>
        <v>0</v>
      </c>
      <c r="AH76" s="24">
        <f t="shared" si="15"/>
        <v>0</v>
      </c>
      <c r="AI76" s="24">
        <f t="shared" si="15"/>
        <v>0</v>
      </c>
      <c r="AJ76" s="24">
        <f t="shared" si="15"/>
        <v>0</v>
      </c>
      <c r="AK76" s="24">
        <f t="shared" si="15"/>
        <v>0</v>
      </c>
      <c r="AL76" s="24">
        <f t="shared" si="15"/>
        <v>0</v>
      </c>
      <c r="AM76" s="24">
        <f t="shared" si="15"/>
        <v>0</v>
      </c>
      <c r="AN76" s="24">
        <f t="shared" si="15"/>
        <v>0</v>
      </c>
      <c r="AO76" s="24">
        <f t="shared" si="15"/>
        <v>0</v>
      </c>
      <c r="AP76" s="24">
        <f t="shared" si="15"/>
        <v>0</v>
      </c>
      <c r="AQ76" s="24">
        <f t="shared" si="15"/>
        <v>0</v>
      </c>
      <c r="AR76" s="24">
        <f t="shared" si="15"/>
        <v>0</v>
      </c>
      <c r="AS76" s="24">
        <f t="shared" si="15"/>
        <v>0</v>
      </c>
      <c r="AT76" s="24">
        <f t="shared" si="15"/>
        <v>0</v>
      </c>
      <c r="AU76" s="24">
        <f t="shared" si="15"/>
        <v>0</v>
      </c>
    </row>
    <row r="77" spans="1:48" ht="15.75" thickBot="1" x14ac:dyDescent="0.3">
      <c r="A77" s="614"/>
      <c r="B77" s="25" t="str">
        <f t="shared" si="2"/>
        <v>Czech Republic</v>
      </c>
      <c r="C77" s="25" t="s">
        <v>56</v>
      </c>
      <c r="D77" s="25" t="s">
        <v>38</v>
      </c>
      <c r="E77" s="25" t="s">
        <v>58</v>
      </c>
      <c r="F77" s="25" t="s">
        <v>68</v>
      </c>
      <c r="G77" s="25" t="s">
        <v>78</v>
      </c>
      <c r="H77" s="25" t="s">
        <v>7</v>
      </c>
      <c r="I77" s="25"/>
      <c r="J77" s="25"/>
      <c r="K77" s="26">
        <f t="shared" si="15"/>
        <v>0</v>
      </c>
      <c r="L77" s="26">
        <f t="shared" si="15"/>
        <v>0</v>
      </c>
      <c r="M77" s="26">
        <f t="shared" si="15"/>
        <v>0</v>
      </c>
      <c r="N77" s="26">
        <f t="shared" si="15"/>
        <v>0</v>
      </c>
      <c r="O77" s="26">
        <f t="shared" si="15"/>
        <v>0</v>
      </c>
      <c r="P77" s="26">
        <f t="shared" si="15"/>
        <v>0</v>
      </c>
      <c r="Q77" s="26">
        <f t="shared" si="15"/>
        <v>0</v>
      </c>
      <c r="R77" s="26">
        <f t="shared" si="15"/>
        <v>0</v>
      </c>
      <c r="S77" s="26">
        <f t="shared" si="15"/>
        <v>0</v>
      </c>
      <c r="T77" s="26">
        <f t="shared" si="15"/>
        <v>0</v>
      </c>
      <c r="U77" s="26">
        <f t="shared" si="15"/>
        <v>0</v>
      </c>
      <c r="V77" s="26">
        <f t="shared" si="15"/>
        <v>0</v>
      </c>
      <c r="W77" s="26">
        <f t="shared" si="15"/>
        <v>0</v>
      </c>
      <c r="X77" s="26">
        <f t="shared" si="15"/>
        <v>0</v>
      </c>
      <c r="Y77" s="26">
        <f t="shared" si="15"/>
        <v>0</v>
      </c>
      <c r="Z77" s="26">
        <f t="shared" si="15"/>
        <v>0</v>
      </c>
      <c r="AA77" s="26">
        <f t="shared" si="15"/>
        <v>0</v>
      </c>
      <c r="AB77" s="26">
        <f t="shared" si="15"/>
        <v>0</v>
      </c>
      <c r="AC77" s="26">
        <f t="shared" si="15"/>
        <v>0</v>
      </c>
      <c r="AD77" s="26">
        <f t="shared" si="15"/>
        <v>0</v>
      </c>
      <c r="AE77" s="26">
        <f t="shared" si="15"/>
        <v>0</v>
      </c>
      <c r="AF77" s="26">
        <f t="shared" si="15"/>
        <v>0</v>
      </c>
      <c r="AG77" s="26">
        <f t="shared" si="15"/>
        <v>0</v>
      </c>
      <c r="AH77" s="26">
        <f t="shared" si="15"/>
        <v>0</v>
      </c>
      <c r="AI77" s="26">
        <f t="shared" si="15"/>
        <v>0</v>
      </c>
      <c r="AJ77" s="26">
        <f t="shared" si="15"/>
        <v>0</v>
      </c>
      <c r="AK77" s="26">
        <f t="shared" si="15"/>
        <v>0</v>
      </c>
      <c r="AL77" s="26">
        <f t="shared" si="15"/>
        <v>0</v>
      </c>
      <c r="AM77" s="26">
        <f t="shared" si="15"/>
        <v>0</v>
      </c>
      <c r="AN77" s="26">
        <f t="shared" si="15"/>
        <v>0</v>
      </c>
      <c r="AO77" s="26">
        <f t="shared" si="15"/>
        <v>0</v>
      </c>
      <c r="AP77" s="26">
        <f t="shared" si="15"/>
        <v>0</v>
      </c>
      <c r="AQ77" s="26">
        <f t="shared" si="15"/>
        <v>0</v>
      </c>
      <c r="AR77" s="26">
        <f t="shared" si="15"/>
        <v>0</v>
      </c>
      <c r="AS77" s="26">
        <f t="shared" si="15"/>
        <v>0</v>
      </c>
      <c r="AT77" s="26">
        <f t="shared" si="15"/>
        <v>0</v>
      </c>
      <c r="AU77" s="26">
        <f t="shared" si="15"/>
        <v>0</v>
      </c>
    </row>
    <row r="78" spans="1:48" x14ac:dyDescent="0.25">
      <c r="A78" s="614"/>
      <c r="B78" s="15" t="str">
        <f t="shared" si="2"/>
        <v>Czech Republic</v>
      </c>
      <c r="C78" s="15" t="s">
        <v>56</v>
      </c>
      <c r="D78" s="15" t="s">
        <v>20</v>
      </c>
      <c r="E78" s="15" t="s">
        <v>62</v>
      </c>
      <c r="F78" s="15" t="s">
        <v>65</v>
      </c>
      <c r="G78" s="15" t="s">
        <v>78</v>
      </c>
      <c r="H78" s="15" t="s">
        <v>7</v>
      </c>
      <c r="I78" s="15"/>
      <c r="J78" s="15"/>
      <c r="K78" s="24" t="str">
        <f t="shared" ref="K78:AU83" si="16">IFERROR((K48/$B$21*(K$33*K$29)/K$29)*INDEX($B$8:$G$17,MATCH($D78,$A$8:$A$17,0),MATCH($E78&amp;"_"&amp;$F78,$B$6:$G$6,0)),"NA")</f>
        <v>NA</v>
      </c>
      <c r="L78" s="24" t="str">
        <f t="shared" si="16"/>
        <v>NA</v>
      </c>
      <c r="M78" s="24" t="str">
        <f t="shared" si="16"/>
        <v>NA</v>
      </c>
      <c r="N78" s="24" t="str">
        <f t="shared" si="16"/>
        <v>NA</v>
      </c>
      <c r="O78" s="24" t="str">
        <f t="shared" si="16"/>
        <v>NA</v>
      </c>
      <c r="P78" s="24" t="str">
        <f t="shared" si="16"/>
        <v>NA</v>
      </c>
      <c r="Q78" s="24" t="str">
        <f t="shared" si="16"/>
        <v>NA</v>
      </c>
      <c r="R78" s="24" t="str">
        <f t="shared" si="16"/>
        <v>NA</v>
      </c>
      <c r="S78" s="24" t="str">
        <f t="shared" si="16"/>
        <v>NA</v>
      </c>
      <c r="T78" s="24" t="str">
        <f t="shared" si="16"/>
        <v>NA</v>
      </c>
      <c r="U78" s="24" t="str">
        <f t="shared" si="16"/>
        <v>NA</v>
      </c>
      <c r="V78" s="24" t="str">
        <f t="shared" si="16"/>
        <v>NA</v>
      </c>
      <c r="W78" s="24" t="str">
        <f t="shared" si="16"/>
        <v>NA</v>
      </c>
      <c r="X78" s="24" t="str">
        <f t="shared" si="16"/>
        <v>NA</v>
      </c>
      <c r="Y78" s="24" t="str">
        <f t="shared" si="16"/>
        <v>NA</v>
      </c>
      <c r="Z78" s="24" t="str">
        <f t="shared" si="16"/>
        <v>NA</v>
      </c>
      <c r="AA78" s="24" t="str">
        <f t="shared" si="16"/>
        <v>NA</v>
      </c>
      <c r="AB78" s="24" t="str">
        <f t="shared" si="16"/>
        <v>NA</v>
      </c>
      <c r="AC78" s="24" t="str">
        <f t="shared" si="16"/>
        <v>NA</v>
      </c>
      <c r="AD78" s="24" t="str">
        <f t="shared" si="16"/>
        <v>NA</v>
      </c>
      <c r="AE78" s="24" t="str">
        <f t="shared" si="16"/>
        <v>NA</v>
      </c>
      <c r="AF78" s="24" t="str">
        <f t="shared" si="16"/>
        <v>NA</v>
      </c>
      <c r="AG78" s="24" t="str">
        <f t="shared" si="16"/>
        <v>NA</v>
      </c>
      <c r="AH78" s="24" t="str">
        <f t="shared" si="16"/>
        <v>NA</v>
      </c>
      <c r="AI78" s="24" t="str">
        <f t="shared" si="16"/>
        <v>NA</v>
      </c>
      <c r="AJ78" s="24" t="str">
        <f t="shared" si="16"/>
        <v>NA</v>
      </c>
      <c r="AK78" s="24" t="str">
        <f t="shared" si="16"/>
        <v>NA</v>
      </c>
      <c r="AL78" s="24" t="str">
        <f t="shared" si="16"/>
        <v>NA</v>
      </c>
      <c r="AM78" s="24" t="str">
        <f t="shared" si="16"/>
        <v>NA</v>
      </c>
      <c r="AN78" s="24" t="str">
        <f t="shared" si="16"/>
        <v>NA</v>
      </c>
      <c r="AO78" s="24" t="str">
        <f t="shared" si="16"/>
        <v>NA</v>
      </c>
      <c r="AP78" s="24" t="str">
        <f t="shared" si="16"/>
        <v>NA</v>
      </c>
      <c r="AQ78" s="24" t="str">
        <f t="shared" si="16"/>
        <v>NA</v>
      </c>
      <c r="AR78" s="24" t="str">
        <f t="shared" si="16"/>
        <v>NA</v>
      </c>
      <c r="AS78" s="24" t="str">
        <f t="shared" si="16"/>
        <v>NA</v>
      </c>
      <c r="AT78" s="24" t="str">
        <f t="shared" si="16"/>
        <v>NA</v>
      </c>
      <c r="AU78" s="24" t="str">
        <f t="shared" si="16"/>
        <v>NA</v>
      </c>
    </row>
    <row r="79" spans="1:48" x14ac:dyDescent="0.25">
      <c r="A79" s="614"/>
      <c r="B79" s="15" t="str">
        <f t="shared" si="2"/>
        <v>Czech Republic</v>
      </c>
      <c r="C79" s="15" t="s">
        <v>56</v>
      </c>
      <c r="D79" s="15" t="s">
        <v>22</v>
      </c>
      <c r="E79" s="15" t="s">
        <v>62</v>
      </c>
      <c r="F79" s="15" t="s">
        <v>65</v>
      </c>
      <c r="G79" s="15" t="s">
        <v>78</v>
      </c>
      <c r="H79" s="15" t="s">
        <v>7</v>
      </c>
      <c r="I79" s="15"/>
      <c r="J79" s="15"/>
      <c r="K79" s="24" t="str">
        <f t="shared" si="16"/>
        <v>NA</v>
      </c>
      <c r="L79" s="24" t="str">
        <f t="shared" si="16"/>
        <v>NA</v>
      </c>
      <c r="M79" s="24" t="str">
        <f t="shared" si="16"/>
        <v>NA</v>
      </c>
      <c r="N79" s="24" t="str">
        <f t="shared" si="16"/>
        <v>NA</v>
      </c>
      <c r="O79" s="24" t="str">
        <f t="shared" si="16"/>
        <v>NA</v>
      </c>
      <c r="P79" s="24" t="str">
        <f t="shared" si="16"/>
        <v>NA</v>
      </c>
      <c r="Q79" s="24" t="str">
        <f t="shared" si="16"/>
        <v>NA</v>
      </c>
      <c r="R79" s="24" t="str">
        <f t="shared" si="16"/>
        <v>NA</v>
      </c>
      <c r="S79" s="24" t="str">
        <f t="shared" si="16"/>
        <v>NA</v>
      </c>
      <c r="T79" s="24" t="str">
        <f t="shared" si="16"/>
        <v>NA</v>
      </c>
      <c r="U79" s="24" t="str">
        <f t="shared" si="16"/>
        <v>NA</v>
      </c>
      <c r="V79" s="24" t="str">
        <f t="shared" si="16"/>
        <v>NA</v>
      </c>
      <c r="W79" s="24" t="str">
        <f t="shared" si="16"/>
        <v>NA</v>
      </c>
      <c r="X79" s="24" t="str">
        <f t="shared" si="16"/>
        <v>NA</v>
      </c>
      <c r="Y79" s="24" t="str">
        <f t="shared" si="16"/>
        <v>NA</v>
      </c>
      <c r="Z79" s="24" t="str">
        <f t="shared" si="16"/>
        <v>NA</v>
      </c>
      <c r="AA79" s="24" t="str">
        <f t="shared" si="16"/>
        <v>NA</v>
      </c>
      <c r="AB79" s="24" t="str">
        <f t="shared" si="16"/>
        <v>NA</v>
      </c>
      <c r="AC79" s="24" t="str">
        <f t="shared" si="16"/>
        <v>NA</v>
      </c>
      <c r="AD79" s="24" t="str">
        <f t="shared" si="16"/>
        <v>NA</v>
      </c>
      <c r="AE79" s="24" t="str">
        <f t="shared" si="16"/>
        <v>NA</v>
      </c>
      <c r="AF79" s="24" t="str">
        <f t="shared" si="16"/>
        <v>NA</v>
      </c>
      <c r="AG79" s="24" t="str">
        <f t="shared" si="16"/>
        <v>NA</v>
      </c>
      <c r="AH79" s="24" t="str">
        <f t="shared" si="16"/>
        <v>NA</v>
      </c>
      <c r="AI79" s="24" t="str">
        <f t="shared" si="16"/>
        <v>NA</v>
      </c>
      <c r="AJ79" s="24" t="str">
        <f t="shared" si="16"/>
        <v>NA</v>
      </c>
      <c r="AK79" s="24" t="str">
        <f t="shared" si="16"/>
        <v>NA</v>
      </c>
      <c r="AL79" s="24" t="str">
        <f t="shared" si="16"/>
        <v>NA</v>
      </c>
      <c r="AM79" s="24" t="str">
        <f t="shared" si="16"/>
        <v>NA</v>
      </c>
      <c r="AN79" s="24" t="str">
        <f t="shared" si="16"/>
        <v>NA</v>
      </c>
      <c r="AO79" s="24" t="str">
        <f t="shared" si="16"/>
        <v>NA</v>
      </c>
      <c r="AP79" s="24" t="str">
        <f t="shared" si="16"/>
        <v>NA</v>
      </c>
      <c r="AQ79" s="24" t="str">
        <f t="shared" si="16"/>
        <v>NA</v>
      </c>
      <c r="AR79" s="24" t="str">
        <f t="shared" si="16"/>
        <v>NA</v>
      </c>
      <c r="AS79" s="24" t="str">
        <f t="shared" si="16"/>
        <v>NA</v>
      </c>
      <c r="AT79" s="24" t="str">
        <f t="shared" si="16"/>
        <v>NA</v>
      </c>
      <c r="AU79" s="24" t="str">
        <f t="shared" si="16"/>
        <v>NA</v>
      </c>
    </row>
    <row r="80" spans="1:48" x14ac:dyDescent="0.25">
      <c r="A80" s="614"/>
      <c r="B80" s="15" t="str">
        <f t="shared" si="2"/>
        <v>Czech Republic</v>
      </c>
      <c r="C80" s="15" t="s">
        <v>56</v>
      </c>
      <c r="D80" s="15" t="s">
        <v>24</v>
      </c>
      <c r="E80" s="15" t="s">
        <v>62</v>
      </c>
      <c r="F80" s="15" t="s">
        <v>65</v>
      </c>
      <c r="G80" s="15" t="s">
        <v>78</v>
      </c>
      <c r="H80" s="15" t="s">
        <v>7</v>
      </c>
      <c r="I80" s="15"/>
      <c r="J80" s="15"/>
      <c r="K80" s="24" t="str">
        <f t="shared" si="16"/>
        <v>NA</v>
      </c>
      <c r="L80" s="24" t="str">
        <f t="shared" si="16"/>
        <v>NA</v>
      </c>
      <c r="M80" s="24" t="str">
        <f t="shared" si="16"/>
        <v>NA</v>
      </c>
      <c r="N80" s="24" t="str">
        <f t="shared" si="16"/>
        <v>NA</v>
      </c>
      <c r="O80" s="24" t="str">
        <f t="shared" si="16"/>
        <v>NA</v>
      </c>
      <c r="P80" s="24" t="str">
        <f t="shared" si="16"/>
        <v>NA</v>
      </c>
      <c r="Q80" s="24" t="str">
        <f t="shared" si="16"/>
        <v>NA</v>
      </c>
      <c r="R80" s="24" t="str">
        <f t="shared" si="16"/>
        <v>NA</v>
      </c>
      <c r="S80" s="24" t="str">
        <f t="shared" si="16"/>
        <v>NA</v>
      </c>
      <c r="T80" s="24" t="str">
        <f t="shared" si="16"/>
        <v>NA</v>
      </c>
      <c r="U80" s="24" t="str">
        <f t="shared" si="16"/>
        <v>NA</v>
      </c>
      <c r="V80" s="24" t="str">
        <f t="shared" si="16"/>
        <v>NA</v>
      </c>
      <c r="W80" s="24" t="str">
        <f t="shared" si="16"/>
        <v>NA</v>
      </c>
      <c r="X80" s="24" t="str">
        <f t="shared" si="16"/>
        <v>NA</v>
      </c>
      <c r="Y80" s="24" t="str">
        <f t="shared" si="16"/>
        <v>NA</v>
      </c>
      <c r="Z80" s="24" t="str">
        <f t="shared" si="16"/>
        <v>NA</v>
      </c>
      <c r="AA80" s="24" t="str">
        <f t="shared" si="16"/>
        <v>NA</v>
      </c>
      <c r="AB80" s="24" t="str">
        <f t="shared" si="16"/>
        <v>NA</v>
      </c>
      <c r="AC80" s="24" t="str">
        <f t="shared" si="16"/>
        <v>NA</v>
      </c>
      <c r="AD80" s="24" t="str">
        <f t="shared" si="16"/>
        <v>NA</v>
      </c>
      <c r="AE80" s="24" t="str">
        <f t="shared" si="16"/>
        <v>NA</v>
      </c>
      <c r="AF80" s="24" t="str">
        <f t="shared" si="16"/>
        <v>NA</v>
      </c>
      <c r="AG80" s="24" t="str">
        <f t="shared" si="16"/>
        <v>NA</v>
      </c>
      <c r="AH80" s="24" t="str">
        <f t="shared" si="16"/>
        <v>NA</v>
      </c>
      <c r="AI80" s="24" t="str">
        <f t="shared" si="16"/>
        <v>NA</v>
      </c>
      <c r="AJ80" s="24" t="str">
        <f t="shared" si="16"/>
        <v>NA</v>
      </c>
      <c r="AK80" s="24" t="str">
        <f t="shared" si="16"/>
        <v>NA</v>
      </c>
      <c r="AL80" s="24" t="str">
        <f t="shared" si="16"/>
        <v>NA</v>
      </c>
      <c r="AM80" s="24" t="str">
        <f t="shared" si="16"/>
        <v>NA</v>
      </c>
      <c r="AN80" s="24" t="str">
        <f t="shared" si="16"/>
        <v>NA</v>
      </c>
      <c r="AO80" s="24" t="str">
        <f t="shared" si="16"/>
        <v>NA</v>
      </c>
      <c r="AP80" s="24" t="str">
        <f t="shared" si="16"/>
        <v>NA</v>
      </c>
      <c r="AQ80" s="24" t="str">
        <f t="shared" si="16"/>
        <v>NA</v>
      </c>
      <c r="AR80" s="24" t="str">
        <f t="shared" si="16"/>
        <v>NA</v>
      </c>
      <c r="AS80" s="24" t="str">
        <f t="shared" si="16"/>
        <v>NA</v>
      </c>
      <c r="AT80" s="24" t="str">
        <f t="shared" si="16"/>
        <v>NA</v>
      </c>
      <c r="AU80" s="24" t="str">
        <f t="shared" si="16"/>
        <v>NA</v>
      </c>
    </row>
    <row r="81" spans="1:47" x14ac:dyDescent="0.25">
      <c r="A81" s="614"/>
      <c r="B81" s="15" t="str">
        <f t="shared" si="2"/>
        <v>Czech Republic</v>
      </c>
      <c r="C81" s="15" t="s">
        <v>56</v>
      </c>
      <c r="D81" s="15" t="s">
        <v>26</v>
      </c>
      <c r="E81" s="15" t="s">
        <v>62</v>
      </c>
      <c r="F81" s="15" t="s">
        <v>65</v>
      </c>
      <c r="G81" s="15" t="s">
        <v>78</v>
      </c>
      <c r="H81" s="15" t="s">
        <v>7</v>
      </c>
      <c r="I81" s="15"/>
      <c r="J81" s="15"/>
      <c r="K81" s="24" t="str">
        <f t="shared" si="16"/>
        <v>NA</v>
      </c>
      <c r="L81" s="24" t="str">
        <f t="shared" si="16"/>
        <v>NA</v>
      </c>
      <c r="M81" s="24" t="str">
        <f t="shared" si="16"/>
        <v>NA</v>
      </c>
      <c r="N81" s="24" t="str">
        <f t="shared" si="16"/>
        <v>NA</v>
      </c>
      <c r="O81" s="24" t="str">
        <f t="shared" si="16"/>
        <v>NA</v>
      </c>
      <c r="P81" s="24" t="str">
        <f t="shared" si="16"/>
        <v>NA</v>
      </c>
      <c r="Q81" s="24" t="str">
        <f t="shared" si="16"/>
        <v>NA</v>
      </c>
      <c r="R81" s="24" t="str">
        <f t="shared" si="16"/>
        <v>NA</v>
      </c>
      <c r="S81" s="24" t="str">
        <f t="shared" si="16"/>
        <v>NA</v>
      </c>
      <c r="T81" s="24" t="str">
        <f t="shared" si="16"/>
        <v>NA</v>
      </c>
      <c r="U81" s="24" t="str">
        <f t="shared" si="16"/>
        <v>NA</v>
      </c>
      <c r="V81" s="24" t="str">
        <f t="shared" si="16"/>
        <v>NA</v>
      </c>
      <c r="W81" s="24" t="str">
        <f t="shared" si="16"/>
        <v>NA</v>
      </c>
      <c r="X81" s="24" t="str">
        <f t="shared" si="16"/>
        <v>NA</v>
      </c>
      <c r="Y81" s="24" t="str">
        <f t="shared" si="16"/>
        <v>NA</v>
      </c>
      <c r="Z81" s="24" t="str">
        <f t="shared" si="16"/>
        <v>NA</v>
      </c>
      <c r="AA81" s="24" t="str">
        <f t="shared" si="16"/>
        <v>NA</v>
      </c>
      <c r="AB81" s="24" t="str">
        <f t="shared" si="16"/>
        <v>NA</v>
      </c>
      <c r="AC81" s="24" t="str">
        <f t="shared" si="16"/>
        <v>NA</v>
      </c>
      <c r="AD81" s="24" t="str">
        <f t="shared" si="16"/>
        <v>NA</v>
      </c>
      <c r="AE81" s="24" t="str">
        <f t="shared" si="16"/>
        <v>NA</v>
      </c>
      <c r="AF81" s="24" t="str">
        <f t="shared" si="16"/>
        <v>NA</v>
      </c>
      <c r="AG81" s="24" t="str">
        <f t="shared" si="16"/>
        <v>NA</v>
      </c>
      <c r="AH81" s="24" t="str">
        <f t="shared" si="16"/>
        <v>NA</v>
      </c>
      <c r="AI81" s="24" t="str">
        <f t="shared" si="16"/>
        <v>NA</v>
      </c>
      <c r="AJ81" s="24" t="str">
        <f t="shared" si="16"/>
        <v>NA</v>
      </c>
      <c r="AK81" s="24" t="str">
        <f t="shared" si="16"/>
        <v>NA</v>
      </c>
      <c r="AL81" s="24" t="str">
        <f t="shared" si="16"/>
        <v>NA</v>
      </c>
      <c r="AM81" s="24" t="str">
        <f t="shared" si="16"/>
        <v>NA</v>
      </c>
      <c r="AN81" s="24" t="str">
        <f t="shared" si="16"/>
        <v>NA</v>
      </c>
      <c r="AO81" s="24" t="str">
        <f t="shared" si="16"/>
        <v>NA</v>
      </c>
      <c r="AP81" s="24" t="str">
        <f t="shared" si="16"/>
        <v>NA</v>
      </c>
      <c r="AQ81" s="24" t="str">
        <f t="shared" si="16"/>
        <v>NA</v>
      </c>
      <c r="AR81" s="24" t="str">
        <f t="shared" si="16"/>
        <v>NA</v>
      </c>
      <c r="AS81" s="24" t="str">
        <f t="shared" si="16"/>
        <v>NA</v>
      </c>
      <c r="AT81" s="24" t="str">
        <f t="shared" si="16"/>
        <v>NA</v>
      </c>
      <c r="AU81" s="24" t="str">
        <f t="shared" si="16"/>
        <v>NA</v>
      </c>
    </row>
    <row r="82" spans="1:47" x14ac:dyDescent="0.25">
      <c r="A82" s="614"/>
      <c r="B82" s="15" t="str">
        <f t="shared" si="2"/>
        <v>Czech Republic</v>
      </c>
      <c r="C82" s="15" t="s">
        <v>56</v>
      </c>
      <c r="D82" s="15" t="s">
        <v>28</v>
      </c>
      <c r="E82" s="15" t="s">
        <v>62</v>
      </c>
      <c r="F82" s="15" t="s">
        <v>65</v>
      </c>
      <c r="G82" s="15" t="s">
        <v>78</v>
      </c>
      <c r="H82" s="15" t="s">
        <v>7</v>
      </c>
      <c r="I82" s="15"/>
      <c r="J82" s="15"/>
      <c r="K82" s="24" t="str">
        <f t="shared" si="16"/>
        <v>NA</v>
      </c>
      <c r="L82" s="24" t="str">
        <f t="shared" si="16"/>
        <v>NA</v>
      </c>
      <c r="M82" s="24" t="str">
        <f t="shared" si="16"/>
        <v>NA</v>
      </c>
      <c r="N82" s="24" t="str">
        <f t="shared" si="16"/>
        <v>NA</v>
      </c>
      <c r="O82" s="24" t="str">
        <f t="shared" si="16"/>
        <v>NA</v>
      </c>
      <c r="P82" s="24" t="str">
        <f t="shared" si="16"/>
        <v>NA</v>
      </c>
      <c r="Q82" s="24" t="str">
        <f t="shared" si="16"/>
        <v>NA</v>
      </c>
      <c r="R82" s="24" t="str">
        <f t="shared" si="16"/>
        <v>NA</v>
      </c>
      <c r="S82" s="24" t="str">
        <f t="shared" si="16"/>
        <v>NA</v>
      </c>
      <c r="T82" s="24" t="str">
        <f t="shared" si="16"/>
        <v>NA</v>
      </c>
      <c r="U82" s="24" t="str">
        <f t="shared" si="16"/>
        <v>NA</v>
      </c>
      <c r="V82" s="24" t="str">
        <f t="shared" si="16"/>
        <v>NA</v>
      </c>
      <c r="W82" s="24" t="str">
        <f t="shared" si="16"/>
        <v>NA</v>
      </c>
      <c r="X82" s="24" t="str">
        <f t="shared" si="16"/>
        <v>NA</v>
      </c>
      <c r="Y82" s="24" t="str">
        <f t="shared" si="16"/>
        <v>NA</v>
      </c>
      <c r="Z82" s="24" t="str">
        <f t="shared" si="16"/>
        <v>NA</v>
      </c>
      <c r="AA82" s="24" t="str">
        <f t="shared" si="16"/>
        <v>NA</v>
      </c>
      <c r="AB82" s="24" t="str">
        <f t="shared" si="16"/>
        <v>NA</v>
      </c>
      <c r="AC82" s="24" t="str">
        <f t="shared" si="16"/>
        <v>NA</v>
      </c>
      <c r="AD82" s="24" t="str">
        <f t="shared" si="16"/>
        <v>NA</v>
      </c>
      <c r="AE82" s="24" t="str">
        <f t="shared" si="16"/>
        <v>NA</v>
      </c>
      <c r="AF82" s="24" t="str">
        <f t="shared" si="16"/>
        <v>NA</v>
      </c>
      <c r="AG82" s="24" t="str">
        <f t="shared" si="16"/>
        <v>NA</v>
      </c>
      <c r="AH82" s="24" t="str">
        <f t="shared" si="16"/>
        <v>NA</v>
      </c>
      <c r="AI82" s="24" t="str">
        <f t="shared" si="16"/>
        <v>NA</v>
      </c>
      <c r="AJ82" s="24" t="str">
        <f t="shared" si="16"/>
        <v>NA</v>
      </c>
      <c r="AK82" s="24" t="str">
        <f t="shared" si="16"/>
        <v>NA</v>
      </c>
      <c r="AL82" s="24" t="str">
        <f t="shared" si="16"/>
        <v>NA</v>
      </c>
      <c r="AM82" s="24" t="str">
        <f t="shared" si="16"/>
        <v>NA</v>
      </c>
      <c r="AN82" s="24" t="str">
        <f t="shared" si="16"/>
        <v>NA</v>
      </c>
      <c r="AO82" s="24" t="str">
        <f t="shared" si="16"/>
        <v>NA</v>
      </c>
      <c r="AP82" s="24" t="str">
        <f t="shared" si="16"/>
        <v>NA</v>
      </c>
      <c r="AQ82" s="24" t="str">
        <f t="shared" si="16"/>
        <v>NA</v>
      </c>
      <c r="AR82" s="24" t="str">
        <f t="shared" si="16"/>
        <v>NA</v>
      </c>
      <c r="AS82" s="24" t="str">
        <f t="shared" si="16"/>
        <v>NA</v>
      </c>
      <c r="AT82" s="24" t="str">
        <f t="shared" si="16"/>
        <v>NA</v>
      </c>
      <c r="AU82" s="24" t="str">
        <f t="shared" si="16"/>
        <v>NA</v>
      </c>
    </row>
    <row r="83" spans="1:47" x14ac:dyDescent="0.25">
      <c r="A83" s="614"/>
      <c r="B83" s="15" t="str">
        <f t="shared" si="2"/>
        <v>Czech Republic</v>
      </c>
      <c r="C83" s="15" t="s">
        <v>56</v>
      </c>
      <c r="D83" s="15" t="s">
        <v>30</v>
      </c>
      <c r="E83" s="15" t="s">
        <v>62</v>
      </c>
      <c r="F83" s="15" t="s">
        <v>65</v>
      </c>
      <c r="G83" s="15" t="s">
        <v>78</v>
      </c>
      <c r="H83" s="15" t="s">
        <v>7</v>
      </c>
      <c r="I83" s="15"/>
      <c r="J83" s="15"/>
      <c r="K83" s="24" t="str">
        <f t="shared" si="16"/>
        <v>NA</v>
      </c>
      <c r="L83" s="24" t="str">
        <f t="shared" si="16"/>
        <v>NA</v>
      </c>
      <c r="M83" s="24" t="str">
        <f t="shared" si="16"/>
        <v>NA</v>
      </c>
      <c r="N83" s="24" t="str">
        <f t="shared" si="16"/>
        <v>NA</v>
      </c>
      <c r="O83" s="24" t="str">
        <f t="shared" si="16"/>
        <v>NA</v>
      </c>
      <c r="P83" s="24" t="str">
        <f t="shared" si="16"/>
        <v>NA</v>
      </c>
      <c r="Q83" s="24" t="str">
        <f t="shared" si="16"/>
        <v>NA</v>
      </c>
      <c r="R83" s="24" t="str">
        <f t="shared" si="16"/>
        <v>NA</v>
      </c>
      <c r="S83" s="24" t="str">
        <f t="shared" si="16"/>
        <v>NA</v>
      </c>
      <c r="T83" s="24" t="str">
        <f t="shared" si="16"/>
        <v>NA</v>
      </c>
      <c r="U83" s="24" t="str">
        <f t="shared" si="16"/>
        <v>NA</v>
      </c>
      <c r="V83" s="24" t="str">
        <f t="shared" si="16"/>
        <v>NA</v>
      </c>
      <c r="W83" s="24" t="str">
        <f t="shared" si="16"/>
        <v>NA</v>
      </c>
      <c r="X83" s="24" t="str">
        <f t="shared" si="16"/>
        <v>NA</v>
      </c>
      <c r="Y83" s="24" t="str">
        <f t="shared" si="16"/>
        <v>NA</v>
      </c>
      <c r="Z83" s="24" t="str">
        <f t="shared" si="16"/>
        <v>NA</v>
      </c>
      <c r="AA83" s="24" t="str">
        <f t="shared" si="16"/>
        <v>NA</v>
      </c>
      <c r="AB83" s="24" t="str">
        <f t="shared" si="16"/>
        <v>NA</v>
      </c>
      <c r="AC83" s="24" t="str">
        <f t="shared" si="16"/>
        <v>NA</v>
      </c>
      <c r="AD83" s="24" t="str">
        <f t="shared" si="16"/>
        <v>NA</v>
      </c>
      <c r="AE83" s="24" t="str">
        <f t="shared" si="16"/>
        <v>NA</v>
      </c>
      <c r="AF83" s="24" t="str">
        <f t="shared" si="16"/>
        <v>NA</v>
      </c>
      <c r="AG83" s="24" t="str">
        <f t="shared" si="16"/>
        <v>NA</v>
      </c>
      <c r="AH83" s="24" t="str">
        <f t="shared" si="16"/>
        <v>NA</v>
      </c>
      <c r="AI83" s="24" t="str">
        <f t="shared" si="16"/>
        <v>NA</v>
      </c>
      <c r="AJ83" s="24" t="str">
        <f t="shared" si="16"/>
        <v>NA</v>
      </c>
      <c r="AK83" s="24" t="str">
        <f t="shared" si="16"/>
        <v>NA</v>
      </c>
      <c r="AL83" s="24" t="str">
        <f t="shared" si="16"/>
        <v>NA</v>
      </c>
      <c r="AM83" s="24" t="str">
        <f t="shared" si="16"/>
        <v>NA</v>
      </c>
      <c r="AN83" s="24" t="str">
        <f t="shared" si="16"/>
        <v>NA</v>
      </c>
      <c r="AO83" s="24" t="str">
        <f t="shared" si="16"/>
        <v>NA</v>
      </c>
      <c r="AP83" s="24" t="str">
        <f t="shared" si="16"/>
        <v>NA</v>
      </c>
      <c r="AQ83" s="24" t="str">
        <f t="shared" si="16"/>
        <v>NA</v>
      </c>
      <c r="AR83" s="24" t="str">
        <f t="shared" si="16"/>
        <v>NA</v>
      </c>
      <c r="AS83" s="24" t="str">
        <f t="shared" si="16"/>
        <v>NA</v>
      </c>
      <c r="AT83" s="24" t="str">
        <f t="shared" si="16"/>
        <v>NA</v>
      </c>
      <c r="AU83" s="24" t="str">
        <f t="shared" si="16"/>
        <v>NA</v>
      </c>
    </row>
    <row r="84" spans="1:47" x14ac:dyDescent="0.25">
      <c r="A84" s="614"/>
      <c r="B84" s="15" t="str">
        <f t="shared" si="2"/>
        <v>Czech Republic</v>
      </c>
      <c r="C84" s="15" t="s">
        <v>56</v>
      </c>
      <c r="D84" s="15" t="s">
        <v>32</v>
      </c>
      <c r="E84" s="15" t="s">
        <v>62</v>
      </c>
      <c r="F84" s="15" t="s">
        <v>65</v>
      </c>
      <c r="G84" s="15" t="s">
        <v>78</v>
      </c>
      <c r="H84" s="15" t="s">
        <v>7</v>
      </c>
      <c r="I84" s="15"/>
      <c r="J84" s="15"/>
      <c r="K84" s="24" t="str">
        <f t="shared" ref="K84:AU87" si="17">IFERROR((K54/$B$21*(K$33*K$29)/K$29)*INDEX($B$8:$G$17,MATCH($D84,$A$8:$A$17,0),MATCH($E84&amp;"_"&amp;$F84,$B$6:$G$6,0)),"NA")</f>
        <v>NA</v>
      </c>
      <c r="L84" s="24" t="str">
        <f t="shared" si="17"/>
        <v>NA</v>
      </c>
      <c r="M84" s="24" t="str">
        <f t="shared" si="17"/>
        <v>NA</v>
      </c>
      <c r="N84" s="24" t="str">
        <f t="shared" si="17"/>
        <v>NA</v>
      </c>
      <c r="O84" s="24" t="str">
        <f t="shared" si="17"/>
        <v>NA</v>
      </c>
      <c r="P84" s="24" t="str">
        <f t="shared" si="17"/>
        <v>NA</v>
      </c>
      <c r="Q84" s="24" t="str">
        <f t="shared" si="17"/>
        <v>NA</v>
      </c>
      <c r="R84" s="24" t="str">
        <f t="shared" si="17"/>
        <v>NA</v>
      </c>
      <c r="S84" s="24" t="str">
        <f t="shared" si="17"/>
        <v>NA</v>
      </c>
      <c r="T84" s="24" t="str">
        <f t="shared" si="17"/>
        <v>NA</v>
      </c>
      <c r="U84" s="24" t="str">
        <f t="shared" si="17"/>
        <v>NA</v>
      </c>
      <c r="V84" s="24" t="str">
        <f t="shared" si="17"/>
        <v>NA</v>
      </c>
      <c r="W84" s="24" t="str">
        <f t="shared" si="17"/>
        <v>NA</v>
      </c>
      <c r="X84" s="24" t="str">
        <f t="shared" si="17"/>
        <v>NA</v>
      </c>
      <c r="Y84" s="24" t="str">
        <f t="shared" si="17"/>
        <v>NA</v>
      </c>
      <c r="Z84" s="24" t="str">
        <f t="shared" si="17"/>
        <v>NA</v>
      </c>
      <c r="AA84" s="24" t="str">
        <f t="shared" si="17"/>
        <v>NA</v>
      </c>
      <c r="AB84" s="24" t="str">
        <f t="shared" si="17"/>
        <v>NA</v>
      </c>
      <c r="AC84" s="24" t="str">
        <f t="shared" si="17"/>
        <v>NA</v>
      </c>
      <c r="AD84" s="24" t="str">
        <f t="shared" si="17"/>
        <v>NA</v>
      </c>
      <c r="AE84" s="24" t="str">
        <f t="shared" si="17"/>
        <v>NA</v>
      </c>
      <c r="AF84" s="24" t="str">
        <f t="shared" si="17"/>
        <v>NA</v>
      </c>
      <c r="AG84" s="24" t="str">
        <f t="shared" si="17"/>
        <v>NA</v>
      </c>
      <c r="AH84" s="24" t="str">
        <f t="shared" si="17"/>
        <v>NA</v>
      </c>
      <c r="AI84" s="24" t="str">
        <f t="shared" si="17"/>
        <v>NA</v>
      </c>
      <c r="AJ84" s="24" t="str">
        <f t="shared" si="17"/>
        <v>NA</v>
      </c>
      <c r="AK84" s="24" t="str">
        <f t="shared" si="17"/>
        <v>NA</v>
      </c>
      <c r="AL84" s="24" t="str">
        <f t="shared" si="17"/>
        <v>NA</v>
      </c>
      <c r="AM84" s="24" t="str">
        <f t="shared" si="17"/>
        <v>NA</v>
      </c>
      <c r="AN84" s="24" t="str">
        <f t="shared" si="17"/>
        <v>NA</v>
      </c>
      <c r="AO84" s="24" t="str">
        <f t="shared" si="17"/>
        <v>NA</v>
      </c>
      <c r="AP84" s="24" t="str">
        <f t="shared" si="17"/>
        <v>NA</v>
      </c>
      <c r="AQ84" s="24" t="str">
        <f t="shared" si="17"/>
        <v>NA</v>
      </c>
      <c r="AR84" s="24" t="str">
        <f t="shared" si="17"/>
        <v>NA</v>
      </c>
      <c r="AS84" s="24" t="str">
        <f t="shared" si="17"/>
        <v>NA</v>
      </c>
      <c r="AT84" s="24" t="str">
        <f t="shared" si="17"/>
        <v>NA</v>
      </c>
      <c r="AU84" s="24" t="str">
        <f t="shared" si="17"/>
        <v>NA</v>
      </c>
    </row>
    <row r="85" spans="1:47" x14ac:dyDescent="0.25">
      <c r="A85" s="614"/>
      <c r="B85" s="15" t="str">
        <f t="shared" si="2"/>
        <v>Czech Republic</v>
      </c>
      <c r="C85" s="15" t="s">
        <v>56</v>
      </c>
      <c r="D85" s="15" t="s">
        <v>34</v>
      </c>
      <c r="E85" s="15" t="s">
        <v>62</v>
      </c>
      <c r="F85" s="15" t="s">
        <v>65</v>
      </c>
      <c r="G85" s="15" t="s">
        <v>78</v>
      </c>
      <c r="H85" s="15" t="s">
        <v>7</v>
      </c>
      <c r="I85" s="15"/>
      <c r="J85" s="15"/>
      <c r="K85" s="24" t="str">
        <f t="shared" si="17"/>
        <v>NA</v>
      </c>
      <c r="L85" s="24" t="str">
        <f t="shared" si="17"/>
        <v>NA</v>
      </c>
      <c r="M85" s="24" t="str">
        <f t="shared" si="17"/>
        <v>NA</v>
      </c>
      <c r="N85" s="24" t="str">
        <f t="shared" si="17"/>
        <v>NA</v>
      </c>
      <c r="O85" s="24" t="str">
        <f t="shared" si="17"/>
        <v>NA</v>
      </c>
      <c r="P85" s="24" t="str">
        <f t="shared" si="17"/>
        <v>NA</v>
      </c>
      <c r="Q85" s="24" t="str">
        <f t="shared" si="17"/>
        <v>NA</v>
      </c>
      <c r="R85" s="24" t="str">
        <f t="shared" si="17"/>
        <v>NA</v>
      </c>
      <c r="S85" s="24" t="str">
        <f t="shared" si="17"/>
        <v>NA</v>
      </c>
      <c r="T85" s="24" t="str">
        <f t="shared" si="17"/>
        <v>NA</v>
      </c>
      <c r="U85" s="24" t="str">
        <f t="shared" si="17"/>
        <v>NA</v>
      </c>
      <c r="V85" s="24" t="str">
        <f t="shared" si="17"/>
        <v>NA</v>
      </c>
      <c r="W85" s="24" t="str">
        <f t="shared" si="17"/>
        <v>NA</v>
      </c>
      <c r="X85" s="24" t="str">
        <f t="shared" si="17"/>
        <v>NA</v>
      </c>
      <c r="Y85" s="24" t="str">
        <f t="shared" si="17"/>
        <v>NA</v>
      </c>
      <c r="Z85" s="24" t="str">
        <f t="shared" si="17"/>
        <v>NA</v>
      </c>
      <c r="AA85" s="24" t="str">
        <f t="shared" si="17"/>
        <v>NA</v>
      </c>
      <c r="AB85" s="24" t="str">
        <f t="shared" si="17"/>
        <v>NA</v>
      </c>
      <c r="AC85" s="24" t="str">
        <f t="shared" si="17"/>
        <v>NA</v>
      </c>
      <c r="AD85" s="24" t="str">
        <f t="shared" si="17"/>
        <v>NA</v>
      </c>
      <c r="AE85" s="24" t="str">
        <f t="shared" si="17"/>
        <v>NA</v>
      </c>
      <c r="AF85" s="24" t="str">
        <f t="shared" si="17"/>
        <v>NA</v>
      </c>
      <c r="AG85" s="24" t="str">
        <f t="shared" si="17"/>
        <v>NA</v>
      </c>
      <c r="AH85" s="24" t="str">
        <f t="shared" si="17"/>
        <v>NA</v>
      </c>
      <c r="AI85" s="24" t="str">
        <f t="shared" si="17"/>
        <v>NA</v>
      </c>
      <c r="AJ85" s="24" t="str">
        <f t="shared" si="17"/>
        <v>NA</v>
      </c>
      <c r="AK85" s="24" t="str">
        <f t="shared" si="17"/>
        <v>NA</v>
      </c>
      <c r="AL85" s="24" t="str">
        <f t="shared" si="17"/>
        <v>NA</v>
      </c>
      <c r="AM85" s="24" t="str">
        <f t="shared" si="17"/>
        <v>NA</v>
      </c>
      <c r="AN85" s="24" t="str">
        <f t="shared" si="17"/>
        <v>NA</v>
      </c>
      <c r="AO85" s="24" t="str">
        <f t="shared" si="17"/>
        <v>NA</v>
      </c>
      <c r="AP85" s="24" t="str">
        <f t="shared" si="17"/>
        <v>NA</v>
      </c>
      <c r="AQ85" s="24" t="str">
        <f t="shared" si="17"/>
        <v>NA</v>
      </c>
      <c r="AR85" s="24" t="str">
        <f t="shared" si="17"/>
        <v>NA</v>
      </c>
      <c r="AS85" s="24" t="str">
        <f t="shared" si="17"/>
        <v>NA</v>
      </c>
      <c r="AT85" s="24" t="str">
        <f t="shared" si="17"/>
        <v>NA</v>
      </c>
      <c r="AU85" s="24" t="str">
        <f t="shared" si="17"/>
        <v>NA</v>
      </c>
    </row>
    <row r="86" spans="1:47" x14ac:dyDescent="0.25">
      <c r="A86" s="614"/>
      <c r="B86" s="15" t="str">
        <f t="shared" si="2"/>
        <v>Czech Republic</v>
      </c>
      <c r="C86" s="15" t="s">
        <v>56</v>
      </c>
      <c r="D86" s="15" t="s">
        <v>36</v>
      </c>
      <c r="E86" s="15" t="s">
        <v>62</v>
      </c>
      <c r="F86" s="15" t="s">
        <v>65</v>
      </c>
      <c r="G86" s="15" t="s">
        <v>78</v>
      </c>
      <c r="H86" s="15" t="s">
        <v>7</v>
      </c>
      <c r="I86" s="15"/>
      <c r="J86" s="15"/>
      <c r="K86" s="24" t="str">
        <f t="shared" si="17"/>
        <v>NA</v>
      </c>
      <c r="L86" s="24" t="str">
        <f t="shared" si="17"/>
        <v>NA</v>
      </c>
      <c r="M86" s="24" t="str">
        <f t="shared" si="17"/>
        <v>NA</v>
      </c>
      <c r="N86" s="24" t="str">
        <f t="shared" si="17"/>
        <v>NA</v>
      </c>
      <c r="O86" s="24" t="str">
        <f t="shared" si="17"/>
        <v>NA</v>
      </c>
      <c r="P86" s="24" t="str">
        <f t="shared" si="17"/>
        <v>NA</v>
      </c>
      <c r="Q86" s="24" t="str">
        <f t="shared" si="17"/>
        <v>NA</v>
      </c>
      <c r="R86" s="24" t="str">
        <f t="shared" si="17"/>
        <v>NA</v>
      </c>
      <c r="S86" s="24" t="str">
        <f t="shared" si="17"/>
        <v>NA</v>
      </c>
      <c r="T86" s="24" t="str">
        <f t="shared" si="17"/>
        <v>NA</v>
      </c>
      <c r="U86" s="24" t="str">
        <f t="shared" si="17"/>
        <v>NA</v>
      </c>
      <c r="V86" s="24" t="str">
        <f t="shared" si="17"/>
        <v>NA</v>
      </c>
      <c r="W86" s="24" t="str">
        <f t="shared" si="17"/>
        <v>NA</v>
      </c>
      <c r="X86" s="24" t="str">
        <f t="shared" si="17"/>
        <v>NA</v>
      </c>
      <c r="Y86" s="24" t="str">
        <f t="shared" si="17"/>
        <v>NA</v>
      </c>
      <c r="Z86" s="24" t="str">
        <f t="shared" si="17"/>
        <v>NA</v>
      </c>
      <c r="AA86" s="24" t="str">
        <f t="shared" si="17"/>
        <v>NA</v>
      </c>
      <c r="AB86" s="24" t="str">
        <f t="shared" si="17"/>
        <v>NA</v>
      </c>
      <c r="AC86" s="24" t="str">
        <f t="shared" si="17"/>
        <v>NA</v>
      </c>
      <c r="AD86" s="24" t="str">
        <f t="shared" si="17"/>
        <v>NA</v>
      </c>
      <c r="AE86" s="24" t="str">
        <f t="shared" si="17"/>
        <v>NA</v>
      </c>
      <c r="AF86" s="24" t="str">
        <f t="shared" si="17"/>
        <v>NA</v>
      </c>
      <c r="AG86" s="24" t="str">
        <f t="shared" si="17"/>
        <v>NA</v>
      </c>
      <c r="AH86" s="24" t="str">
        <f t="shared" si="17"/>
        <v>NA</v>
      </c>
      <c r="AI86" s="24" t="str">
        <f t="shared" si="17"/>
        <v>NA</v>
      </c>
      <c r="AJ86" s="24" t="str">
        <f t="shared" si="17"/>
        <v>NA</v>
      </c>
      <c r="AK86" s="24" t="str">
        <f t="shared" si="17"/>
        <v>NA</v>
      </c>
      <c r="AL86" s="24" t="str">
        <f t="shared" si="17"/>
        <v>NA</v>
      </c>
      <c r="AM86" s="24" t="str">
        <f t="shared" si="17"/>
        <v>NA</v>
      </c>
      <c r="AN86" s="24" t="str">
        <f t="shared" si="17"/>
        <v>NA</v>
      </c>
      <c r="AO86" s="24" t="str">
        <f t="shared" si="17"/>
        <v>NA</v>
      </c>
      <c r="AP86" s="24" t="str">
        <f t="shared" si="17"/>
        <v>NA</v>
      </c>
      <c r="AQ86" s="24" t="str">
        <f t="shared" si="17"/>
        <v>NA</v>
      </c>
      <c r="AR86" s="24" t="str">
        <f t="shared" si="17"/>
        <v>NA</v>
      </c>
      <c r="AS86" s="24" t="str">
        <f t="shared" si="17"/>
        <v>NA</v>
      </c>
      <c r="AT86" s="24" t="str">
        <f t="shared" si="17"/>
        <v>NA</v>
      </c>
      <c r="AU86" s="24" t="str">
        <f t="shared" si="17"/>
        <v>NA</v>
      </c>
    </row>
    <row r="87" spans="1:47" ht="15.75" thickBot="1" x14ac:dyDescent="0.3">
      <c r="A87" s="614"/>
      <c r="B87" s="25" t="str">
        <f t="shared" si="2"/>
        <v>Czech Republic</v>
      </c>
      <c r="C87" s="25" t="s">
        <v>56</v>
      </c>
      <c r="D87" s="25" t="s">
        <v>38</v>
      </c>
      <c r="E87" s="25" t="s">
        <v>62</v>
      </c>
      <c r="F87" s="25" t="s">
        <v>65</v>
      </c>
      <c r="G87" s="25" t="s">
        <v>78</v>
      </c>
      <c r="H87" s="25" t="s">
        <v>7</v>
      </c>
      <c r="I87" s="25"/>
      <c r="J87" s="25"/>
      <c r="K87" s="26" t="str">
        <f t="shared" si="17"/>
        <v>NA</v>
      </c>
      <c r="L87" s="26" t="str">
        <f t="shared" si="17"/>
        <v>NA</v>
      </c>
      <c r="M87" s="26" t="str">
        <f t="shared" si="17"/>
        <v>NA</v>
      </c>
      <c r="N87" s="26" t="str">
        <f t="shared" si="17"/>
        <v>NA</v>
      </c>
      <c r="O87" s="26" t="str">
        <f t="shared" si="17"/>
        <v>NA</v>
      </c>
      <c r="P87" s="26" t="str">
        <f t="shared" si="17"/>
        <v>NA</v>
      </c>
      <c r="Q87" s="26" t="str">
        <f t="shared" si="17"/>
        <v>NA</v>
      </c>
      <c r="R87" s="26" t="str">
        <f t="shared" si="17"/>
        <v>NA</v>
      </c>
      <c r="S87" s="26" t="str">
        <f t="shared" si="17"/>
        <v>NA</v>
      </c>
      <c r="T87" s="26" t="str">
        <f t="shared" si="17"/>
        <v>NA</v>
      </c>
      <c r="U87" s="26" t="str">
        <f t="shared" si="17"/>
        <v>NA</v>
      </c>
      <c r="V87" s="26" t="str">
        <f t="shared" si="17"/>
        <v>NA</v>
      </c>
      <c r="W87" s="26" t="str">
        <f t="shared" si="17"/>
        <v>NA</v>
      </c>
      <c r="X87" s="26" t="str">
        <f t="shared" si="17"/>
        <v>NA</v>
      </c>
      <c r="Y87" s="26" t="str">
        <f t="shared" si="17"/>
        <v>NA</v>
      </c>
      <c r="Z87" s="26" t="str">
        <f t="shared" si="17"/>
        <v>NA</v>
      </c>
      <c r="AA87" s="26" t="str">
        <f t="shared" si="17"/>
        <v>NA</v>
      </c>
      <c r="AB87" s="26" t="str">
        <f t="shared" si="17"/>
        <v>NA</v>
      </c>
      <c r="AC87" s="26" t="str">
        <f t="shared" si="17"/>
        <v>NA</v>
      </c>
      <c r="AD87" s="26" t="str">
        <f t="shared" si="17"/>
        <v>NA</v>
      </c>
      <c r="AE87" s="26" t="str">
        <f t="shared" si="17"/>
        <v>NA</v>
      </c>
      <c r="AF87" s="26" t="str">
        <f t="shared" si="17"/>
        <v>NA</v>
      </c>
      <c r="AG87" s="26" t="str">
        <f t="shared" si="17"/>
        <v>NA</v>
      </c>
      <c r="AH87" s="26" t="str">
        <f t="shared" si="17"/>
        <v>NA</v>
      </c>
      <c r="AI87" s="26" t="str">
        <f t="shared" si="17"/>
        <v>NA</v>
      </c>
      <c r="AJ87" s="26" t="str">
        <f t="shared" si="17"/>
        <v>NA</v>
      </c>
      <c r="AK87" s="26" t="str">
        <f t="shared" si="17"/>
        <v>NA</v>
      </c>
      <c r="AL87" s="26" t="str">
        <f t="shared" si="17"/>
        <v>NA</v>
      </c>
      <c r="AM87" s="26" t="str">
        <f t="shared" si="17"/>
        <v>NA</v>
      </c>
      <c r="AN87" s="26" t="str">
        <f t="shared" si="17"/>
        <v>NA</v>
      </c>
      <c r="AO87" s="26" t="str">
        <f t="shared" si="17"/>
        <v>NA</v>
      </c>
      <c r="AP87" s="26" t="str">
        <f t="shared" si="17"/>
        <v>NA</v>
      </c>
      <c r="AQ87" s="26" t="str">
        <f t="shared" si="17"/>
        <v>NA</v>
      </c>
      <c r="AR87" s="26" t="str">
        <f t="shared" si="17"/>
        <v>NA</v>
      </c>
      <c r="AS87" s="26" t="str">
        <f t="shared" si="17"/>
        <v>NA</v>
      </c>
      <c r="AT87" s="26" t="str">
        <f t="shared" si="17"/>
        <v>NA</v>
      </c>
      <c r="AU87" s="26" t="str">
        <f t="shared" si="17"/>
        <v>NA</v>
      </c>
    </row>
    <row r="88" spans="1:47" x14ac:dyDescent="0.25">
      <c r="A88" s="614"/>
      <c r="B88" s="15" t="str">
        <f t="shared" si="2"/>
        <v>Czech Republic</v>
      </c>
      <c r="C88" s="15" t="s">
        <v>56</v>
      </c>
      <c r="D88" s="15" t="s">
        <v>20</v>
      </c>
      <c r="E88" s="15" t="s">
        <v>62</v>
      </c>
      <c r="F88" s="15" t="s">
        <v>68</v>
      </c>
      <c r="G88" s="15" t="s">
        <v>78</v>
      </c>
      <c r="H88" s="15" t="s">
        <v>7</v>
      </c>
      <c r="I88" s="15"/>
      <c r="J88" s="15"/>
      <c r="K88" s="24" t="str">
        <f t="shared" ref="K88:AU93" si="18">IFERROR((K48/$B$21*(K$34*K$29)/K$29)*INDEX($B$8:$G$17,MATCH($D88,$A$8:$A$17,0),MATCH($E88&amp;"_"&amp;$F88,$B$6:$G$6,0)),"NA")</f>
        <v>NA</v>
      </c>
      <c r="L88" s="24" t="str">
        <f t="shared" si="18"/>
        <v>NA</v>
      </c>
      <c r="M88" s="24" t="str">
        <f t="shared" si="18"/>
        <v>NA</v>
      </c>
      <c r="N88" s="24" t="str">
        <f t="shared" si="18"/>
        <v>NA</v>
      </c>
      <c r="O88" s="24" t="str">
        <f t="shared" si="18"/>
        <v>NA</v>
      </c>
      <c r="P88" s="24" t="str">
        <f t="shared" si="18"/>
        <v>NA</v>
      </c>
      <c r="Q88" s="24" t="str">
        <f t="shared" si="18"/>
        <v>NA</v>
      </c>
      <c r="R88" s="24" t="str">
        <f t="shared" si="18"/>
        <v>NA</v>
      </c>
      <c r="S88" s="24" t="str">
        <f t="shared" si="18"/>
        <v>NA</v>
      </c>
      <c r="T88" s="24" t="str">
        <f t="shared" si="18"/>
        <v>NA</v>
      </c>
      <c r="U88" s="24" t="str">
        <f t="shared" si="18"/>
        <v>NA</v>
      </c>
      <c r="V88" s="24" t="str">
        <f t="shared" si="18"/>
        <v>NA</v>
      </c>
      <c r="W88" s="24" t="str">
        <f t="shared" si="18"/>
        <v>NA</v>
      </c>
      <c r="X88" s="24" t="str">
        <f t="shared" si="18"/>
        <v>NA</v>
      </c>
      <c r="Y88" s="24" t="str">
        <f t="shared" si="18"/>
        <v>NA</v>
      </c>
      <c r="Z88" s="24" t="str">
        <f t="shared" si="18"/>
        <v>NA</v>
      </c>
      <c r="AA88" s="24" t="str">
        <f t="shared" si="18"/>
        <v>NA</v>
      </c>
      <c r="AB88" s="24" t="str">
        <f t="shared" si="18"/>
        <v>NA</v>
      </c>
      <c r="AC88" s="24" t="str">
        <f t="shared" si="18"/>
        <v>NA</v>
      </c>
      <c r="AD88" s="24" t="str">
        <f t="shared" si="18"/>
        <v>NA</v>
      </c>
      <c r="AE88" s="24" t="str">
        <f t="shared" si="18"/>
        <v>NA</v>
      </c>
      <c r="AF88" s="24" t="str">
        <f t="shared" si="18"/>
        <v>NA</v>
      </c>
      <c r="AG88" s="24" t="str">
        <f t="shared" si="18"/>
        <v>NA</v>
      </c>
      <c r="AH88" s="24" t="str">
        <f t="shared" si="18"/>
        <v>NA</v>
      </c>
      <c r="AI88" s="24" t="str">
        <f t="shared" si="18"/>
        <v>NA</v>
      </c>
      <c r="AJ88" s="24" t="str">
        <f t="shared" si="18"/>
        <v>NA</v>
      </c>
      <c r="AK88" s="24" t="str">
        <f t="shared" si="18"/>
        <v>NA</v>
      </c>
      <c r="AL88" s="24" t="str">
        <f t="shared" si="18"/>
        <v>NA</v>
      </c>
      <c r="AM88" s="24" t="str">
        <f t="shared" si="18"/>
        <v>NA</v>
      </c>
      <c r="AN88" s="24" t="str">
        <f t="shared" si="18"/>
        <v>NA</v>
      </c>
      <c r="AO88" s="24" t="str">
        <f t="shared" si="18"/>
        <v>NA</v>
      </c>
      <c r="AP88" s="24" t="str">
        <f t="shared" si="18"/>
        <v>NA</v>
      </c>
      <c r="AQ88" s="24" t="str">
        <f t="shared" si="18"/>
        <v>NA</v>
      </c>
      <c r="AR88" s="24" t="str">
        <f t="shared" si="18"/>
        <v>NA</v>
      </c>
      <c r="AS88" s="24" t="str">
        <f t="shared" si="18"/>
        <v>NA</v>
      </c>
      <c r="AT88" s="24" t="str">
        <f t="shared" si="18"/>
        <v>NA</v>
      </c>
      <c r="AU88" s="24" t="str">
        <f t="shared" si="18"/>
        <v>NA</v>
      </c>
    </row>
    <row r="89" spans="1:47" x14ac:dyDescent="0.25">
      <c r="A89" s="614"/>
      <c r="B89" s="15" t="str">
        <f t="shared" si="2"/>
        <v>Czech Republic</v>
      </c>
      <c r="C89" s="15" t="s">
        <v>56</v>
      </c>
      <c r="D89" s="15" t="s">
        <v>22</v>
      </c>
      <c r="E89" s="15" t="s">
        <v>62</v>
      </c>
      <c r="F89" s="15" t="s">
        <v>68</v>
      </c>
      <c r="G89" s="15" t="s">
        <v>78</v>
      </c>
      <c r="H89" s="15" t="s">
        <v>7</v>
      </c>
      <c r="I89" s="15"/>
      <c r="J89" s="15"/>
      <c r="K89" s="24" t="str">
        <f t="shared" si="18"/>
        <v>NA</v>
      </c>
      <c r="L89" s="24" t="str">
        <f t="shared" si="18"/>
        <v>NA</v>
      </c>
      <c r="M89" s="24" t="str">
        <f t="shared" si="18"/>
        <v>NA</v>
      </c>
      <c r="N89" s="24" t="str">
        <f t="shared" si="18"/>
        <v>NA</v>
      </c>
      <c r="O89" s="24" t="str">
        <f t="shared" si="18"/>
        <v>NA</v>
      </c>
      <c r="P89" s="24" t="str">
        <f t="shared" si="18"/>
        <v>NA</v>
      </c>
      <c r="Q89" s="24" t="str">
        <f t="shared" si="18"/>
        <v>NA</v>
      </c>
      <c r="R89" s="24" t="str">
        <f t="shared" si="18"/>
        <v>NA</v>
      </c>
      <c r="S89" s="24" t="str">
        <f t="shared" si="18"/>
        <v>NA</v>
      </c>
      <c r="T89" s="24" t="str">
        <f t="shared" si="18"/>
        <v>NA</v>
      </c>
      <c r="U89" s="24" t="str">
        <f t="shared" si="18"/>
        <v>NA</v>
      </c>
      <c r="V89" s="24" t="str">
        <f t="shared" si="18"/>
        <v>NA</v>
      </c>
      <c r="W89" s="24" t="str">
        <f t="shared" si="18"/>
        <v>NA</v>
      </c>
      <c r="X89" s="24" t="str">
        <f t="shared" si="18"/>
        <v>NA</v>
      </c>
      <c r="Y89" s="24" t="str">
        <f t="shared" si="18"/>
        <v>NA</v>
      </c>
      <c r="Z89" s="24" t="str">
        <f t="shared" si="18"/>
        <v>NA</v>
      </c>
      <c r="AA89" s="24" t="str">
        <f t="shared" si="18"/>
        <v>NA</v>
      </c>
      <c r="AB89" s="24" t="str">
        <f t="shared" si="18"/>
        <v>NA</v>
      </c>
      <c r="AC89" s="24" t="str">
        <f t="shared" si="18"/>
        <v>NA</v>
      </c>
      <c r="AD89" s="24" t="str">
        <f t="shared" si="18"/>
        <v>NA</v>
      </c>
      <c r="AE89" s="24" t="str">
        <f t="shared" si="18"/>
        <v>NA</v>
      </c>
      <c r="AF89" s="24" t="str">
        <f t="shared" si="18"/>
        <v>NA</v>
      </c>
      <c r="AG89" s="24" t="str">
        <f t="shared" si="18"/>
        <v>NA</v>
      </c>
      <c r="AH89" s="24" t="str">
        <f t="shared" si="18"/>
        <v>NA</v>
      </c>
      <c r="AI89" s="24" t="str">
        <f t="shared" si="18"/>
        <v>NA</v>
      </c>
      <c r="AJ89" s="24" t="str">
        <f t="shared" si="18"/>
        <v>NA</v>
      </c>
      <c r="AK89" s="24" t="str">
        <f t="shared" si="18"/>
        <v>NA</v>
      </c>
      <c r="AL89" s="24" t="str">
        <f t="shared" si="18"/>
        <v>NA</v>
      </c>
      <c r="AM89" s="24" t="str">
        <f t="shared" si="18"/>
        <v>NA</v>
      </c>
      <c r="AN89" s="24" t="str">
        <f t="shared" si="18"/>
        <v>NA</v>
      </c>
      <c r="AO89" s="24" t="str">
        <f t="shared" si="18"/>
        <v>NA</v>
      </c>
      <c r="AP89" s="24" t="str">
        <f t="shared" si="18"/>
        <v>NA</v>
      </c>
      <c r="AQ89" s="24" t="str">
        <f t="shared" si="18"/>
        <v>NA</v>
      </c>
      <c r="AR89" s="24" t="str">
        <f t="shared" si="18"/>
        <v>NA</v>
      </c>
      <c r="AS89" s="24" t="str">
        <f t="shared" si="18"/>
        <v>NA</v>
      </c>
      <c r="AT89" s="24" t="str">
        <f t="shared" si="18"/>
        <v>NA</v>
      </c>
      <c r="AU89" s="24" t="str">
        <f t="shared" si="18"/>
        <v>NA</v>
      </c>
    </row>
    <row r="90" spans="1:47" x14ac:dyDescent="0.25">
      <c r="A90" s="614"/>
      <c r="B90" s="15" t="str">
        <f t="shared" si="2"/>
        <v>Czech Republic</v>
      </c>
      <c r="C90" s="15" t="s">
        <v>56</v>
      </c>
      <c r="D90" s="15" t="s">
        <v>24</v>
      </c>
      <c r="E90" s="15" t="s">
        <v>62</v>
      </c>
      <c r="F90" s="15" t="s">
        <v>68</v>
      </c>
      <c r="G90" s="15" t="s">
        <v>78</v>
      </c>
      <c r="H90" s="15" t="s">
        <v>7</v>
      </c>
      <c r="I90" s="15"/>
      <c r="J90" s="15"/>
      <c r="K90" s="24" t="str">
        <f t="shared" si="18"/>
        <v>NA</v>
      </c>
      <c r="L90" s="24" t="str">
        <f t="shared" si="18"/>
        <v>NA</v>
      </c>
      <c r="M90" s="24" t="str">
        <f t="shared" si="18"/>
        <v>NA</v>
      </c>
      <c r="N90" s="24" t="str">
        <f t="shared" si="18"/>
        <v>NA</v>
      </c>
      <c r="O90" s="24" t="str">
        <f t="shared" si="18"/>
        <v>NA</v>
      </c>
      <c r="P90" s="24" t="str">
        <f t="shared" si="18"/>
        <v>NA</v>
      </c>
      <c r="Q90" s="24" t="str">
        <f t="shared" si="18"/>
        <v>NA</v>
      </c>
      <c r="R90" s="24" t="str">
        <f t="shared" si="18"/>
        <v>NA</v>
      </c>
      <c r="S90" s="24" t="str">
        <f t="shared" si="18"/>
        <v>NA</v>
      </c>
      <c r="T90" s="24" t="str">
        <f t="shared" si="18"/>
        <v>NA</v>
      </c>
      <c r="U90" s="24" t="str">
        <f t="shared" si="18"/>
        <v>NA</v>
      </c>
      <c r="V90" s="24" t="str">
        <f t="shared" si="18"/>
        <v>NA</v>
      </c>
      <c r="W90" s="24" t="str">
        <f t="shared" si="18"/>
        <v>NA</v>
      </c>
      <c r="X90" s="24" t="str">
        <f t="shared" si="18"/>
        <v>NA</v>
      </c>
      <c r="Y90" s="24" t="str">
        <f t="shared" si="18"/>
        <v>NA</v>
      </c>
      <c r="Z90" s="24" t="str">
        <f t="shared" si="18"/>
        <v>NA</v>
      </c>
      <c r="AA90" s="24" t="str">
        <f t="shared" si="18"/>
        <v>NA</v>
      </c>
      <c r="AB90" s="24" t="str">
        <f t="shared" si="18"/>
        <v>NA</v>
      </c>
      <c r="AC90" s="24" t="str">
        <f t="shared" si="18"/>
        <v>NA</v>
      </c>
      <c r="AD90" s="24" t="str">
        <f t="shared" si="18"/>
        <v>NA</v>
      </c>
      <c r="AE90" s="24" t="str">
        <f t="shared" si="18"/>
        <v>NA</v>
      </c>
      <c r="AF90" s="24" t="str">
        <f t="shared" si="18"/>
        <v>NA</v>
      </c>
      <c r="AG90" s="24" t="str">
        <f t="shared" si="18"/>
        <v>NA</v>
      </c>
      <c r="AH90" s="24" t="str">
        <f t="shared" si="18"/>
        <v>NA</v>
      </c>
      <c r="AI90" s="24" t="str">
        <f t="shared" si="18"/>
        <v>NA</v>
      </c>
      <c r="AJ90" s="24" t="str">
        <f t="shared" si="18"/>
        <v>NA</v>
      </c>
      <c r="AK90" s="24" t="str">
        <f t="shared" si="18"/>
        <v>NA</v>
      </c>
      <c r="AL90" s="24" t="str">
        <f t="shared" si="18"/>
        <v>NA</v>
      </c>
      <c r="AM90" s="24" t="str">
        <f t="shared" si="18"/>
        <v>NA</v>
      </c>
      <c r="AN90" s="24" t="str">
        <f t="shared" si="18"/>
        <v>NA</v>
      </c>
      <c r="AO90" s="24" t="str">
        <f t="shared" si="18"/>
        <v>NA</v>
      </c>
      <c r="AP90" s="24" t="str">
        <f t="shared" si="18"/>
        <v>NA</v>
      </c>
      <c r="AQ90" s="24" t="str">
        <f t="shared" si="18"/>
        <v>NA</v>
      </c>
      <c r="AR90" s="24" t="str">
        <f t="shared" si="18"/>
        <v>NA</v>
      </c>
      <c r="AS90" s="24" t="str">
        <f t="shared" si="18"/>
        <v>NA</v>
      </c>
      <c r="AT90" s="24" t="str">
        <f t="shared" si="18"/>
        <v>NA</v>
      </c>
      <c r="AU90" s="24" t="str">
        <f t="shared" si="18"/>
        <v>NA</v>
      </c>
    </row>
    <row r="91" spans="1:47" x14ac:dyDescent="0.25">
      <c r="A91" s="614"/>
      <c r="B91" s="15" t="str">
        <f t="shared" si="2"/>
        <v>Czech Republic</v>
      </c>
      <c r="C91" s="15" t="s">
        <v>56</v>
      </c>
      <c r="D91" s="15" t="s">
        <v>26</v>
      </c>
      <c r="E91" s="15" t="s">
        <v>62</v>
      </c>
      <c r="F91" s="15" t="s">
        <v>68</v>
      </c>
      <c r="G91" s="15" t="s">
        <v>78</v>
      </c>
      <c r="H91" s="15" t="s">
        <v>7</v>
      </c>
      <c r="I91" s="15"/>
      <c r="J91" s="15"/>
      <c r="K91" s="24" t="str">
        <f t="shared" si="18"/>
        <v>NA</v>
      </c>
      <c r="L91" s="24" t="str">
        <f t="shared" si="18"/>
        <v>NA</v>
      </c>
      <c r="M91" s="24" t="str">
        <f t="shared" si="18"/>
        <v>NA</v>
      </c>
      <c r="N91" s="24" t="str">
        <f t="shared" si="18"/>
        <v>NA</v>
      </c>
      <c r="O91" s="24" t="str">
        <f t="shared" si="18"/>
        <v>NA</v>
      </c>
      <c r="P91" s="24" t="str">
        <f t="shared" si="18"/>
        <v>NA</v>
      </c>
      <c r="Q91" s="24" t="str">
        <f t="shared" si="18"/>
        <v>NA</v>
      </c>
      <c r="R91" s="24" t="str">
        <f t="shared" si="18"/>
        <v>NA</v>
      </c>
      <c r="S91" s="24" t="str">
        <f t="shared" si="18"/>
        <v>NA</v>
      </c>
      <c r="T91" s="24" t="str">
        <f t="shared" si="18"/>
        <v>NA</v>
      </c>
      <c r="U91" s="24" t="str">
        <f t="shared" si="18"/>
        <v>NA</v>
      </c>
      <c r="V91" s="24" t="str">
        <f t="shared" si="18"/>
        <v>NA</v>
      </c>
      <c r="W91" s="24" t="str">
        <f t="shared" si="18"/>
        <v>NA</v>
      </c>
      <c r="X91" s="24" t="str">
        <f t="shared" si="18"/>
        <v>NA</v>
      </c>
      <c r="Y91" s="24" t="str">
        <f t="shared" si="18"/>
        <v>NA</v>
      </c>
      <c r="Z91" s="24" t="str">
        <f t="shared" si="18"/>
        <v>NA</v>
      </c>
      <c r="AA91" s="24" t="str">
        <f t="shared" si="18"/>
        <v>NA</v>
      </c>
      <c r="AB91" s="24" t="str">
        <f t="shared" si="18"/>
        <v>NA</v>
      </c>
      <c r="AC91" s="24" t="str">
        <f t="shared" si="18"/>
        <v>NA</v>
      </c>
      <c r="AD91" s="24" t="str">
        <f t="shared" si="18"/>
        <v>NA</v>
      </c>
      <c r="AE91" s="24" t="str">
        <f t="shared" si="18"/>
        <v>NA</v>
      </c>
      <c r="AF91" s="24" t="str">
        <f t="shared" si="18"/>
        <v>NA</v>
      </c>
      <c r="AG91" s="24" t="str">
        <f t="shared" si="18"/>
        <v>NA</v>
      </c>
      <c r="AH91" s="24" t="str">
        <f t="shared" si="18"/>
        <v>NA</v>
      </c>
      <c r="AI91" s="24" t="str">
        <f t="shared" si="18"/>
        <v>NA</v>
      </c>
      <c r="AJ91" s="24" t="str">
        <f t="shared" si="18"/>
        <v>NA</v>
      </c>
      <c r="AK91" s="24" t="str">
        <f t="shared" si="18"/>
        <v>NA</v>
      </c>
      <c r="AL91" s="24" t="str">
        <f t="shared" si="18"/>
        <v>NA</v>
      </c>
      <c r="AM91" s="24" t="str">
        <f t="shared" si="18"/>
        <v>NA</v>
      </c>
      <c r="AN91" s="24" t="str">
        <f t="shared" si="18"/>
        <v>NA</v>
      </c>
      <c r="AO91" s="24" t="str">
        <f t="shared" si="18"/>
        <v>NA</v>
      </c>
      <c r="AP91" s="24" t="str">
        <f t="shared" si="18"/>
        <v>NA</v>
      </c>
      <c r="AQ91" s="24" t="str">
        <f t="shared" si="18"/>
        <v>NA</v>
      </c>
      <c r="AR91" s="24" t="str">
        <f t="shared" si="18"/>
        <v>NA</v>
      </c>
      <c r="AS91" s="24" t="str">
        <f t="shared" si="18"/>
        <v>NA</v>
      </c>
      <c r="AT91" s="24" t="str">
        <f t="shared" si="18"/>
        <v>NA</v>
      </c>
      <c r="AU91" s="24" t="str">
        <f t="shared" si="18"/>
        <v>NA</v>
      </c>
    </row>
    <row r="92" spans="1:47" x14ac:dyDescent="0.25">
      <c r="A92" s="614"/>
      <c r="B92" s="15" t="str">
        <f t="shared" si="2"/>
        <v>Czech Republic</v>
      </c>
      <c r="C92" s="15" t="s">
        <v>56</v>
      </c>
      <c r="D92" s="15" t="s">
        <v>28</v>
      </c>
      <c r="E92" s="15" t="s">
        <v>62</v>
      </c>
      <c r="F92" s="15" t="s">
        <v>68</v>
      </c>
      <c r="G92" s="15" t="s">
        <v>78</v>
      </c>
      <c r="H92" s="15" t="s">
        <v>7</v>
      </c>
      <c r="I92" s="15"/>
      <c r="J92" s="15"/>
      <c r="K92" s="24" t="str">
        <f t="shared" si="18"/>
        <v>NA</v>
      </c>
      <c r="L92" s="24" t="str">
        <f t="shared" si="18"/>
        <v>NA</v>
      </c>
      <c r="M92" s="24" t="str">
        <f t="shared" si="18"/>
        <v>NA</v>
      </c>
      <c r="N92" s="24" t="str">
        <f t="shared" si="18"/>
        <v>NA</v>
      </c>
      <c r="O92" s="24" t="str">
        <f t="shared" si="18"/>
        <v>NA</v>
      </c>
      <c r="P92" s="24" t="str">
        <f t="shared" si="18"/>
        <v>NA</v>
      </c>
      <c r="Q92" s="24" t="str">
        <f t="shared" si="18"/>
        <v>NA</v>
      </c>
      <c r="R92" s="24" t="str">
        <f t="shared" si="18"/>
        <v>NA</v>
      </c>
      <c r="S92" s="24" t="str">
        <f t="shared" si="18"/>
        <v>NA</v>
      </c>
      <c r="T92" s="24" t="str">
        <f t="shared" si="18"/>
        <v>NA</v>
      </c>
      <c r="U92" s="24" t="str">
        <f t="shared" si="18"/>
        <v>NA</v>
      </c>
      <c r="V92" s="24" t="str">
        <f t="shared" si="18"/>
        <v>NA</v>
      </c>
      <c r="W92" s="24" t="str">
        <f t="shared" si="18"/>
        <v>NA</v>
      </c>
      <c r="X92" s="24" t="str">
        <f t="shared" si="18"/>
        <v>NA</v>
      </c>
      <c r="Y92" s="24" t="str">
        <f t="shared" si="18"/>
        <v>NA</v>
      </c>
      <c r="Z92" s="24" t="str">
        <f t="shared" si="18"/>
        <v>NA</v>
      </c>
      <c r="AA92" s="24" t="str">
        <f t="shared" si="18"/>
        <v>NA</v>
      </c>
      <c r="AB92" s="24" t="str">
        <f t="shared" si="18"/>
        <v>NA</v>
      </c>
      <c r="AC92" s="24" t="str">
        <f t="shared" si="18"/>
        <v>NA</v>
      </c>
      <c r="AD92" s="24" t="str">
        <f t="shared" si="18"/>
        <v>NA</v>
      </c>
      <c r="AE92" s="24" t="str">
        <f t="shared" si="18"/>
        <v>NA</v>
      </c>
      <c r="AF92" s="24" t="str">
        <f t="shared" si="18"/>
        <v>NA</v>
      </c>
      <c r="AG92" s="24" t="str">
        <f t="shared" si="18"/>
        <v>NA</v>
      </c>
      <c r="AH92" s="24" t="str">
        <f t="shared" si="18"/>
        <v>NA</v>
      </c>
      <c r="AI92" s="24" t="str">
        <f t="shared" si="18"/>
        <v>NA</v>
      </c>
      <c r="AJ92" s="24" t="str">
        <f t="shared" si="18"/>
        <v>NA</v>
      </c>
      <c r="AK92" s="24" t="str">
        <f t="shared" si="18"/>
        <v>NA</v>
      </c>
      <c r="AL92" s="24" t="str">
        <f t="shared" si="18"/>
        <v>NA</v>
      </c>
      <c r="AM92" s="24" t="str">
        <f t="shared" si="18"/>
        <v>NA</v>
      </c>
      <c r="AN92" s="24" t="str">
        <f t="shared" si="18"/>
        <v>NA</v>
      </c>
      <c r="AO92" s="24" t="str">
        <f t="shared" si="18"/>
        <v>NA</v>
      </c>
      <c r="AP92" s="24" t="str">
        <f t="shared" si="18"/>
        <v>NA</v>
      </c>
      <c r="AQ92" s="24" t="str">
        <f t="shared" si="18"/>
        <v>NA</v>
      </c>
      <c r="AR92" s="24" t="str">
        <f t="shared" si="18"/>
        <v>NA</v>
      </c>
      <c r="AS92" s="24" t="str">
        <f t="shared" si="18"/>
        <v>NA</v>
      </c>
      <c r="AT92" s="24" t="str">
        <f t="shared" si="18"/>
        <v>NA</v>
      </c>
      <c r="AU92" s="24" t="str">
        <f t="shared" si="18"/>
        <v>NA</v>
      </c>
    </row>
    <row r="93" spans="1:47" x14ac:dyDescent="0.25">
      <c r="A93" s="614"/>
      <c r="B93" s="15" t="str">
        <f t="shared" si="2"/>
        <v>Czech Republic</v>
      </c>
      <c r="C93" s="15" t="s">
        <v>56</v>
      </c>
      <c r="D93" s="15" t="s">
        <v>30</v>
      </c>
      <c r="E93" s="15" t="s">
        <v>62</v>
      </c>
      <c r="F93" s="15" t="s">
        <v>68</v>
      </c>
      <c r="G93" s="15" t="s">
        <v>78</v>
      </c>
      <c r="H93" s="15" t="s">
        <v>7</v>
      </c>
      <c r="I93" s="15"/>
      <c r="J93" s="15"/>
      <c r="K93" s="24" t="str">
        <f t="shared" si="18"/>
        <v>NA</v>
      </c>
      <c r="L93" s="24" t="str">
        <f t="shared" si="18"/>
        <v>NA</v>
      </c>
      <c r="M93" s="24" t="str">
        <f t="shared" si="18"/>
        <v>NA</v>
      </c>
      <c r="N93" s="24" t="str">
        <f t="shared" si="18"/>
        <v>NA</v>
      </c>
      <c r="O93" s="24" t="str">
        <f t="shared" si="18"/>
        <v>NA</v>
      </c>
      <c r="P93" s="24" t="str">
        <f t="shared" si="18"/>
        <v>NA</v>
      </c>
      <c r="Q93" s="24" t="str">
        <f t="shared" si="18"/>
        <v>NA</v>
      </c>
      <c r="R93" s="24" t="str">
        <f t="shared" si="18"/>
        <v>NA</v>
      </c>
      <c r="S93" s="24" t="str">
        <f t="shared" si="18"/>
        <v>NA</v>
      </c>
      <c r="T93" s="24" t="str">
        <f t="shared" si="18"/>
        <v>NA</v>
      </c>
      <c r="U93" s="24" t="str">
        <f t="shared" si="18"/>
        <v>NA</v>
      </c>
      <c r="V93" s="24" t="str">
        <f t="shared" si="18"/>
        <v>NA</v>
      </c>
      <c r="W93" s="24" t="str">
        <f t="shared" si="18"/>
        <v>NA</v>
      </c>
      <c r="X93" s="24" t="str">
        <f t="shared" si="18"/>
        <v>NA</v>
      </c>
      <c r="Y93" s="24" t="str">
        <f t="shared" si="18"/>
        <v>NA</v>
      </c>
      <c r="Z93" s="24" t="str">
        <f t="shared" si="18"/>
        <v>NA</v>
      </c>
      <c r="AA93" s="24" t="str">
        <f t="shared" si="18"/>
        <v>NA</v>
      </c>
      <c r="AB93" s="24" t="str">
        <f t="shared" si="18"/>
        <v>NA</v>
      </c>
      <c r="AC93" s="24" t="str">
        <f t="shared" si="18"/>
        <v>NA</v>
      </c>
      <c r="AD93" s="24" t="str">
        <f t="shared" si="18"/>
        <v>NA</v>
      </c>
      <c r="AE93" s="24" t="str">
        <f t="shared" si="18"/>
        <v>NA</v>
      </c>
      <c r="AF93" s="24" t="str">
        <f t="shared" si="18"/>
        <v>NA</v>
      </c>
      <c r="AG93" s="24" t="str">
        <f t="shared" si="18"/>
        <v>NA</v>
      </c>
      <c r="AH93" s="24" t="str">
        <f t="shared" si="18"/>
        <v>NA</v>
      </c>
      <c r="AI93" s="24" t="str">
        <f t="shared" si="18"/>
        <v>NA</v>
      </c>
      <c r="AJ93" s="24" t="str">
        <f t="shared" si="18"/>
        <v>NA</v>
      </c>
      <c r="AK93" s="24" t="str">
        <f t="shared" si="18"/>
        <v>NA</v>
      </c>
      <c r="AL93" s="24" t="str">
        <f t="shared" si="18"/>
        <v>NA</v>
      </c>
      <c r="AM93" s="24" t="str">
        <f t="shared" si="18"/>
        <v>NA</v>
      </c>
      <c r="AN93" s="24" t="str">
        <f t="shared" si="18"/>
        <v>NA</v>
      </c>
      <c r="AO93" s="24" t="str">
        <f t="shared" si="18"/>
        <v>NA</v>
      </c>
      <c r="AP93" s="24" t="str">
        <f t="shared" si="18"/>
        <v>NA</v>
      </c>
      <c r="AQ93" s="24" t="str">
        <f t="shared" si="18"/>
        <v>NA</v>
      </c>
      <c r="AR93" s="24" t="str">
        <f t="shared" si="18"/>
        <v>NA</v>
      </c>
      <c r="AS93" s="24" t="str">
        <f t="shared" si="18"/>
        <v>NA</v>
      </c>
      <c r="AT93" s="24" t="str">
        <f t="shared" si="18"/>
        <v>NA</v>
      </c>
      <c r="AU93" s="24" t="str">
        <f t="shared" si="18"/>
        <v>NA</v>
      </c>
    </row>
    <row r="94" spans="1:47" x14ac:dyDescent="0.25">
      <c r="A94" s="614"/>
      <c r="B94" s="15" t="str">
        <f t="shared" si="2"/>
        <v>Czech Republic</v>
      </c>
      <c r="C94" s="15" t="s">
        <v>56</v>
      </c>
      <c r="D94" s="15" t="s">
        <v>32</v>
      </c>
      <c r="E94" s="15" t="s">
        <v>62</v>
      </c>
      <c r="F94" s="15" t="s">
        <v>68</v>
      </c>
      <c r="G94" s="15" t="s">
        <v>78</v>
      </c>
      <c r="H94" s="15" t="s">
        <v>7</v>
      </c>
      <c r="I94" s="15"/>
      <c r="J94" s="15"/>
      <c r="K94" s="24" t="str">
        <f t="shared" ref="K94:AU97" si="19">IFERROR((K54/$B$21*(K$34*K$29)/K$29)*INDEX($B$8:$G$17,MATCH($D94,$A$8:$A$17,0),MATCH($E94&amp;"_"&amp;$F94,$B$6:$G$6,0)),"NA")</f>
        <v>NA</v>
      </c>
      <c r="L94" s="24" t="str">
        <f t="shared" si="19"/>
        <v>NA</v>
      </c>
      <c r="M94" s="24" t="str">
        <f t="shared" si="19"/>
        <v>NA</v>
      </c>
      <c r="N94" s="24" t="str">
        <f t="shared" si="19"/>
        <v>NA</v>
      </c>
      <c r="O94" s="24" t="str">
        <f t="shared" si="19"/>
        <v>NA</v>
      </c>
      <c r="P94" s="24" t="str">
        <f t="shared" si="19"/>
        <v>NA</v>
      </c>
      <c r="Q94" s="24" t="str">
        <f t="shared" si="19"/>
        <v>NA</v>
      </c>
      <c r="R94" s="24" t="str">
        <f t="shared" si="19"/>
        <v>NA</v>
      </c>
      <c r="S94" s="24" t="str">
        <f t="shared" si="19"/>
        <v>NA</v>
      </c>
      <c r="T94" s="24" t="str">
        <f t="shared" si="19"/>
        <v>NA</v>
      </c>
      <c r="U94" s="24" t="str">
        <f t="shared" si="19"/>
        <v>NA</v>
      </c>
      <c r="V94" s="24" t="str">
        <f t="shared" si="19"/>
        <v>NA</v>
      </c>
      <c r="W94" s="24" t="str">
        <f t="shared" si="19"/>
        <v>NA</v>
      </c>
      <c r="X94" s="24" t="str">
        <f t="shared" si="19"/>
        <v>NA</v>
      </c>
      <c r="Y94" s="24" t="str">
        <f t="shared" si="19"/>
        <v>NA</v>
      </c>
      <c r="Z94" s="24" t="str">
        <f t="shared" si="19"/>
        <v>NA</v>
      </c>
      <c r="AA94" s="24" t="str">
        <f t="shared" si="19"/>
        <v>NA</v>
      </c>
      <c r="AB94" s="24" t="str">
        <f t="shared" si="19"/>
        <v>NA</v>
      </c>
      <c r="AC94" s="24" t="str">
        <f t="shared" si="19"/>
        <v>NA</v>
      </c>
      <c r="AD94" s="24" t="str">
        <f t="shared" si="19"/>
        <v>NA</v>
      </c>
      <c r="AE94" s="24" t="str">
        <f t="shared" si="19"/>
        <v>NA</v>
      </c>
      <c r="AF94" s="24" t="str">
        <f t="shared" si="19"/>
        <v>NA</v>
      </c>
      <c r="AG94" s="24" t="str">
        <f t="shared" si="19"/>
        <v>NA</v>
      </c>
      <c r="AH94" s="24" t="str">
        <f t="shared" si="19"/>
        <v>NA</v>
      </c>
      <c r="AI94" s="24" t="str">
        <f t="shared" si="19"/>
        <v>NA</v>
      </c>
      <c r="AJ94" s="24" t="str">
        <f t="shared" si="19"/>
        <v>NA</v>
      </c>
      <c r="AK94" s="24" t="str">
        <f t="shared" si="19"/>
        <v>NA</v>
      </c>
      <c r="AL94" s="24" t="str">
        <f t="shared" si="19"/>
        <v>NA</v>
      </c>
      <c r="AM94" s="24" t="str">
        <f t="shared" si="19"/>
        <v>NA</v>
      </c>
      <c r="AN94" s="24" t="str">
        <f t="shared" si="19"/>
        <v>NA</v>
      </c>
      <c r="AO94" s="24" t="str">
        <f t="shared" si="19"/>
        <v>NA</v>
      </c>
      <c r="AP94" s="24" t="str">
        <f t="shared" si="19"/>
        <v>NA</v>
      </c>
      <c r="AQ94" s="24" t="str">
        <f t="shared" si="19"/>
        <v>NA</v>
      </c>
      <c r="AR94" s="24" t="str">
        <f t="shared" si="19"/>
        <v>NA</v>
      </c>
      <c r="AS94" s="24" t="str">
        <f t="shared" si="19"/>
        <v>NA</v>
      </c>
      <c r="AT94" s="24" t="str">
        <f t="shared" si="19"/>
        <v>NA</v>
      </c>
      <c r="AU94" s="24" t="str">
        <f t="shared" si="19"/>
        <v>NA</v>
      </c>
    </row>
    <row r="95" spans="1:47" x14ac:dyDescent="0.25">
      <c r="A95" s="614"/>
      <c r="B95" s="15" t="str">
        <f t="shared" si="2"/>
        <v>Czech Republic</v>
      </c>
      <c r="C95" s="15" t="s">
        <v>56</v>
      </c>
      <c r="D95" s="15" t="s">
        <v>34</v>
      </c>
      <c r="E95" s="15" t="s">
        <v>62</v>
      </c>
      <c r="F95" s="15" t="s">
        <v>68</v>
      </c>
      <c r="G95" s="15" t="s">
        <v>78</v>
      </c>
      <c r="H95" s="15" t="s">
        <v>7</v>
      </c>
      <c r="I95" s="15"/>
      <c r="J95" s="15"/>
      <c r="K95" s="24" t="str">
        <f t="shared" si="19"/>
        <v>NA</v>
      </c>
      <c r="L95" s="24" t="str">
        <f t="shared" si="19"/>
        <v>NA</v>
      </c>
      <c r="M95" s="24" t="str">
        <f t="shared" si="19"/>
        <v>NA</v>
      </c>
      <c r="N95" s="24" t="str">
        <f t="shared" si="19"/>
        <v>NA</v>
      </c>
      <c r="O95" s="24" t="str">
        <f t="shared" si="19"/>
        <v>NA</v>
      </c>
      <c r="P95" s="24" t="str">
        <f t="shared" si="19"/>
        <v>NA</v>
      </c>
      <c r="Q95" s="24" t="str">
        <f t="shared" si="19"/>
        <v>NA</v>
      </c>
      <c r="R95" s="24" t="str">
        <f t="shared" si="19"/>
        <v>NA</v>
      </c>
      <c r="S95" s="24" t="str">
        <f t="shared" si="19"/>
        <v>NA</v>
      </c>
      <c r="T95" s="24" t="str">
        <f t="shared" si="19"/>
        <v>NA</v>
      </c>
      <c r="U95" s="24" t="str">
        <f t="shared" si="19"/>
        <v>NA</v>
      </c>
      <c r="V95" s="24" t="str">
        <f t="shared" si="19"/>
        <v>NA</v>
      </c>
      <c r="W95" s="24" t="str">
        <f t="shared" si="19"/>
        <v>NA</v>
      </c>
      <c r="X95" s="24" t="str">
        <f t="shared" si="19"/>
        <v>NA</v>
      </c>
      <c r="Y95" s="24" t="str">
        <f t="shared" si="19"/>
        <v>NA</v>
      </c>
      <c r="Z95" s="24" t="str">
        <f t="shared" si="19"/>
        <v>NA</v>
      </c>
      <c r="AA95" s="24" t="str">
        <f t="shared" si="19"/>
        <v>NA</v>
      </c>
      <c r="AB95" s="24" t="str">
        <f t="shared" si="19"/>
        <v>NA</v>
      </c>
      <c r="AC95" s="24" t="str">
        <f t="shared" si="19"/>
        <v>NA</v>
      </c>
      <c r="AD95" s="24" t="str">
        <f t="shared" si="19"/>
        <v>NA</v>
      </c>
      <c r="AE95" s="24" t="str">
        <f t="shared" si="19"/>
        <v>NA</v>
      </c>
      <c r="AF95" s="24" t="str">
        <f t="shared" si="19"/>
        <v>NA</v>
      </c>
      <c r="AG95" s="24" t="str">
        <f t="shared" si="19"/>
        <v>NA</v>
      </c>
      <c r="AH95" s="24" t="str">
        <f t="shared" si="19"/>
        <v>NA</v>
      </c>
      <c r="AI95" s="24" t="str">
        <f t="shared" si="19"/>
        <v>NA</v>
      </c>
      <c r="AJ95" s="24" t="str">
        <f t="shared" si="19"/>
        <v>NA</v>
      </c>
      <c r="AK95" s="24" t="str">
        <f t="shared" si="19"/>
        <v>NA</v>
      </c>
      <c r="AL95" s="24" t="str">
        <f t="shared" si="19"/>
        <v>NA</v>
      </c>
      <c r="AM95" s="24" t="str">
        <f t="shared" si="19"/>
        <v>NA</v>
      </c>
      <c r="AN95" s="24" t="str">
        <f t="shared" si="19"/>
        <v>NA</v>
      </c>
      <c r="AO95" s="24" t="str">
        <f t="shared" si="19"/>
        <v>NA</v>
      </c>
      <c r="AP95" s="24" t="str">
        <f t="shared" si="19"/>
        <v>NA</v>
      </c>
      <c r="AQ95" s="24" t="str">
        <f t="shared" si="19"/>
        <v>NA</v>
      </c>
      <c r="AR95" s="24" t="str">
        <f t="shared" si="19"/>
        <v>NA</v>
      </c>
      <c r="AS95" s="24" t="str">
        <f t="shared" si="19"/>
        <v>NA</v>
      </c>
      <c r="AT95" s="24" t="str">
        <f t="shared" si="19"/>
        <v>NA</v>
      </c>
      <c r="AU95" s="24" t="str">
        <f t="shared" si="19"/>
        <v>NA</v>
      </c>
    </row>
    <row r="96" spans="1:47" x14ac:dyDescent="0.25">
      <c r="A96" s="614"/>
      <c r="B96" s="15" t="str">
        <f t="shared" si="2"/>
        <v>Czech Republic</v>
      </c>
      <c r="C96" s="15" t="s">
        <v>56</v>
      </c>
      <c r="D96" s="15" t="s">
        <v>36</v>
      </c>
      <c r="E96" s="15" t="s">
        <v>62</v>
      </c>
      <c r="F96" s="15" t="s">
        <v>68</v>
      </c>
      <c r="G96" s="15" t="s">
        <v>78</v>
      </c>
      <c r="H96" s="15" t="s">
        <v>7</v>
      </c>
      <c r="I96" s="15"/>
      <c r="J96" s="15"/>
      <c r="K96" s="24" t="str">
        <f t="shared" si="19"/>
        <v>NA</v>
      </c>
      <c r="L96" s="24" t="str">
        <f t="shared" si="19"/>
        <v>NA</v>
      </c>
      <c r="M96" s="24" t="str">
        <f t="shared" si="19"/>
        <v>NA</v>
      </c>
      <c r="N96" s="24" t="str">
        <f t="shared" si="19"/>
        <v>NA</v>
      </c>
      <c r="O96" s="24" t="str">
        <f t="shared" si="19"/>
        <v>NA</v>
      </c>
      <c r="P96" s="24" t="str">
        <f t="shared" si="19"/>
        <v>NA</v>
      </c>
      <c r="Q96" s="24" t="str">
        <f t="shared" si="19"/>
        <v>NA</v>
      </c>
      <c r="R96" s="24" t="str">
        <f t="shared" si="19"/>
        <v>NA</v>
      </c>
      <c r="S96" s="24" t="str">
        <f t="shared" si="19"/>
        <v>NA</v>
      </c>
      <c r="T96" s="24" t="str">
        <f t="shared" si="19"/>
        <v>NA</v>
      </c>
      <c r="U96" s="24" t="str">
        <f t="shared" si="19"/>
        <v>NA</v>
      </c>
      <c r="V96" s="24" t="str">
        <f t="shared" si="19"/>
        <v>NA</v>
      </c>
      <c r="W96" s="24" t="str">
        <f t="shared" si="19"/>
        <v>NA</v>
      </c>
      <c r="X96" s="24" t="str">
        <f t="shared" si="19"/>
        <v>NA</v>
      </c>
      <c r="Y96" s="24" t="str">
        <f t="shared" si="19"/>
        <v>NA</v>
      </c>
      <c r="Z96" s="24" t="str">
        <f t="shared" si="19"/>
        <v>NA</v>
      </c>
      <c r="AA96" s="24" t="str">
        <f t="shared" si="19"/>
        <v>NA</v>
      </c>
      <c r="AB96" s="24" t="str">
        <f t="shared" si="19"/>
        <v>NA</v>
      </c>
      <c r="AC96" s="24" t="str">
        <f t="shared" si="19"/>
        <v>NA</v>
      </c>
      <c r="AD96" s="24" t="str">
        <f t="shared" si="19"/>
        <v>NA</v>
      </c>
      <c r="AE96" s="24" t="str">
        <f t="shared" si="19"/>
        <v>NA</v>
      </c>
      <c r="AF96" s="24" t="str">
        <f t="shared" si="19"/>
        <v>NA</v>
      </c>
      <c r="AG96" s="24" t="str">
        <f t="shared" si="19"/>
        <v>NA</v>
      </c>
      <c r="AH96" s="24" t="str">
        <f t="shared" si="19"/>
        <v>NA</v>
      </c>
      <c r="AI96" s="24" t="str">
        <f t="shared" si="19"/>
        <v>NA</v>
      </c>
      <c r="AJ96" s="24" t="str">
        <f t="shared" si="19"/>
        <v>NA</v>
      </c>
      <c r="AK96" s="24" t="str">
        <f t="shared" si="19"/>
        <v>NA</v>
      </c>
      <c r="AL96" s="24" t="str">
        <f t="shared" si="19"/>
        <v>NA</v>
      </c>
      <c r="AM96" s="24" t="str">
        <f t="shared" si="19"/>
        <v>NA</v>
      </c>
      <c r="AN96" s="24" t="str">
        <f t="shared" si="19"/>
        <v>NA</v>
      </c>
      <c r="AO96" s="24" t="str">
        <f t="shared" si="19"/>
        <v>NA</v>
      </c>
      <c r="AP96" s="24" t="str">
        <f t="shared" si="19"/>
        <v>NA</v>
      </c>
      <c r="AQ96" s="24" t="str">
        <f t="shared" si="19"/>
        <v>NA</v>
      </c>
      <c r="AR96" s="24" t="str">
        <f t="shared" si="19"/>
        <v>NA</v>
      </c>
      <c r="AS96" s="24" t="str">
        <f t="shared" si="19"/>
        <v>NA</v>
      </c>
      <c r="AT96" s="24" t="str">
        <f t="shared" si="19"/>
        <v>NA</v>
      </c>
      <c r="AU96" s="24" t="str">
        <f t="shared" si="19"/>
        <v>NA</v>
      </c>
    </row>
    <row r="97" spans="1:47" ht="15.75" thickBot="1" x14ac:dyDescent="0.3">
      <c r="A97" s="614"/>
      <c r="B97" s="25" t="str">
        <f t="shared" si="2"/>
        <v>Czech Republic</v>
      </c>
      <c r="C97" s="25" t="s">
        <v>56</v>
      </c>
      <c r="D97" s="25" t="s">
        <v>38</v>
      </c>
      <c r="E97" s="25" t="s">
        <v>62</v>
      </c>
      <c r="F97" s="25" t="s">
        <v>68</v>
      </c>
      <c r="G97" s="25" t="s">
        <v>78</v>
      </c>
      <c r="H97" s="25" t="s">
        <v>7</v>
      </c>
      <c r="I97" s="25"/>
      <c r="J97" s="25"/>
      <c r="K97" s="26" t="str">
        <f t="shared" si="19"/>
        <v>NA</v>
      </c>
      <c r="L97" s="26" t="str">
        <f t="shared" si="19"/>
        <v>NA</v>
      </c>
      <c r="M97" s="26" t="str">
        <f t="shared" si="19"/>
        <v>NA</v>
      </c>
      <c r="N97" s="26" t="str">
        <f t="shared" si="19"/>
        <v>NA</v>
      </c>
      <c r="O97" s="26" t="str">
        <f t="shared" si="19"/>
        <v>NA</v>
      </c>
      <c r="P97" s="26" t="str">
        <f t="shared" si="19"/>
        <v>NA</v>
      </c>
      <c r="Q97" s="26" t="str">
        <f t="shared" si="19"/>
        <v>NA</v>
      </c>
      <c r="R97" s="26" t="str">
        <f t="shared" si="19"/>
        <v>NA</v>
      </c>
      <c r="S97" s="26" t="str">
        <f t="shared" si="19"/>
        <v>NA</v>
      </c>
      <c r="T97" s="26" t="str">
        <f t="shared" si="19"/>
        <v>NA</v>
      </c>
      <c r="U97" s="26" t="str">
        <f t="shared" si="19"/>
        <v>NA</v>
      </c>
      <c r="V97" s="26" t="str">
        <f t="shared" si="19"/>
        <v>NA</v>
      </c>
      <c r="W97" s="26" t="str">
        <f t="shared" si="19"/>
        <v>NA</v>
      </c>
      <c r="X97" s="26" t="str">
        <f t="shared" si="19"/>
        <v>NA</v>
      </c>
      <c r="Y97" s="26" t="str">
        <f t="shared" si="19"/>
        <v>NA</v>
      </c>
      <c r="Z97" s="26" t="str">
        <f t="shared" si="19"/>
        <v>NA</v>
      </c>
      <c r="AA97" s="26" t="str">
        <f t="shared" si="19"/>
        <v>NA</v>
      </c>
      <c r="AB97" s="26" t="str">
        <f t="shared" si="19"/>
        <v>NA</v>
      </c>
      <c r="AC97" s="26" t="str">
        <f t="shared" si="19"/>
        <v>NA</v>
      </c>
      <c r="AD97" s="26" t="str">
        <f t="shared" si="19"/>
        <v>NA</v>
      </c>
      <c r="AE97" s="26" t="str">
        <f t="shared" si="19"/>
        <v>NA</v>
      </c>
      <c r="AF97" s="26" t="str">
        <f t="shared" si="19"/>
        <v>NA</v>
      </c>
      <c r="AG97" s="26" t="str">
        <f t="shared" si="19"/>
        <v>NA</v>
      </c>
      <c r="AH97" s="26" t="str">
        <f t="shared" si="19"/>
        <v>NA</v>
      </c>
      <c r="AI97" s="26" t="str">
        <f t="shared" si="19"/>
        <v>NA</v>
      </c>
      <c r="AJ97" s="26" t="str">
        <f t="shared" si="19"/>
        <v>NA</v>
      </c>
      <c r="AK97" s="26" t="str">
        <f t="shared" si="19"/>
        <v>NA</v>
      </c>
      <c r="AL97" s="26" t="str">
        <f t="shared" si="19"/>
        <v>NA</v>
      </c>
      <c r="AM97" s="26" t="str">
        <f t="shared" si="19"/>
        <v>NA</v>
      </c>
      <c r="AN97" s="26" t="str">
        <f t="shared" si="19"/>
        <v>NA</v>
      </c>
      <c r="AO97" s="26" t="str">
        <f t="shared" si="19"/>
        <v>NA</v>
      </c>
      <c r="AP97" s="26" t="str">
        <f t="shared" si="19"/>
        <v>NA</v>
      </c>
      <c r="AQ97" s="26" t="str">
        <f t="shared" si="19"/>
        <v>NA</v>
      </c>
      <c r="AR97" s="26" t="str">
        <f t="shared" si="19"/>
        <v>NA</v>
      </c>
      <c r="AS97" s="26" t="str">
        <f t="shared" si="19"/>
        <v>NA</v>
      </c>
      <c r="AT97" s="26" t="str">
        <f t="shared" si="19"/>
        <v>NA</v>
      </c>
      <c r="AU97" s="26" t="str">
        <f t="shared" si="19"/>
        <v>NA</v>
      </c>
    </row>
    <row r="98" spans="1:47" x14ac:dyDescent="0.25">
      <c r="A98" s="614"/>
      <c r="B98" s="15" t="str">
        <f t="shared" si="2"/>
        <v>Czech Republic</v>
      </c>
      <c r="C98" s="15" t="s">
        <v>56</v>
      </c>
      <c r="D98" s="15" t="s">
        <v>20</v>
      </c>
      <c r="E98" s="15" t="s">
        <v>63</v>
      </c>
      <c r="F98" s="15" t="s">
        <v>65</v>
      </c>
      <c r="G98" s="15" t="s">
        <v>78</v>
      </c>
      <c r="H98" s="15" t="s">
        <v>7</v>
      </c>
      <c r="I98" s="15"/>
      <c r="J98" s="15"/>
      <c r="K98" s="24" t="str">
        <f t="shared" ref="K98:AU103" si="20">IFERROR((K48/$B$21*(K$35*K$30)/K$30)*INDEX($B$8:$G$17,MATCH($D98,$A$8:$A$17,0),MATCH($E98&amp;"_"&amp;$F98,$B$6:$G$6,0)),"NA")</f>
        <v>NA</v>
      </c>
      <c r="L98" s="24" t="str">
        <f t="shared" si="20"/>
        <v>NA</v>
      </c>
      <c r="M98" s="24" t="str">
        <f t="shared" si="20"/>
        <v>NA</v>
      </c>
      <c r="N98" s="24" t="str">
        <f t="shared" si="20"/>
        <v>NA</v>
      </c>
      <c r="O98" s="24" t="str">
        <f t="shared" si="20"/>
        <v>NA</v>
      </c>
      <c r="P98" s="24" t="str">
        <f t="shared" si="20"/>
        <v>NA</v>
      </c>
      <c r="Q98" s="24" t="str">
        <f t="shared" si="20"/>
        <v>NA</v>
      </c>
      <c r="R98" s="24" t="str">
        <f t="shared" si="20"/>
        <v>NA</v>
      </c>
      <c r="S98" s="24" t="str">
        <f t="shared" si="20"/>
        <v>NA</v>
      </c>
      <c r="T98" s="24" t="str">
        <f t="shared" si="20"/>
        <v>NA</v>
      </c>
      <c r="U98" s="24" t="str">
        <f t="shared" si="20"/>
        <v>NA</v>
      </c>
      <c r="V98" s="24" t="str">
        <f t="shared" si="20"/>
        <v>NA</v>
      </c>
      <c r="W98" s="24" t="str">
        <f t="shared" si="20"/>
        <v>NA</v>
      </c>
      <c r="X98" s="24" t="str">
        <f t="shared" si="20"/>
        <v>NA</v>
      </c>
      <c r="Y98" s="24" t="str">
        <f t="shared" si="20"/>
        <v>NA</v>
      </c>
      <c r="Z98" s="24" t="str">
        <f t="shared" si="20"/>
        <v>NA</v>
      </c>
      <c r="AA98" s="24" t="str">
        <f t="shared" si="20"/>
        <v>NA</v>
      </c>
      <c r="AB98" s="24" t="str">
        <f t="shared" si="20"/>
        <v>NA</v>
      </c>
      <c r="AC98" s="24" t="str">
        <f t="shared" si="20"/>
        <v>NA</v>
      </c>
      <c r="AD98" s="24" t="str">
        <f t="shared" si="20"/>
        <v>NA</v>
      </c>
      <c r="AE98" s="24" t="str">
        <f t="shared" si="20"/>
        <v>NA</v>
      </c>
      <c r="AF98" s="24" t="str">
        <f t="shared" si="20"/>
        <v>NA</v>
      </c>
      <c r="AG98" s="24" t="str">
        <f t="shared" si="20"/>
        <v>NA</v>
      </c>
      <c r="AH98" s="24" t="str">
        <f t="shared" si="20"/>
        <v>NA</v>
      </c>
      <c r="AI98" s="24" t="str">
        <f t="shared" si="20"/>
        <v>NA</v>
      </c>
      <c r="AJ98" s="24" t="str">
        <f t="shared" si="20"/>
        <v>NA</v>
      </c>
      <c r="AK98" s="24" t="str">
        <f t="shared" si="20"/>
        <v>NA</v>
      </c>
      <c r="AL98" s="24" t="str">
        <f t="shared" si="20"/>
        <v>NA</v>
      </c>
      <c r="AM98" s="24" t="str">
        <f t="shared" si="20"/>
        <v>NA</v>
      </c>
      <c r="AN98" s="24" t="str">
        <f t="shared" si="20"/>
        <v>NA</v>
      </c>
      <c r="AO98" s="24" t="str">
        <f t="shared" si="20"/>
        <v>NA</v>
      </c>
      <c r="AP98" s="24" t="str">
        <f t="shared" si="20"/>
        <v>NA</v>
      </c>
      <c r="AQ98" s="24" t="str">
        <f t="shared" si="20"/>
        <v>NA</v>
      </c>
      <c r="AR98" s="24" t="str">
        <f t="shared" si="20"/>
        <v>NA</v>
      </c>
      <c r="AS98" s="24" t="str">
        <f t="shared" si="20"/>
        <v>NA</v>
      </c>
      <c r="AT98" s="24" t="str">
        <f t="shared" si="20"/>
        <v>NA</v>
      </c>
      <c r="AU98" s="24" t="str">
        <f t="shared" si="20"/>
        <v>NA</v>
      </c>
    </row>
    <row r="99" spans="1:47" x14ac:dyDescent="0.25">
      <c r="A99" s="614"/>
      <c r="B99" s="15" t="str">
        <f t="shared" si="2"/>
        <v>Czech Republic</v>
      </c>
      <c r="C99" s="15" t="s">
        <v>56</v>
      </c>
      <c r="D99" s="15" t="s">
        <v>22</v>
      </c>
      <c r="E99" s="15" t="s">
        <v>63</v>
      </c>
      <c r="F99" s="15" t="s">
        <v>65</v>
      </c>
      <c r="G99" s="15" t="s">
        <v>78</v>
      </c>
      <c r="H99" s="15" t="s">
        <v>7</v>
      </c>
      <c r="I99" s="15"/>
      <c r="J99" s="15"/>
      <c r="K99" s="24" t="str">
        <f t="shared" si="20"/>
        <v>NA</v>
      </c>
      <c r="L99" s="24" t="str">
        <f t="shared" si="20"/>
        <v>NA</v>
      </c>
      <c r="M99" s="24" t="str">
        <f t="shared" si="20"/>
        <v>NA</v>
      </c>
      <c r="N99" s="24" t="str">
        <f t="shared" si="20"/>
        <v>NA</v>
      </c>
      <c r="O99" s="24" t="str">
        <f t="shared" si="20"/>
        <v>NA</v>
      </c>
      <c r="P99" s="24" t="str">
        <f t="shared" si="20"/>
        <v>NA</v>
      </c>
      <c r="Q99" s="24" t="str">
        <f t="shared" si="20"/>
        <v>NA</v>
      </c>
      <c r="R99" s="24" t="str">
        <f t="shared" si="20"/>
        <v>NA</v>
      </c>
      <c r="S99" s="24" t="str">
        <f t="shared" si="20"/>
        <v>NA</v>
      </c>
      <c r="T99" s="24" t="str">
        <f t="shared" si="20"/>
        <v>NA</v>
      </c>
      <c r="U99" s="24" t="str">
        <f t="shared" si="20"/>
        <v>NA</v>
      </c>
      <c r="V99" s="24" t="str">
        <f t="shared" si="20"/>
        <v>NA</v>
      </c>
      <c r="W99" s="24" t="str">
        <f t="shared" si="20"/>
        <v>NA</v>
      </c>
      <c r="X99" s="24" t="str">
        <f t="shared" si="20"/>
        <v>NA</v>
      </c>
      <c r="Y99" s="24" t="str">
        <f t="shared" si="20"/>
        <v>NA</v>
      </c>
      <c r="Z99" s="24" t="str">
        <f t="shared" si="20"/>
        <v>NA</v>
      </c>
      <c r="AA99" s="24" t="str">
        <f t="shared" si="20"/>
        <v>NA</v>
      </c>
      <c r="AB99" s="24" t="str">
        <f t="shared" si="20"/>
        <v>NA</v>
      </c>
      <c r="AC99" s="24" t="str">
        <f t="shared" si="20"/>
        <v>NA</v>
      </c>
      <c r="AD99" s="24" t="str">
        <f t="shared" si="20"/>
        <v>NA</v>
      </c>
      <c r="AE99" s="24" t="str">
        <f t="shared" si="20"/>
        <v>NA</v>
      </c>
      <c r="AF99" s="24" t="str">
        <f t="shared" si="20"/>
        <v>NA</v>
      </c>
      <c r="AG99" s="24" t="str">
        <f t="shared" si="20"/>
        <v>NA</v>
      </c>
      <c r="AH99" s="24" t="str">
        <f t="shared" si="20"/>
        <v>NA</v>
      </c>
      <c r="AI99" s="24" t="str">
        <f t="shared" si="20"/>
        <v>NA</v>
      </c>
      <c r="AJ99" s="24" t="str">
        <f t="shared" si="20"/>
        <v>NA</v>
      </c>
      <c r="AK99" s="24" t="str">
        <f t="shared" si="20"/>
        <v>NA</v>
      </c>
      <c r="AL99" s="24" t="str">
        <f t="shared" si="20"/>
        <v>NA</v>
      </c>
      <c r="AM99" s="24" t="str">
        <f t="shared" si="20"/>
        <v>NA</v>
      </c>
      <c r="AN99" s="24" t="str">
        <f t="shared" si="20"/>
        <v>NA</v>
      </c>
      <c r="AO99" s="24" t="str">
        <f t="shared" si="20"/>
        <v>NA</v>
      </c>
      <c r="AP99" s="24" t="str">
        <f t="shared" si="20"/>
        <v>NA</v>
      </c>
      <c r="AQ99" s="24" t="str">
        <f t="shared" si="20"/>
        <v>NA</v>
      </c>
      <c r="AR99" s="24" t="str">
        <f t="shared" si="20"/>
        <v>NA</v>
      </c>
      <c r="AS99" s="24" t="str">
        <f t="shared" si="20"/>
        <v>NA</v>
      </c>
      <c r="AT99" s="24" t="str">
        <f t="shared" si="20"/>
        <v>NA</v>
      </c>
      <c r="AU99" s="24" t="str">
        <f t="shared" si="20"/>
        <v>NA</v>
      </c>
    </row>
    <row r="100" spans="1:47" x14ac:dyDescent="0.25">
      <c r="A100" s="614"/>
      <c r="B100" s="15" t="str">
        <f t="shared" si="2"/>
        <v>Czech Republic</v>
      </c>
      <c r="C100" s="15" t="s">
        <v>56</v>
      </c>
      <c r="D100" s="15" t="s">
        <v>24</v>
      </c>
      <c r="E100" s="15" t="s">
        <v>63</v>
      </c>
      <c r="F100" s="15" t="s">
        <v>65</v>
      </c>
      <c r="G100" s="15" t="s">
        <v>78</v>
      </c>
      <c r="H100" s="15" t="s">
        <v>7</v>
      </c>
      <c r="I100" s="15"/>
      <c r="J100" s="15"/>
      <c r="K100" s="24" t="str">
        <f t="shared" si="20"/>
        <v>NA</v>
      </c>
      <c r="L100" s="24" t="str">
        <f t="shared" si="20"/>
        <v>NA</v>
      </c>
      <c r="M100" s="24" t="str">
        <f t="shared" si="20"/>
        <v>NA</v>
      </c>
      <c r="N100" s="24" t="str">
        <f t="shared" si="20"/>
        <v>NA</v>
      </c>
      <c r="O100" s="24" t="str">
        <f t="shared" si="20"/>
        <v>NA</v>
      </c>
      <c r="P100" s="24" t="str">
        <f t="shared" si="20"/>
        <v>NA</v>
      </c>
      <c r="Q100" s="24" t="str">
        <f t="shared" si="20"/>
        <v>NA</v>
      </c>
      <c r="R100" s="24" t="str">
        <f t="shared" si="20"/>
        <v>NA</v>
      </c>
      <c r="S100" s="24" t="str">
        <f t="shared" si="20"/>
        <v>NA</v>
      </c>
      <c r="T100" s="24" t="str">
        <f t="shared" si="20"/>
        <v>NA</v>
      </c>
      <c r="U100" s="24" t="str">
        <f t="shared" si="20"/>
        <v>NA</v>
      </c>
      <c r="V100" s="24" t="str">
        <f t="shared" si="20"/>
        <v>NA</v>
      </c>
      <c r="W100" s="24" t="str">
        <f t="shared" si="20"/>
        <v>NA</v>
      </c>
      <c r="X100" s="24" t="str">
        <f t="shared" si="20"/>
        <v>NA</v>
      </c>
      <c r="Y100" s="24" t="str">
        <f t="shared" si="20"/>
        <v>NA</v>
      </c>
      <c r="Z100" s="24" t="str">
        <f t="shared" si="20"/>
        <v>NA</v>
      </c>
      <c r="AA100" s="24" t="str">
        <f t="shared" si="20"/>
        <v>NA</v>
      </c>
      <c r="AB100" s="24" t="str">
        <f t="shared" si="20"/>
        <v>NA</v>
      </c>
      <c r="AC100" s="24" t="str">
        <f t="shared" si="20"/>
        <v>NA</v>
      </c>
      <c r="AD100" s="24" t="str">
        <f t="shared" si="20"/>
        <v>NA</v>
      </c>
      <c r="AE100" s="24" t="str">
        <f t="shared" si="20"/>
        <v>NA</v>
      </c>
      <c r="AF100" s="24" t="str">
        <f t="shared" si="20"/>
        <v>NA</v>
      </c>
      <c r="AG100" s="24" t="str">
        <f t="shared" si="20"/>
        <v>NA</v>
      </c>
      <c r="AH100" s="24" t="str">
        <f t="shared" si="20"/>
        <v>NA</v>
      </c>
      <c r="AI100" s="24" t="str">
        <f t="shared" si="20"/>
        <v>NA</v>
      </c>
      <c r="AJ100" s="24" t="str">
        <f t="shared" si="20"/>
        <v>NA</v>
      </c>
      <c r="AK100" s="24" t="str">
        <f t="shared" si="20"/>
        <v>NA</v>
      </c>
      <c r="AL100" s="24" t="str">
        <f t="shared" si="20"/>
        <v>NA</v>
      </c>
      <c r="AM100" s="24" t="str">
        <f t="shared" si="20"/>
        <v>NA</v>
      </c>
      <c r="AN100" s="24" t="str">
        <f t="shared" si="20"/>
        <v>NA</v>
      </c>
      <c r="AO100" s="24" t="str">
        <f t="shared" si="20"/>
        <v>NA</v>
      </c>
      <c r="AP100" s="24" t="str">
        <f t="shared" si="20"/>
        <v>NA</v>
      </c>
      <c r="AQ100" s="24" t="str">
        <f t="shared" si="20"/>
        <v>NA</v>
      </c>
      <c r="AR100" s="24" t="str">
        <f t="shared" si="20"/>
        <v>NA</v>
      </c>
      <c r="AS100" s="24" t="str">
        <f t="shared" si="20"/>
        <v>NA</v>
      </c>
      <c r="AT100" s="24" t="str">
        <f t="shared" si="20"/>
        <v>NA</v>
      </c>
      <c r="AU100" s="24" t="str">
        <f t="shared" si="20"/>
        <v>NA</v>
      </c>
    </row>
    <row r="101" spans="1:47" x14ac:dyDescent="0.25">
      <c r="A101" s="614"/>
      <c r="B101" s="15" t="str">
        <f t="shared" si="2"/>
        <v>Czech Republic</v>
      </c>
      <c r="C101" s="15" t="s">
        <v>56</v>
      </c>
      <c r="D101" s="15" t="s">
        <v>26</v>
      </c>
      <c r="E101" s="15" t="s">
        <v>63</v>
      </c>
      <c r="F101" s="15" t="s">
        <v>65</v>
      </c>
      <c r="G101" s="15" t="s">
        <v>78</v>
      </c>
      <c r="H101" s="15" t="s">
        <v>7</v>
      </c>
      <c r="I101" s="15"/>
      <c r="J101" s="15"/>
      <c r="K101" s="24" t="str">
        <f t="shared" si="20"/>
        <v>NA</v>
      </c>
      <c r="L101" s="24" t="str">
        <f t="shared" si="20"/>
        <v>NA</v>
      </c>
      <c r="M101" s="24" t="str">
        <f t="shared" si="20"/>
        <v>NA</v>
      </c>
      <c r="N101" s="24" t="str">
        <f t="shared" si="20"/>
        <v>NA</v>
      </c>
      <c r="O101" s="24" t="str">
        <f t="shared" si="20"/>
        <v>NA</v>
      </c>
      <c r="P101" s="24" t="str">
        <f t="shared" si="20"/>
        <v>NA</v>
      </c>
      <c r="Q101" s="24" t="str">
        <f t="shared" si="20"/>
        <v>NA</v>
      </c>
      <c r="R101" s="24" t="str">
        <f t="shared" si="20"/>
        <v>NA</v>
      </c>
      <c r="S101" s="24" t="str">
        <f t="shared" si="20"/>
        <v>NA</v>
      </c>
      <c r="T101" s="24" t="str">
        <f t="shared" si="20"/>
        <v>NA</v>
      </c>
      <c r="U101" s="24" t="str">
        <f t="shared" si="20"/>
        <v>NA</v>
      </c>
      <c r="V101" s="24" t="str">
        <f t="shared" si="20"/>
        <v>NA</v>
      </c>
      <c r="W101" s="24" t="str">
        <f t="shared" si="20"/>
        <v>NA</v>
      </c>
      <c r="X101" s="24" t="str">
        <f t="shared" si="20"/>
        <v>NA</v>
      </c>
      <c r="Y101" s="24" t="str">
        <f t="shared" si="20"/>
        <v>NA</v>
      </c>
      <c r="Z101" s="24" t="str">
        <f t="shared" si="20"/>
        <v>NA</v>
      </c>
      <c r="AA101" s="24" t="str">
        <f t="shared" si="20"/>
        <v>NA</v>
      </c>
      <c r="AB101" s="24" t="str">
        <f t="shared" si="20"/>
        <v>NA</v>
      </c>
      <c r="AC101" s="24" t="str">
        <f t="shared" si="20"/>
        <v>NA</v>
      </c>
      <c r="AD101" s="24" t="str">
        <f t="shared" si="20"/>
        <v>NA</v>
      </c>
      <c r="AE101" s="24" t="str">
        <f t="shared" si="20"/>
        <v>NA</v>
      </c>
      <c r="AF101" s="24" t="str">
        <f t="shared" si="20"/>
        <v>NA</v>
      </c>
      <c r="AG101" s="24" t="str">
        <f t="shared" si="20"/>
        <v>NA</v>
      </c>
      <c r="AH101" s="24" t="str">
        <f t="shared" si="20"/>
        <v>NA</v>
      </c>
      <c r="AI101" s="24" t="str">
        <f t="shared" si="20"/>
        <v>NA</v>
      </c>
      <c r="AJ101" s="24" t="str">
        <f t="shared" si="20"/>
        <v>NA</v>
      </c>
      <c r="AK101" s="24" t="str">
        <f t="shared" si="20"/>
        <v>NA</v>
      </c>
      <c r="AL101" s="24" t="str">
        <f t="shared" si="20"/>
        <v>NA</v>
      </c>
      <c r="AM101" s="24" t="str">
        <f t="shared" si="20"/>
        <v>NA</v>
      </c>
      <c r="AN101" s="24" t="str">
        <f t="shared" si="20"/>
        <v>NA</v>
      </c>
      <c r="AO101" s="24" t="str">
        <f t="shared" si="20"/>
        <v>NA</v>
      </c>
      <c r="AP101" s="24" t="str">
        <f t="shared" si="20"/>
        <v>NA</v>
      </c>
      <c r="AQ101" s="24" t="str">
        <f t="shared" si="20"/>
        <v>NA</v>
      </c>
      <c r="AR101" s="24" t="str">
        <f t="shared" si="20"/>
        <v>NA</v>
      </c>
      <c r="AS101" s="24" t="str">
        <f t="shared" si="20"/>
        <v>NA</v>
      </c>
      <c r="AT101" s="24" t="str">
        <f t="shared" si="20"/>
        <v>NA</v>
      </c>
      <c r="AU101" s="24" t="str">
        <f t="shared" si="20"/>
        <v>NA</v>
      </c>
    </row>
    <row r="102" spans="1:47" x14ac:dyDescent="0.25">
      <c r="A102" s="614"/>
      <c r="B102" s="15" t="str">
        <f t="shared" si="2"/>
        <v>Czech Republic</v>
      </c>
      <c r="C102" s="15" t="s">
        <v>56</v>
      </c>
      <c r="D102" s="15" t="s">
        <v>28</v>
      </c>
      <c r="E102" s="15" t="s">
        <v>63</v>
      </c>
      <c r="F102" s="15" t="s">
        <v>65</v>
      </c>
      <c r="G102" s="15" t="s">
        <v>78</v>
      </c>
      <c r="H102" s="15" t="s">
        <v>7</v>
      </c>
      <c r="I102" s="15"/>
      <c r="J102" s="15"/>
      <c r="K102" s="24" t="str">
        <f t="shared" si="20"/>
        <v>NA</v>
      </c>
      <c r="L102" s="24" t="str">
        <f t="shared" si="20"/>
        <v>NA</v>
      </c>
      <c r="M102" s="24" t="str">
        <f t="shared" si="20"/>
        <v>NA</v>
      </c>
      <c r="N102" s="24" t="str">
        <f t="shared" si="20"/>
        <v>NA</v>
      </c>
      <c r="O102" s="24" t="str">
        <f t="shared" si="20"/>
        <v>NA</v>
      </c>
      <c r="P102" s="24" t="str">
        <f t="shared" si="20"/>
        <v>NA</v>
      </c>
      <c r="Q102" s="24" t="str">
        <f t="shared" si="20"/>
        <v>NA</v>
      </c>
      <c r="R102" s="24" t="str">
        <f t="shared" si="20"/>
        <v>NA</v>
      </c>
      <c r="S102" s="24" t="str">
        <f t="shared" si="20"/>
        <v>NA</v>
      </c>
      <c r="T102" s="24" t="str">
        <f t="shared" si="20"/>
        <v>NA</v>
      </c>
      <c r="U102" s="24" t="str">
        <f t="shared" si="20"/>
        <v>NA</v>
      </c>
      <c r="V102" s="24" t="str">
        <f t="shared" si="20"/>
        <v>NA</v>
      </c>
      <c r="W102" s="24" t="str">
        <f t="shared" si="20"/>
        <v>NA</v>
      </c>
      <c r="X102" s="24" t="str">
        <f t="shared" si="20"/>
        <v>NA</v>
      </c>
      <c r="Y102" s="24" t="str">
        <f t="shared" si="20"/>
        <v>NA</v>
      </c>
      <c r="Z102" s="24" t="str">
        <f t="shared" si="20"/>
        <v>NA</v>
      </c>
      <c r="AA102" s="24" t="str">
        <f t="shared" si="20"/>
        <v>NA</v>
      </c>
      <c r="AB102" s="24" t="str">
        <f t="shared" si="20"/>
        <v>NA</v>
      </c>
      <c r="AC102" s="24" t="str">
        <f t="shared" si="20"/>
        <v>NA</v>
      </c>
      <c r="AD102" s="24" t="str">
        <f t="shared" si="20"/>
        <v>NA</v>
      </c>
      <c r="AE102" s="24" t="str">
        <f t="shared" si="20"/>
        <v>NA</v>
      </c>
      <c r="AF102" s="24" t="str">
        <f t="shared" si="20"/>
        <v>NA</v>
      </c>
      <c r="AG102" s="24" t="str">
        <f t="shared" si="20"/>
        <v>NA</v>
      </c>
      <c r="AH102" s="24" t="str">
        <f t="shared" si="20"/>
        <v>NA</v>
      </c>
      <c r="AI102" s="24" t="str">
        <f t="shared" si="20"/>
        <v>NA</v>
      </c>
      <c r="AJ102" s="24" t="str">
        <f t="shared" si="20"/>
        <v>NA</v>
      </c>
      <c r="AK102" s="24" t="str">
        <f t="shared" si="20"/>
        <v>NA</v>
      </c>
      <c r="AL102" s="24" t="str">
        <f t="shared" si="20"/>
        <v>NA</v>
      </c>
      <c r="AM102" s="24" t="str">
        <f t="shared" si="20"/>
        <v>NA</v>
      </c>
      <c r="AN102" s="24" t="str">
        <f t="shared" si="20"/>
        <v>NA</v>
      </c>
      <c r="AO102" s="24" t="str">
        <f t="shared" si="20"/>
        <v>NA</v>
      </c>
      <c r="AP102" s="24" t="str">
        <f t="shared" si="20"/>
        <v>NA</v>
      </c>
      <c r="AQ102" s="24" t="str">
        <f t="shared" si="20"/>
        <v>NA</v>
      </c>
      <c r="AR102" s="24" t="str">
        <f t="shared" si="20"/>
        <v>NA</v>
      </c>
      <c r="AS102" s="24" t="str">
        <f t="shared" si="20"/>
        <v>NA</v>
      </c>
      <c r="AT102" s="24" t="str">
        <f t="shared" si="20"/>
        <v>NA</v>
      </c>
      <c r="AU102" s="24" t="str">
        <f t="shared" si="20"/>
        <v>NA</v>
      </c>
    </row>
    <row r="103" spans="1:47" x14ac:dyDescent="0.25">
      <c r="A103" s="614"/>
      <c r="B103" s="15" t="str">
        <f t="shared" si="2"/>
        <v>Czech Republic</v>
      </c>
      <c r="C103" s="15" t="s">
        <v>56</v>
      </c>
      <c r="D103" s="15" t="s">
        <v>30</v>
      </c>
      <c r="E103" s="15" t="s">
        <v>63</v>
      </c>
      <c r="F103" s="15" t="s">
        <v>65</v>
      </c>
      <c r="G103" s="15" t="s">
        <v>78</v>
      </c>
      <c r="H103" s="15" t="s">
        <v>7</v>
      </c>
      <c r="I103" s="15"/>
      <c r="J103" s="15"/>
      <c r="K103" s="24" t="str">
        <f t="shared" si="20"/>
        <v>NA</v>
      </c>
      <c r="L103" s="24" t="str">
        <f t="shared" si="20"/>
        <v>NA</v>
      </c>
      <c r="M103" s="24" t="str">
        <f t="shared" si="20"/>
        <v>NA</v>
      </c>
      <c r="N103" s="24" t="str">
        <f t="shared" si="20"/>
        <v>NA</v>
      </c>
      <c r="O103" s="24" t="str">
        <f t="shared" si="20"/>
        <v>NA</v>
      </c>
      <c r="P103" s="24" t="str">
        <f t="shared" si="20"/>
        <v>NA</v>
      </c>
      <c r="Q103" s="24" t="str">
        <f t="shared" si="20"/>
        <v>NA</v>
      </c>
      <c r="R103" s="24" t="str">
        <f t="shared" si="20"/>
        <v>NA</v>
      </c>
      <c r="S103" s="24" t="str">
        <f t="shared" si="20"/>
        <v>NA</v>
      </c>
      <c r="T103" s="24" t="str">
        <f t="shared" si="20"/>
        <v>NA</v>
      </c>
      <c r="U103" s="24" t="str">
        <f t="shared" si="20"/>
        <v>NA</v>
      </c>
      <c r="V103" s="24" t="str">
        <f t="shared" si="20"/>
        <v>NA</v>
      </c>
      <c r="W103" s="24" t="str">
        <f t="shared" si="20"/>
        <v>NA</v>
      </c>
      <c r="X103" s="24" t="str">
        <f t="shared" si="20"/>
        <v>NA</v>
      </c>
      <c r="Y103" s="24" t="str">
        <f t="shared" si="20"/>
        <v>NA</v>
      </c>
      <c r="Z103" s="24" t="str">
        <f t="shared" si="20"/>
        <v>NA</v>
      </c>
      <c r="AA103" s="24" t="str">
        <f t="shared" si="20"/>
        <v>NA</v>
      </c>
      <c r="AB103" s="24" t="str">
        <f t="shared" si="20"/>
        <v>NA</v>
      </c>
      <c r="AC103" s="24" t="str">
        <f t="shared" si="20"/>
        <v>NA</v>
      </c>
      <c r="AD103" s="24" t="str">
        <f t="shared" si="20"/>
        <v>NA</v>
      </c>
      <c r="AE103" s="24" t="str">
        <f t="shared" si="20"/>
        <v>NA</v>
      </c>
      <c r="AF103" s="24" t="str">
        <f t="shared" si="20"/>
        <v>NA</v>
      </c>
      <c r="AG103" s="24" t="str">
        <f t="shared" si="20"/>
        <v>NA</v>
      </c>
      <c r="AH103" s="24" t="str">
        <f t="shared" si="20"/>
        <v>NA</v>
      </c>
      <c r="AI103" s="24" t="str">
        <f t="shared" si="20"/>
        <v>NA</v>
      </c>
      <c r="AJ103" s="24" t="str">
        <f t="shared" si="20"/>
        <v>NA</v>
      </c>
      <c r="AK103" s="24" t="str">
        <f t="shared" si="20"/>
        <v>NA</v>
      </c>
      <c r="AL103" s="24" t="str">
        <f t="shared" si="20"/>
        <v>NA</v>
      </c>
      <c r="AM103" s="24" t="str">
        <f t="shared" si="20"/>
        <v>NA</v>
      </c>
      <c r="AN103" s="24" t="str">
        <f t="shared" si="20"/>
        <v>NA</v>
      </c>
      <c r="AO103" s="24" t="str">
        <f t="shared" si="20"/>
        <v>NA</v>
      </c>
      <c r="AP103" s="24" t="str">
        <f t="shared" si="20"/>
        <v>NA</v>
      </c>
      <c r="AQ103" s="24" t="str">
        <f t="shared" si="20"/>
        <v>NA</v>
      </c>
      <c r="AR103" s="24" t="str">
        <f t="shared" si="20"/>
        <v>NA</v>
      </c>
      <c r="AS103" s="24" t="str">
        <f t="shared" si="20"/>
        <v>NA</v>
      </c>
      <c r="AT103" s="24" t="str">
        <f t="shared" si="20"/>
        <v>NA</v>
      </c>
      <c r="AU103" s="24" t="str">
        <f t="shared" si="20"/>
        <v>NA</v>
      </c>
    </row>
    <row r="104" spans="1:47" x14ac:dyDescent="0.25">
      <c r="A104" s="614"/>
      <c r="B104" s="15" t="str">
        <f t="shared" si="2"/>
        <v>Czech Republic</v>
      </c>
      <c r="C104" s="15" t="s">
        <v>56</v>
      </c>
      <c r="D104" s="15" t="s">
        <v>32</v>
      </c>
      <c r="E104" s="15" t="s">
        <v>63</v>
      </c>
      <c r="F104" s="15" t="s">
        <v>65</v>
      </c>
      <c r="G104" s="15" t="s">
        <v>78</v>
      </c>
      <c r="H104" s="15" t="s">
        <v>7</v>
      </c>
      <c r="I104" s="15"/>
      <c r="J104" s="15"/>
      <c r="K104" s="24" t="str">
        <f t="shared" ref="K104:AU107" si="21">IFERROR((K54/$B$21*(K$35*K$30)/K$30)*INDEX($B$8:$G$17,MATCH($D104,$A$8:$A$17,0),MATCH($E104&amp;"_"&amp;$F104,$B$6:$G$6,0)),"NA")</f>
        <v>NA</v>
      </c>
      <c r="L104" s="24" t="str">
        <f t="shared" si="21"/>
        <v>NA</v>
      </c>
      <c r="M104" s="24" t="str">
        <f t="shared" si="21"/>
        <v>NA</v>
      </c>
      <c r="N104" s="24" t="str">
        <f t="shared" si="21"/>
        <v>NA</v>
      </c>
      <c r="O104" s="24" t="str">
        <f t="shared" si="21"/>
        <v>NA</v>
      </c>
      <c r="P104" s="24" t="str">
        <f t="shared" si="21"/>
        <v>NA</v>
      </c>
      <c r="Q104" s="24" t="str">
        <f t="shared" si="21"/>
        <v>NA</v>
      </c>
      <c r="R104" s="24" t="str">
        <f t="shared" si="21"/>
        <v>NA</v>
      </c>
      <c r="S104" s="24" t="str">
        <f t="shared" si="21"/>
        <v>NA</v>
      </c>
      <c r="T104" s="24" t="str">
        <f t="shared" si="21"/>
        <v>NA</v>
      </c>
      <c r="U104" s="24" t="str">
        <f t="shared" si="21"/>
        <v>NA</v>
      </c>
      <c r="V104" s="24" t="str">
        <f t="shared" si="21"/>
        <v>NA</v>
      </c>
      <c r="W104" s="24" t="str">
        <f t="shared" si="21"/>
        <v>NA</v>
      </c>
      <c r="X104" s="24" t="str">
        <f t="shared" si="21"/>
        <v>NA</v>
      </c>
      <c r="Y104" s="24" t="str">
        <f t="shared" si="21"/>
        <v>NA</v>
      </c>
      <c r="Z104" s="24" t="str">
        <f t="shared" si="21"/>
        <v>NA</v>
      </c>
      <c r="AA104" s="24" t="str">
        <f t="shared" si="21"/>
        <v>NA</v>
      </c>
      <c r="AB104" s="24" t="str">
        <f t="shared" si="21"/>
        <v>NA</v>
      </c>
      <c r="AC104" s="24" t="str">
        <f t="shared" si="21"/>
        <v>NA</v>
      </c>
      <c r="AD104" s="24" t="str">
        <f t="shared" si="21"/>
        <v>NA</v>
      </c>
      <c r="AE104" s="24" t="str">
        <f t="shared" si="21"/>
        <v>NA</v>
      </c>
      <c r="AF104" s="24" t="str">
        <f t="shared" si="21"/>
        <v>NA</v>
      </c>
      <c r="AG104" s="24" t="str">
        <f t="shared" si="21"/>
        <v>NA</v>
      </c>
      <c r="AH104" s="24" t="str">
        <f t="shared" si="21"/>
        <v>NA</v>
      </c>
      <c r="AI104" s="24" t="str">
        <f t="shared" si="21"/>
        <v>NA</v>
      </c>
      <c r="AJ104" s="24" t="str">
        <f t="shared" si="21"/>
        <v>NA</v>
      </c>
      <c r="AK104" s="24" t="str">
        <f t="shared" si="21"/>
        <v>NA</v>
      </c>
      <c r="AL104" s="24" t="str">
        <f t="shared" si="21"/>
        <v>NA</v>
      </c>
      <c r="AM104" s="24" t="str">
        <f t="shared" si="21"/>
        <v>NA</v>
      </c>
      <c r="AN104" s="24" t="str">
        <f t="shared" si="21"/>
        <v>NA</v>
      </c>
      <c r="AO104" s="24" t="str">
        <f t="shared" si="21"/>
        <v>NA</v>
      </c>
      <c r="AP104" s="24" t="str">
        <f t="shared" si="21"/>
        <v>NA</v>
      </c>
      <c r="AQ104" s="24" t="str">
        <f t="shared" si="21"/>
        <v>NA</v>
      </c>
      <c r="AR104" s="24" t="str">
        <f t="shared" si="21"/>
        <v>NA</v>
      </c>
      <c r="AS104" s="24" t="str">
        <f t="shared" si="21"/>
        <v>NA</v>
      </c>
      <c r="AT104" s="24" t="str">
        <f t="shared" si="21"/>
        <v>NA</v>
      </c>
      <c r="AU104" s="24" t="str">
        <f t="shared" si="21"/>
        <v>NA</v>
      </c>
    </row>
    <row r="105" spans="1:47" x14ac:dyDescent="0.25">
      <c r="A105" s="614"/>
      <c r="B105" s="15" t="str">
        <f t="shared" ref="B105:B128" si="22">B$28</f>
        <v>Czech Republic</v>
      </c>
      <c r="C105" s="15" t="s">
        <v>56</v>
      </c>
      <c r="D105" s="15" t="s">
        <v>34</v>
      </c>
      <c r="E105" s="15" t="s">
        <v>63</v>
      </c>
      <c r="F105" s="15" t="s">
        <v>65</v>
      </c>
      <c r="G105" s="15" t="s">
        <v>78</v>
      </c>
      <c r="H105" s="15" t="s">
        <v>7</v>
      </c>
      <c r="I105" s="15"/>
      <c r="J105" s="15"/>
      <c r="K105" s="24" t="str">
        <f t="shared" si="21"/>
        <v>NA</v>
      </c>
      <c r="L105" s="24" t="str">
        <f t="shared" si="21"/>
        <v>NA</v>
      </c>
      <c r="M105" s="24" t="str">
        <f t="shared" si="21"/>
        <v>NA</v>
      </c>
      <c r="N105" s="24" t="str">
        <f t="shared" si="21"/>
        <v>NA</v>
      </c>
      <c r="O105" s="24" t="str">
        <f t="shared" si="21"/>
        <v>NA</v>
      </c>
      <c r="P105" s="24" t="str">
        <f t="shared" si="21"/>
        <v>NA</v>
      </c>
      <c r="Q105" s="24" t="str">
        <f t="shared" si="21"/>
        <v>NA</v>
      </c>
      <c r="R105" s="24" t="str">
        <f t="shared" si="21"/>
        <v>NA</v>
      </c>
      <c r="S105" s="24" t="str">
        <f t="shared" si="21"/>
        <v>NA</v>
      </c>
      <c r="T105" s="24" t="str">
        <f t="shared" si="21"/>
        <v>NA</v>
      </c>
      <c r="U105" s="24" t="str">
        <f t="shared" si="21"/>
        <v>NA</v>
      </c>
      <c r="V105" s="24" t="str">
        <f t="shared" si="21"/>
        <v>NA</v>
      </c>
      <c r="W105" s="24" t="str">
        <f t="shared" si="21"/>
        <v>NA</v>
      </c>
      <c r="X105" s="24" t="str">
        <f t="shared" si="21"/>
        <v>NA</v>
      </c>
      <c r="Y105" s="24" t="str">
        <f t="shared" si="21"/>
        <v>NA</v>
      </c>
      <c r="Z105" s="24" t="str">
        <f t="shared" si="21"/>
        <v>NA</v>
      </c>
      <c r="AA105" s="24" t="str">
        <f t="shared" si="21"/>
        <v>NA</v>
      </c>
      <c r="AB105" s="24" t="str">
        <f t="shared" si="21"/>
        <v>NA</v>
      </c>
      <c r="AC105" s="24" t="str">
        <f t="shared" si="21"/>
        <v>NA</v>
      </c>
      <c r="AD105" s="24" t="str">
        <f t="shared" si="21"/>
        <v>NA</v>
      </c>
      <c r="AE105" s="24" t="str">
        <f t="shared" si="21"/>
        <v>NA</v>
      </c>
      <c r="AF105" s="24" t="str">
        <f t="shared" si="21"/>
        <v>NA</v>
      </c>
      <c r="AG105" s="24" t="str">
        <f t="shared" si="21"/>
        <v>NA</v>
      </c>
      <c r="AH105" s="24" t="str">
        <f t="shared" si="21"/>
        <v>NA</v>
      </c>
      <c r="AI105" s="24" t="str">
        <f t="shared" si="21"/>
        <v>NA</v>
      </c>
      <c r="AJ105" s="24" t="str">
        <f t="shared" si="21"/>
        <v>NA</v>
      </c>
      <c r="AK105" s="24" t="str">
        <f t="shared" si="21"/>
        <v>NA</v>
      </c>
      <c r="AL105" s="24" t="str">
        <f t="shared" si="21"/>
        <v>NA</v>
      </c>
      <c r="AM105" s="24" t="str">
        <f t="shared" si="21"/>
        <v>NA</v>
      </c>
      <c r="AN105" s="24" t="str">
        <f t="shared" si="21"/>
        <v>NA</v>
      </c>
      <c r="AO105" s="24" t="str">
        <f t="shared" si="21"/>
        <v>NA</v>
      </c>
      <c r="AP105" s="24" t="str">
        <f t="shared" si="21"/>
        <v>NA</v>
      </c>
      <c r="AQ105" s="24" t="str">
        <f t="shared" si="21"/>
        <v>NA</v>
      </c>
      <c r="AR105" s="24" t="str">
        <f t="shared" si="21"/>
        <v>NA</v>
      </c>
      <c r="AS105" s="24" t="str">
        <f t="shared" si="21"/>
        <v>NA</v>
      </c>
      <c r="AT105" s="24" t="str">
        <f t="shared" si="21"/>
        <v>NA</v>
      </c>
      <c r="AU105" s="24" t="str">
        <f t="shared" si="21"/>
        <v>NA</v>
      </c>
    </row>
    <row r="106" spans="1:47" x14ac:dyDescent="0.25">
      <c r="A106" s="614"/>
      <c r="B106" s="15" t="str">
        <f t="shared" si="22"/>
        <v>Czech Republic</v>
      </c>
      <c r="C106" s="15" t="s">
        <v>56</v>
      </c>
      <c r="D106" s="15" t="s">
        <v>36</v>
      </c>
      <c r="E106" s="15" t="s">
        <v>63</v>
      </c>
      <c r="F106" s="15" t="s">
        <v>65</v>
      </c>
      <c r="G106" s="15" t="s">
        <v>78</v>
      </c>
      <c r="H106" s="15" t="s">
        <v>7</v>
      </c>
      <c r="I106" s="15"/>
      <c r="J106" s="15"/>
      <c r="K106" s="24" t="str">
        <f t="shared" si="21"/>
        <v>NA</v>
      </c>
      <c r="L106" s="24" t="str">
        <f t="shared" si="21"/>
        <v>NA</v>
      </c>
      <c r="M106" s="24" t="str">
        <f t="shared" si="21"/>
        <v>NA</v>
      </c>
      <c r="N106" s="24" t="str">
        <f t="shared" si="21"/>
        <v>NA</v>
      </c>
      <c r="O106" s="24" t="str">
        <f t="shared" si="21"/>
        <v>NA</v>
      </c>
      <c r="P106" s="24" t="str">
        <f t="shared" si="21"/>
        <v>NA</v>
      </c>
      <c r="Q106" s="24" t="str">
        <f t="shared" si="21"/>
        <v>NA</v>
      </c>
      <c r="R106" s="24" t="str">
        <f t="shared" si="21"/>
        <v>NA</v>
      </c>
      <c r="S106" s="24" t="str">
        <f t="shared" si="21"/>
        <v>NA</v>
      </c>
      <c r="T106" s="24" t="str">
        <f t="shared" si="21"/>
        <v>NA</v>
      </c>
      <c r="U106" s="24" t="str">
        <f t="shared" si="21"/>
        <v>NA</v>
      </c>
      <c r="V106" s="24" t="str">
        <f t="shared" si="21"/>
        <v>NA</v>
      </c>
      <c r="W106" s="24" t="str">
        <f t="shared" si="21"/>
        <v>NA</v>
      </c>
      <c r="X106" s="24" t="str">
        <f t="shared" si="21"/>
        <v>NA</v>
      </c>
      <c r="Y106" s="24" t="str">
        <f t="shared" si="21"/>
        <v>NA</v>
      </c>
      <c r="Z106" s="24" t="str">
        <f t="shared" si="21"/>
        <v>NA</v>
      </c>
      <c r="AA106" s="24" t="str">
        <f t="shared" si="21"/>
        <v>NA</v>
      </c>
      <c r="AB106" s="24" t="str">
        <f t="shared" si="21"/>
        <v>NA</v>
      </c>
      <c r="AC106" s="24" t="str">
        <f t="shared" si="21"/>
        <v>NA</v>
      </c>
      <c r="AD106" s="24" t="str">
        <f t="shared" si="21"/>
        <v>NA</v>
      </c>
      <c r="AE106" s="24" t="str">
        <f t="shared" si="21"/>
        <v>NA</v>
      </c>
      <c r="AF106" s="24" t="str">
        <f t="shared" si="21"/>
        <v>NA</v>
      </c>
      <c r="AG106" s="24" t="str">
        <f t="shared" si="21"/>
        <v>NA</v>
      </c>
      <c r="AH106" s="24" t="str">
        <f t="shared" si="21"/>
        <v>NA</v>
      </c>
      <c r="AI106" s="24" t="str">
        <f t="shared" si="21"/>
        <v>NA</v>
      </c>
      <c r="AJ106" s="24" t="str">
        <f t="shared" si="21"/>
        <v>NA</v>
      </c>
      <c r="AK106" s="24" t="str">
        <f t="shared" si="21"/>
        <v>NA</v>
      </c>
      <c r="AL106" s="24" t="str">
        <f t="shared" si="21"/>
        <v>NA</v>
      </c>
      <c r="AM106" s="24" t="str">
        <f t="shared" si="21"/>
        <v>NA</v>
      </c>
      <c r="AN106" s="24" t="str">
        <f t="shared" si="21"/>
        <v>NA</v>
      </c>
      <c r="AO106" s="24" t="str">
        <f t="shared" si="21"/>
        <v>NA</v>
      </c>
      <c r="AP106" s="24" t="str">
        <f t="shared" si="21"/>
        <v>NA</v>
      </c>
      <c r="AQ106" s="24" t="str">
        <f t="shared" si="21"/>
        <v>NA</v>
      </c>
      <c r="AR106" s="24" t="str">
        <f t="shared" si="21"/>
        <v>NA</v>
      </c>
      <c r="AS106" s="24" t="str">
        <f t="shared" si="21"/>
        <v>NA</v>
      </c>
      <c r="AT106" s="24" t="str">
        <f t="shared" si="21"/>
        <v>NA</v>
      </c>
      <c r="AU106" s="24" t="str">
        <f t="shared" si="21"/>
        <v>NA</v>
      </c>
    </row>
    <row r="107" spans="1:47" ht="15.75" thickBot="1" x14ac:dyDescent="0.3">
      <c r="A107" s="614"/>
      <c r="B107" s="25" t="str">
        <f t="shared" si="22"/>
        <v>Czech Republic</v>
      </c>
      <c r="C107" s="25" t="s">
        <v>56</v>
      </c>
      <c r="D107" s="25" t="s">
        <v>38</v>
      </c>
      <c r="E107" s="25" t="s">
        <v>63</v>
      </c>
      <c r="F107" s="25" t="s">
        <v>65</v>
      </c>
      <c r="G107" s="25" t="s">
        <v>78</v>
      </c>
      <c r="H107" s="25" t="s">
        <v>7</v>
      </c>
      <c r="I107" s="25"/>
      <c r="J107" s="25"/>
      <c r="K107" s="26" t="str">
        <f t="shared" si="21"/>
        <v>NA</v>
      </c>
      <c r="L107" s="26" t="str">
        <f t="shared" si="21"/>
        <v>NA</v>
      </c>
      <c r="M107" s="26" t="str">
        <f t="shared" si="21"/>
        <v>NA</v>
      </c>
      <c r="N107" s="26" t="str">
        <f t="shared" si="21"/>
        <v>NA</v>
      </c>
      <c r="O107" s="26" t="str">
        <f t="shared" si="21"/>
        <v>NA</v>
      </c>
      <c r="P107" s="26" t="str">
        <f t="shared" si="21"/>
        <v>NA</v>
      </c>
      <c r="Q107" s="26" t="str">
        <f t="shared" si="21"/>
        <v>NA</v>
      </c>
      <c r="R107" s="26" t="str">
        <f t="shared" si="21"/>
        <v>NA</v>
      </c>
      <c r="S107" s="26" t="str">
        <f t="shared" si="21"/>
        <v>NA</v>
      </c>
      <c r="T107" s="26" t="str">
        <f t="shared" si="21"/>
        <v>NA</v>
      </c>
      <c r="U107" s="26" t="str">
        <f t="shared" si="21"/>
        <v>NA</v>
      </c>
      <c r="V107" s="26" t="str">
        <f t="shared" si="21"/>
        <v>NA</v>
      </c>
      <c r="W107" s="26" t="str">
        <f t="shared" si="21"/>
        <v>NA</v>
      </c>
      <c r="X107" s="26" t="str">
        <f t="shared" si="21"/>
        <v>NA</v>
      </c>
      <c r="Y107" s="26" t="str">
        <f t="shared" si="21"/>
        <v>NA</v>
      </c>
      <c r="Z107" s="26" t="str">
        <f t="shared" si="21"/>
        <v>NA</v>
      </c>
      <c r="AA107" s="26" t="str">
        <f t="shared" si="21"/>
        <v>NA</v>
      </c>
      <c r="AB107" s="26" t="str">
        <f t="shared" si="21"/>
        <v>NA</v>
      </c>
      <c r="AC107" s="26" t="str">
        <f t="shared" si="21"/>
        <v>NA</v>
      </c>
      <c r="AD107" s="26" t="str">
        <f t="shared" si="21"/>
        <v>NA</v>
      </c>
      <c r="AE107" s="26" t="str">
        <f t="shared" si="21"/>
        <v>NA</v>
      </c>
      <c r="AF107" s="26" t="str">
        <f t="shared" si="21"/>
        <v>NA</v>
      </c>
      <c r="AG107" s="26" t="str">
        <f t="shared" si="21"/>
        <v>NA</v>
      </c>
      <c r="AH107" s="26" t="str">
        <f t="shared" si="21"/>
        <v>NA</v>
      </c>
      <c r="AI107" s="26" t="str">
        <f t="shared" si="21"/>
        <v>NA</v>
      </c>
      <c r="AJ107" s="26" t="str">
        <f t="shared" si="21"/>
        <v>NA</v>
      </c>
      <c r="AK107" s="26" t="str">
        <f t="shared" si="21"/>
        <v>NA</v>
      </c>
      <c r="AL107" s="26" t="str">
        <f t="shared" si="21"/>
        <v>NA</v>
      </c>
      <c r="AM107" s="26" t="str">
        <f t="shared" si="21"/>
        <v>NA</v>
      </c>
      <c r="AN107" s="26" t="str">
        <f t="shared" si="21"/>
        <v>NA</v>
      </c>
      <c r="AO107" s="26" t="str">
        <f t="shared" si="21"/>
        <v>NA</v>
      </c>
      <c r="AP107" s="26" t="str">
        <f t="shared" si="21"/>
        <v>NA</v>
      </c>
      <c r="AQ107" s="26" t="str">
        <f t="shared" si="21"/>
        <v>NA</v>
      </c>
      <c r="AR107" s="26" t="str">
        <f t="shared" si="21"/>
        <v>NA</v>
      </c>
      <c r="AS107" s="26" t="str">
        <f t="shared" si="21"/>
        <v>NA</v>
      </c>
      <c r="AT107" s="26" t="str">
        <f t="shared" si="21"/>
        <v>NA</v>
      </c>
      <c r="AU107" s="26" t="str">
        <f t="shared" si="21"/>
        <v>NA</v>
      </c>
    </row>
    <row r="108" spans="1:47" x14ac:dyDescent="0.25">
      <c r="A108" s="614"/>
      <c r="B108" s="15" t="str">
        <f t="shared" si="22"/>
        <v>Czech Republic</v>
      </c>
      <c r="C108" s="15" t="s">
        <v>56</v>
      </c>
      <c r="D108" s="15" t="s">
        <v>20</v>
      </c>
      <c r="E108" s="15" t="s">
        <v>63</v>
      </c>
      <c r="F108" s="15" t="s">
        <v>68</v>
      </c>
      <c r="G108" s="15" t="s">
        <v>78</v>
      </c>
      <c r="H108" s="15" t="s">
        <v>7</v>
      </c>
      <c r="I108" s="15"/>
      <c r="J108" s="15"/>
      <c r="K108" s="24" t="str">
        <f t="shared" ref="K108:AU113" si="23">IFERROR((K48/$B$21*(K$36*K$30)/K$30)*INDEX($B$8:$G$17,MATCH($D108,$A$8:$A$17,0),MATCH($E108&amp;"_"&amp;$F108,$B$6:$G$6,0)),"NA")</f>
        <v>NA</v>
      </c>
      <c r="L108" s="24" t="str">
        <f t="shared" si="23"/>
        <v>NA</v>
      </c>
      <c r="M108" s="24" t="str">
        <f t="shared" si="23"/>
        <v>NA</v>
      </c>
      <c r="N108" s="24" t="str">
        <f t="shared" si="23"/>
        <v>NA</v>
      </c>
      <c r="O108" s="24" t="str">
        <f t="shared" si="23"/>
        <v>NA</v>
      </c>
      <c r="P108" s="24" t="str">
        <f t="shared" si="23"/>
        <v>NA</v>
      </c>
      <c r="Q108" s="24" t="str">
        <f t="shared" si="23"/>
        <v>NA</v>
      </c>
      <c r="R108" s="24" t="str">
        <f t="shared" si="23"/>
        <v>NA</v>
      </c>
      <c r="S108" s="24" t="str">
        <f t="shared" si="23"/>
        <v>NA</v>
      </c>
      <c r="T108" s="24" t="str">
        <f t="shared" si="23"/>
        <v>NA</v>
      </c>
      <c r="U108" s="24" t="str">
        <f t="shared" si="23"/>
        <v>NA</v>
      </c>
      <c r="V108" s="24" t="str">
        <f t="shared" si="23"/>
        <v>NA</v>
      </c>
      <c r="W108" s="24" t="str">
        <f t="shared" si="23"/>
        <v>NA</v>
      </c>
      <c r="X108" s="24" t="str">
        <f t="shared" si="23"/>
        <v>NA</v>
      </c>
      <c r="Y108" s="24" t="str">
        <f t="shared" si="23"/>
        <v>NA</v>
      </c>
      <c r="Z108" s="24" t="str">
        <f t="shared" si="23"/>
        <v>NA</v>
      </c>
      <c r="AA108" s="24" t="str">
        <f t="shared" si="23"/>
        <v>NA</v>
      </c>
      <c r="AB108" s="24" t="str">
        <f t="shared" si="23"/>
        <v>NA</v>
      </c>
      <c r="AC108" s="24" t="str">
        <f t="shared" si="23"/>
        <v>NA</v>
      </c>
      <c r="AD108" s="24" t="str">
        <f t="shared" si="23"/>
        <v>NA</v>
      </c>
      <c r="AE108" s="24" t="str">
        <f t="shared" si="23"/>
        <v>NA</v>
      </c>
      <c r="AF108" s="24" t="str">
        <f t="shared" si="23"/>
        <v>NA</v>
      </c>
      <c r="AG108" s="24" t="str">
        <f t="shared" si="23"/>
        <v>NA</v>
      </c>
      <c r="AH108" s="24" t="str">
        <f t="shared" si="23"/>
        <v>NA</v>
      </c>
      <c r="AI108" s="24" t="str">
        <f t="shared" si="23"/>
        <v>NA</v>
      </c>
      <c r="AJ108" s="24" t="str">
        <f t="shared" si="23"/>
        <v>NA</v>
      </c>
      <c r="AK108" s="24" t="str">
        <f t="shared" si="23"/>
        <v>NA</v>
      </c>
      <c r="AL108" s="24" t="str">
        <f t="shared" si="23"/>
        <v>NA</v>
      </c>
      <c r="AM108" s="24" t="str">
        <f t="shared" si="23"/>
        <v>NA</v>
      </c>
      <c r="AN108" s="24" t="str">
        <f t="shared" si="23"/>
        <v>NA</v>
      </c>
      <c r="AO108" s="24" t="str">
        <f t="shared" si="23"/>
        <v>NA</v>
      </c>
      <c r="AP108" s="24" t="str">
        <f t="shared" si="23"/>
        <v>NA</v>
      </c>
      <c r="AQ108" s="24" t="str">
        <f t="shared" si="23"/>
        <v>NA</v>
      </c>
      <c r="AR108" s="24" t="str">
        <f t="shared" si="23"/>
        <v>NA</v>
      </c>
      <c r="AS108" s="24" t="str">
        <f t="shared" si="23"/>
        <v>NA</v>
      </c>
      <c r="AT108" s="24" t="str">
        <f t="shared" si="23"/>
        <v>NA</v>
      </c>
      <c r="AU108" s="24" t="str">
        <f t="shared" si="23"/>
        <v>NA</v>
      </c>
    </row>
    <row r="109" spans="1:47" x14ac:dyDescent="0.25">
      <c r="A109" s="614"/>
      <c r="B109" s="15" t="str">
        <f t="shared" si="22"/>
        <v>Czech Republic</v>
      </c>
      <c r="C109" s="15" t="s">
        <v>56</v>
      </c>
      <c r="D109" s="15" t="s">
        <v>22</v>
      </c>
      <c r="E109" s="15" t="s">
        <v>63</v>
      </c>
      <c r="F109" s="15" t="s">
        <v>68</v>
      </c>
      <c r="G109" s="15" t="s">
        <v>78</v>
      </c>
      <c r="H109" s="15" t="s">
        <v>7</v>
      </c>
      <c r="I109" s="15"/>
      <c r="J109" s="15"/>
      <c r="K109" s="24" t="str">
        <f t="shared" si="23"/>
        <v>NA</v>
      </c>
      <c r="L109" s="24" t="str">
        <f t="shared" si="23"/>
        <v>NA</v>
      </c>
      <c r="M109" s="24" t="str">
        <f t="shared" si="23"/>
        <v>NA</v>
      </c>
      <c r="N109" s="24" t="str">
        <f t="shared" si="23"/>
        <v>NA</v>
      </c>
      <c r="O109" s="24" t="str">
        <f t="shared" si="23"/>
        <v>NA</v>
      </c>
      <c r="P109" s="24" t="str">
        <f t="shared" si="23"/>
        <v>NA</v>
      </c>
      <c r="Q109" s="24" t="str">
        <f t="shared" si="23"/>
        <v>NA</v>
      </c>
      <c r="R109" s="24" t="str">
        <f t="shared" si="23"/>
        <v>NA</v>
      </c>
      <c r="S109" s="24" t="str">
        <f t="shared" si="23"/>
        <v>NA</v>
      </c>
      <c r="T109" s="24" t="str">
        <f t="shared" si="23"/>
        <v>NA</v>
      </c>
      <c r="U109" s="24" t="str">
        <f t="shared" si="23"/>
        <v>NA</v>
      </c>
      <c r="V109" s="24" t="str">
        <f t="shared" si="23"/>
        <v>NA</v>
      </c>
      <c r="W109" s="24" t="str">
        <f t="shared" si="23"/>
        <v>NA</v>
      </c>
      <c r="X109" s="24" t="str">
        <f t="shared" si="23"/>
        <v>NA</v>
      </c>
      <c r="Y109" s="24" t="str">
        <f t="shared" si="23"/>
        <v>NA</v>
      </c>
      <c r="Z109" s="24" t="str">
        <f t="shared" si="23"/>
        <v>NA</v>
      </c>
      <c r="AA109" s="24" t="str">
        <f t="shared" si="23"/>
        <v>NA</v>
      </c>
      <c r="AB109" s="24" t="str">
        <f t="shared" si="23"/>
        <v>NA</v>
      </c>
      <c r="AC109" s="24" t="str">
        <f t="shared" si="23"/>
        <v>NA</v>
      </c>
      <c r="AD109" s="24" t="str">
        <f t="shared" si="23"/>
        <v>NA</v>
      </c>
      <c r="AE109" s="24" t="str">
        <f t="shared" si="23"/>
        <v>NA</v>
      </c>
      <c r="AF109" s="24" t="str">
        <f t="shared" si="23"/>
        <v>NA</v>
      </c>
      <c r="AG109" s="24" t="str">
        <f t="shared" si="23"/>
        <v>NA</v>
      </c>
      <c r="AH109" s="24" t="str">
        <f t="shared" si="23"/>
        <v>NA</v>
      </c>
      <c r="AI109" s="24" t="str">
        <f t="shared" si="23"/>
        <v>NA</v>
      </c>
      <c r="AJ109" s="24" t="str">
        <f t="shared" si="23"/>
        <v>NA</v>
      </c>
      <c r="AK109" s="24" t="str">
        <f t="shared" si="23"/>
        <v>NA</v>
      </c>
      <c r="AL109" s="24" t="str">
        <f t="shared" si="23"/>
        <v>NA</v>
      </c>
      <c r="AM109" s="24" t="str">
        <f t="shared" si="23"/>
        <v>NA</v>
      </c>
      <c r="AN109" s="24" t="str">
        <f t="shared" si="23"/>
        <v>NA</v>
      </c>
      <c r="AO109" s="24" t="str">
        <f t="shared" si="23"/>
        <v>NA</v>
      </c>
      <c r="AP109" s="24" t="str">
        <f t="shared" si="23"/>
        <v>NA</v>
      </c>
      <c r="AQ109" s="24" t="str">
        <f t="shared" si="23"/>
        <v>NA</v>
      </c>
      <c r="AR109" s="24" t="str">
        <f t="shared" si="23"/>
        <v>NA</v>
      </c>
      <c r="AS109" s="24" t="str">
        <f t="shared" si="23"/>
        <v>NA</v>
      </c>
      <c r="AT109" s="24" t="str">
        <f t="shared" si="23"/>
        <v>NA</v>
      </c>
      <c r="AU109" s="24" t="str">
        <f t="shared" si="23"/>
        <v>NA</v>
      </c>
    </row>
    <row r="110" spans="1:47" x14ac:dyDescent="0.25">
      <c r="A110" s="614"/>
      <c r="B110" s="15" t="str">
        <f t="shared" si="22"/>
        <v>Czech Republic</v>
      </c>
      <c r="C110" s="15" t="s">
        <v>56</v>
      </c>
      <c r="D110" s="15" t="s">
        <v>24</v>
      </c>
      <c r="E110" s="15" t="s">
        <v>63</v>
      </c>
      <c r="F110" s="15" t="s">
        <v>68</v>
      </c>
      <c r="G110" s="15" t="s">
        <v>78</v>
      </c>
      <c r="H110" s="15" t="s">
        <v>7</v>
      </c>
      <c r="I110" s="15"/>
      <c r="J110" s="15"/>
      <c r="K110" s="24" t="str">
        <f t="shared" si="23"/>
        <v>NA</v>
      </c>
      <c r="L110" s="24" t="str">
        <f t="shared" si="23"/>
        <v>NA</v>
      </c>
      <c r="M110" s="24" t="str">
        <f t="shared" si="23"/>
        <v>NA</v>
      </c>
      <c r="N110" s="24" t="str">
        <f t="shared" si="23"/>
        <v>NA</v>
      </c>
      <c r="O110" s="24" t="str">
        <f t="shared" si="23"/>
        <v>NA</v>
      </c>
      <c r="P110" s="24" t="str">
        <f t="shared" si="23"/>
        <v>NA</v>
      </c>
      <c r="Q110" s="24" t="str">
        <f t="shared" si="23"/>
        <v>NA</v>
      </c>
      <c r="R110" s="24" t="str">
        <f t="shared" si="23"/>
        <v>NA</v>
      </c>
      <c r="S110" s="24" t="str">
        <f t="shared" si="23"/>
        <v>NA</v>
      </c>
      <c r="T110" s="24" t="str">
        <f t="shared" si="23"/>
        <v>NA</v>
      </c>
      <c r="U110" s="24" t="str">
        <f t="shared" si="23"/>
        <v>NA</v>
      </c>
      <c r="V110" s="24" t="str">
        <f t="shared" si="23"/>
        <v>NA</v>
      </c>
      <c r="W110" s="24" t="str">
        <f t="shared" si="23"/>
        <v>NA</v>
      </c>
      <c r="X110" s="24" t="str">
        <f t="shared" si="23"/>
        <v>NA</v>
      </c>
      <c r="Y110" s="24" t="str">
        <f t="shared" si="23"/>
        <v>NA</v>
      </c>
      <c r="Z110" s="24" t="str">
        <f t="shared" si="23"/>
        <v>NA</v>
      </c>
      <c r="AA110" s="24" t="str">
        <f t="shared" si="23"/>
        <v>NA</v>
      </c>
      <c r="AB110" s="24" t="str">
        <f t="shared" si="23"/>
        <v>NA</v>
      </c>
      <c r="AC110" s="24" t="str">
        <f t="shared" si="23"/>
        <v>NA</v>
      </c>
      <c r="AD110" s="24" t="str">
        <f t="shared" si="23"/>
        <v>NA</v>
      </c>
      <c r="AE110" s="24" t="str">
        <f t="shared" si="23"/>
        <v>NA</v>
      </c>
      <c r="AF110" s="24" t="str">
        <f t="shared" si="23"/>
        <v>NA</v>
      </c>
      <c r="AG110" s="24" t="str">
        <f t="shared" si="23"/>
        <v>NA</v>
      </c>
      <c r="AH110" s="24" t="str">
        <f t="shared" si="23"/>
        <v>NA</v>
      </c>
      <c r="AI110" s="24" t="str">
        <f t="shared" si="23"/>
        <v>NA</v>
      </c>
      <c r="AJ110" s="24" t="str">
        <f t="shared" si="23"/>
        <v>NA</v>
      </c>
      <c r="AK110" s="24" t="str">
        <f t="shared" si="23"/>
        <v>NA</v>
      </c>
      <c r="AL110" s="24" t="str">
        <f t="shared" si="23"/>
        <v>NA</v>
      </c>
      <c r="AM110" s="24" t="str">
        <f t="shared" si="23"/>
        <v>NA</v>
      </c>
      <c r="AN110" s="24" t="str">
        <f t="shared" si="23"/>
        <v>NA</v>
      </c>
      <c r="AO110" s="24" t="str">
        <f t="shared" si="23"/>
        <v>NA</v>
      </c>
      <c r="AP110" s="24" t="str">
        <f t="shared" si="23"/>
        <v>NA</v>
      </c>
      <c r="AQ110" s="24" t="str">
        <f t="shared" si="23"/>
        <v>NA</v>
      </c>
      <c r="AR110" s="24" t="str">
        <f t="shared" si="23"/>
        <v>NA</v>
      </c>
      <c r="AS110" s="24" t="str">
        <f t="shared" si="23"/>
        <v>NA</v>
      </c>
      <c r="AT110" s="24" t="str">
        <f t="shared" si="23"/>
        <v>NA</v>
      </c>
      <c r="AU110" s="24" t="str">
        <f t="shared" si="23"/>
        <v>NA</v>
      </c>
    </row>
    <row r="111" spans="1:47" x14ac:dyDescent="0.25">
      <c r="A111" s="614"/>
      <c r="B111" s="15" t="str">
        <f t="shared" si="22"/>
        <v>Czech Republic</v>
      </c>
      <c r="C111" s="15" t="s">
        <v>56</v>
      </c>
      <c r="D111" s="15" t="s">
        <v>26</v>
      </c>
      <c r="E111" s="15" t="s">
        <v>63</v>
      </c>
      <c r="F111" s="15" t="s">
        <v>68</v>
      </c>
      <c r="G111" s="15" t="s">
        <v>78</v>
      </c>
      <c r="H111" s="15" t="s">
        <v>7</v>
      </c>
      <c r="I111" s="15"/>
      <c r="J111" s="15"/>
      <c r="K111" s="24" t="str">
        <f t="shared" si="23"/>
        <v>NA</v>
      </c>
      <c r="L111" s="24" t="str">
        <f t="shared" si="23"/>
        <v>NA</v>
      </c>
      <c r="M111" s="24" t="str">
        <f t="shared" si="23"/>
        <v>NA</v>
      </c>
      <c r="N111" s="24" t="str">
        <f t="shared" si="23"/>
        <v>NA</v>
      </c>
      <c r="O111" s="24" t="str">
        <f t="shared" si="23"/>
        <v>NA</v>
      </c>
      <c r="P111" s="24" t="str">
        <f t="shared" si="23"/>
        <v>NA</v>
      </c>
      <c r="Q111" s="24" t="str">
        <f t="shared" si="23"/>
        <v>NA</v>
      </c>
      <c r="R111" s="24" t="str">
        <f t="shared" si="23"/>
        <v>NA</v>
      </c>
      <c r="S111" s="24" t="str">
        <f t="shared" si="23"/>
        <v>NA</v>
      </c>
      <c r="T111" s="24" t="str">
        <f t="shared" si="23"/>
        <v>NA</v>
      </c>
      <c r="U111" s="24" t="str">
        <f t="shared" si="23"/>
        <v>NA</v>
      </c>
      <c r="V111" s="24" t="str">
        <f t="shared" si="23"/>
        <v>NA</v>
      </c>
      <c r="W111" s="24" t="str">
        <f t="shared" si="23"/>
        <v>NA</v>
      </c>
      <c r="X111" s="24" t="str">
        <f t="shared" si="23"/>
        <v>NA</v>
      </c>
      <c r="Y111" s="24" t="str">
        <f t="shared" si="23"/>
        <v>NA</v>
      </c>
      <c r="Z111" s="24" t="str">
        <f t="shared" si="23"/>
        <v>NA</v>
      </c>
      <c r="AA111" s="24" t="str">
        <f t="shared" si="23"/>
        <v>NA</v>
      </c>
      <c r="AB111" s="24" t="str">
        <f t="shared" si="23"/>
        <v>NA</v>
      </c>
      <c r="AC111" s="24" t="str">
        <f t="shared" si="23"/>
        <v>NA</v>
      </c>
      <c r="AD111" s="24" t="str">
        <f t="shared" si="23"/>
        <v>NA</v>
      </c>
      <c r="AE111" s="24" t="str">
        <f t="shared" si="23"/>
        <v>NA</v>
      </c>
      <c r="AF111" s="24" t="str">
        <f t="shared" si="23"/>
        <v>NA</v>
      </c>
      <c r="AG111" s="24" t="str">
        <f t="shared" si="23"/>
        <v>NA</v>
      </c>
      <c r="AH111" s="24" t="str">
        <f t="shared" si="23"/>
        <v>NA</v>
      </c>
      <c r="AI111" s="24" t="str">
        <f t="shared" si="23"/>
        <v>NA</v>
      </c>
      <c r="AJ111" s="24" t="str">
        <f t="shared" si="23"/>
        <v>NA</v>
      </c>
      <c r="AK111" s="24" t="str">
        <f t="shared" si="23"/>
        <v>NA</v>
      </c>
      <c r="AL111" s="24" t="str">
        <f t="shared" si="23"/>
        <v>NA</v>
      </c>
      <c r="AM111" s="24" t="str">
        <f t="shared" si="23"/>
        <v>NA</v>
      </c>
      <c r="AN111" s="24" t="str">
        <f t="shared" si="23"/>
        <v>NA</v>
      </c>
      <c r="AO111" s="24" t="str">
        <f t="shared" si="23"/>
        <v>NA</v>
      </c>
      <c r="AP111" s="24" t="str">
        <f t="shared" si="23"/>
        <v>NA</v>
      </c>
      <c r="AQ111" s="24" t="str">
        <f t="shared" si="23"/>
        <v>NA</v>
      </c>
      <c r="AR111" s="24" t="str">
        <f t="shared" si="23"/>
        <v>NA</v>
      </c>
      <c r="AS111" s="24" t="str">
        <f t="shared" si="23"/>
        <v>NA</v>
      </c>
      <c r="AT111" s="24" t="str">
        <f t="shared" si="23"/>
        <v>NA</v>
      </c>
      <c r="AU111" s="24" t="str">
        <f t="shared" si="23"/>
        <v>NA</v>
      </c>
    </row>
    <row r="112" spans="1:47" x14ac:dyDescent="0.25">
      <c r="A112" s="614"/>
      <c r="B112" s="15" t="str">
        <f t="shared" si="22"/>
        <v>Czech Republic</v>
      </c>
      <c r="C112" s="15" t="s">
        <v>56</v>
      </c>
      <c r="D112" s="15" t="s">
        <v>28</v>
      </c>
      <c r="E112" s="15" t="s">
        <v>63</v>
      </c>
      <c r="F112" s="15" t="s">
        <v>68</v>
      </c>
      <c r="G112" s="15" t="s">
        <v>78</v>
      </c>
      <c r="H112" s="15" t="s">
        <v>7</v>
      </c>
      <c r="I112" s="15"/>
      <c r="J112" s="15"/>
      <c r="K112" s="24" t="str">
        <f t="shared" si="23"/>
        <v>NA</v>
      </c>
      <c r="L112" s="24" t="str">
        <f t="shared" si="23"/>
        <v>NA</v>
      </c>
      <c r="M112" s="24" t="str">
        <f t="shared" si="23"/>
        <v>NA</v>
      </c>
      <c r="N112" s="24" t="str">
        <f t="shared" si="23"/>
        <v>NA</v>
      </c>
      <c r="O112" s="24" t="str">
        <f t="shared" si="23"/>
        <v>NA</v>
      </c>
      <c r="P112" s="24" t="str">
        <f t="shared" si="23"/>
        <v>NA</v>
      </c>
      <c r="Q112" s="24" t="str">
        <f t="shared" si="23"/>
        <v>NA</v>
      </c>
      <c r="R112" s="24" t="str">
        <f t="shared" si="23"/>
        <v>NA</v>
      </c>
      <c r="S112" s="24" t="str">
        <f t="shared" si="23"/>
        <v>NA</v>
      </c>
      <c r="T112" s="24" t="str">
        <f t="shared" si="23"/>
        <v>NA</v>
      </c>
      <c r="U112" s="24" t="str">
        <f t="shared" si="23"/>
        <v>NA</v>
      </c>
      <c r="V112" s="24" t="str">
        <f t="shared" si="23"/>
        <v>NA</v>
      </c>
      <c r="W112" s="24" t="str">
        <f t="shared" si="23"/>
        <v>NA</v>
      </c>
      <c r="X112" s="24" t="str">
        <f t="shared" si="23"/>
        <v>NA</v>
      </c>
      <c r="Y112" s="24" t="str">
        <f t="shared" si="23"/>
        <v>NA</v>
      </c>
      <c r="Z112" s="24" t="str">
        <f t="shared" si="23"/>
        <v>NA</v>
      </c>
      <c r="AA112" s="24" t="str">
        <f t="shared" si="23"/>
        <v>NA</v>
      </c>
      <c r="AB112" s="24" t="str">
        <f t="shared" si="23"/>
        <v>NA</v>
      </c>
      <c r="AC112" s="24" t="str">
        <f t="shared" si="23"/>
        <v>NA</v>
      </c>
      <c r="AD112" s="24" t="str">
        <f t="shared" si="23"/>
        <v>NA</v>
      </c>
      <c r="AE112" s="24" t="str">
        <f t="shared" si="23"/>
        <v>NA</v>
      </c>
      <c r="AF112" s="24" t="str">
        <f t="shared" si="23"/>
        <v>NA</v>
      </c>
      <c r="AG112" s="24" t="str">
        <f t="shared" si="23"/>
        <v>NA</v>
      </c>
      <c r="AH112" s="24" t="str">
        <f t="shared" si="23"/>
        <v>NA</v>
      </c>
      <c r="AI112" s="24" t="str">
        <f t="shared" si="23"/>
        <v>NA</v>
      </c>
      <c r="AJ112" s="24" t="str">
        <f t="shared" si="23"/>
        <v>NA</v>
      </c>
      <c r="AK112" s="24" t="str">
        <f t="shared" si="23"/>
        <v>NA</v>
      </c>
      <c r="AL112" s="24" t="str">
        <f t="shared" si="23"/>
        <v>NA</v>
      </c>
      <c r="AM112" s="24" t="str">
        <f t="shared" si="23"/>
        <v>NA</v>
      </c>
      <c r="AN112" s="24" t="str">
        <f t="shared" si="23"/>
        <v>NA</v>
      </c>
      <c r="AO112" s="24" t="str">
        <f t="shared" si="23"/>
        <v>NA</v>
      </c>
      <c r="AP112" s="24" t="str">
        <f t="shared" si="23"/>
        <v>NA</v>
      </c>
      <c r="AQ112" s="24" t="str">
        <f t="shared" si="23"/>
        <v>NA</v>
      </c>
      <c r="AR112" s="24" t="str">
        <f t="shared" si="23"/>
        <v>NA</v>
      </c>
      <c r="AS112" s="24" t="str">
        <f t="shared" si="23"/>
        <v>NA</v>
      </c>
      <c r="AT112" s="24" t="str">
        <f t="shared" si="23"/>
        <v>NA</v>
      </c>
      <c r="AU112" s="24" t="str">
        <f t="shared" si="23"/>
        <v>NA</v>
      </c>
    </row>
    <row r="113" spans="1:49" x14ac:dyDescent="0.25">
      <c r="A113" s="614"/>
      <c r="B113" s="15" t="str">
        <f t="shared" si="22"/>
        <v>Czech Republic</v>
      </c>
      <c r="C113" s="15" t="s">
        <v>56</v>
      </c>
      <c r="D113" s="15" t="s">
        <v>30</v>
      </c>
      <c r="E113" s="15" t="s">
        <v>63</v>
      </c>
      <c r="F113" s="15" t="s">
        <v>68</v>
      </c>
      <c r="G113" s="15" t="s">
        <v>78</v>
      </c>
      <c r="H113" s="15" t="s">
        <v>7</v>
      </c>
      <c r="I113" s="15"/>
      <c r="J113" s="15"/>
      <c r="K113" s="24" t="str">
        <f t="shared" si="23"/>
        <v>NA</v>
      </c>
      <c r="L113" s="24" t="str">
        <f t="shared" si="23"/>
        <v>NA</v>
      </c>
      <c r="M113" s="24" t="str">
        <f t="shared" si="23"/>
        <v>NA</v>
      </c>
      <c r="N113" s="24" t="str">
        <f t="shared" si="23"/>
        <v>NA</v>
      </c>
      <c r="O113" s="24" t="str">
        <f t="shared" si="23"/>
        <v>NA</v>
      </c>
      <c r="P113" s="24" t="str">
        <f t="shared" si="23"/>
        <v>NA</v>
      </c>
      <c r="Q113" s="24" t="str">
        <f t="shared" si="23"/>
        <v>NA</v>
      </c>
      <c r="R113" s="24" t="str">
        <f t="shared" si="23"/>
        <v>NA</v>
      </c>
      <c r="S113" s="24" t="str">
        <f t="shared" si="23"/>
        <v>NA</v>
      </c>
      <c r="T113" s="24" t="str">
        <f t="shared" si="23"/>
        <v>NA</v>
      </c>
      <c r="U113" s="24" t="str">
        <f t="shared" si="23"/>
        <v>NA</v>
      </c>
      <c r="V113" s="24" t="str">
        <f t="shared" si="23"/>
        <v>NA</v>
      </c>
      <c r="W113" s="24" t="str">
        <f t="shared" si="23"/>
        <v>NA</v>
      </c>
      <c r="X113" s="24" t="str">
        <f t="shared" si="23"/>
        <v>NA</v>
      </c>
      <c r="Y113" s="24" t="str">
        <f t="shared" si="23"/>
        <v>NA</v>
      </c>
      <c r="Z113" s="24" t="str">
        <f t="shared" si="23"/>
        <v>NA</v>
      </c>
      <c r="AA113" s="24" t="str">
        <f t="shared" si="23"/>
        <v>NA</v>
      </c>
      <c r="AB113" s="24" t="str">
        <f t="shared" si="23"/>
        <v>NA</v>
      </c>
      <c r="AC113" s="24" t="str">
        <f t="shared" si="23"/>
        <v>NA</v>
      </c>
      <c r="AD113" s="24" t="str">
        <f t="shared" si="23"/>
        <v>NA</v>
      </c>
      <c r="AE113" s="24" t="str">
        <f t="shared" si="23"/>
        <v>NA</v>
      </c>
      <c r="AF113" s="24" t="str">
        <f t="shared" si="23"/>
        <v>NA</v>
      </c>
      <c r="AG113" s="24" t="str">
        <f t="shared" si="23"/>
        <v>NA</v>
      </c>
      <c r="AH113" s="24" t="str">
        <f t="shared" si="23"/>
        <v>NA</v>
      </c>
      <c r="AI113" s="24" t="str">
        <f t="shared" si="23"/>
        <v>NA</v>
      </c>
      <c r="AJ113" s="24" t="str">
        <f t="shared" si="23"/>
        <v>NA</v>
      </c>
      <c r="AK113" s="24" t="str">
        <f t="shared" si="23"/>
        <v>NA</v>
      </c>
      <c r="AL113" s="24" t="str">
        <f t="shared" si="23"/>
        <v>NA</v>
      </c>
      <c r="AM113" s="24" t="str">
        <f t="shared" si="23"/>
        <v>NA</v>
      </c>
      <c r="AN113" s="24" t="str">
        <f t="shared" si="23"/>
        <v>NA</v>
      </c>
      <c r="AO113" s="24" t="str">
        <f t="shared" si="23"/>
        <v>NA</v>
      </c>
      <c r="AP113" s="24" t="str">
        <f t="shared" si="23"/>
        <v>NA</v>
      </c>
      <c r="AQ113" s="24" t="str">
        <f t="shared" si="23"/>
        <v>NA</v>
      </c>
      <c r="AR113" s="24" t="str">
        <f t="shared" si="23"/>
        <v>NA</v>
      </c>
      <c r="AS113" s="24" t="str">
        <f t="shared" si="23"/>
        <v>NA</v>
      </c>
      <c r="AT113" s="24" t="str">
        <f t="shared" si="23"/>
        <v>NA</v>
      </c>
      <c r="AU113" s="24" t="str">
        <f t="shared" si="23"/>
        <v>NA</v>
      </c>
    </row>
    <row r="114" spans="1:49" x14ac:dyDescent="0.25">
      <c r="A114" s="614"/>
      <c r="B114" s="15" t="str">
        <f t="shared" si="22"/>
        <v>Czech Republic</v>
      </c>
      <c r="C114" s="15" t="s">
        <v>56</v>
      </c>
      <c r="D114" s="15" t="s">
        <v>32</v>
      </c>
      <c r="E114" s="15" t="s">
        <v>63</v>
      </c>
      <c r="F114" s="15" t="s">
        <v>68</v>
      </c>
      <c r="G114" s="15" t="s">
        <v>78</v>
      </c>
      <c r="H114" s="15" t="s">
        <v>7</v>
      </c>
      <c r="I114" s="15"/>
      <c r="J114" s="15"/>
      <c r="K114" s="24" t="str">
        <f t="shared" ref="K114:AU117" si="24">IFERROR((K54/$B$21*(K$36*K$30)/K$30)*INDEX($B$8:$G$17,MATCH($D114,$A$8:$A$17,0),MATCH($E114&amp;"_"&amp;$F114,$B$6:$G$6,0)),"NA")</f>
        <v>NA</v>
      </c>
      <c r="L114" s="24" t="str">
        <f t="shared" si="24"/>
        <v>NA</v>
      </c>
      <c r="M114" s="24" t="str">
        <f t="shared" si="24"/>
        <v>NA</v>
      </c>
      <c r="N114" s="24" t="str">
        <f t="shared" si="24"/>
        <v>NA</v>
      </c>
      <c r="O114" s="24" t="str">
        <f t="shared" si="24"/>
        <v>NA</v>
      </c>
      <c r="P114" s="24" t="str">
        <f t="shared" si="24"/>
        <v>NA</v>
      </c>
      <c r="Q114" s="24" t="str">
        <f t="shared" si="24"/>
        <v>NA</v>
      </c>
      <c r="R114" s="24" t="str">
        <f t="shared" si="24"/>
        <v>NA</v>
      </c>
      <c r="S114" s="24" t="str">
        <f t="shared" si="24"/>
        <v>NA</v>
      </c>
      <c r="T114" s="24" t="str">
        <f t="shared" si="24"/>
        <v>NA</v>
      </c>
      <c r="U114" s="24" t="str">
        <f t="shared" si="24"/>
        <v>NA</v>
      </c>
      <c r="V114" s="24" t="str">
        <f t="shared" si="24"/>
        <v>NA</v>
      </c>
      <c r="W114" s="24" t="str">
        <f t="shared" si="24"/>
        <v>NA</v>
      </c>
      <c r="X114" s="24" t="str">
        <f t="shared" si="24"/>
        <v>NA</v>
      </c>
      <c r="Y114" s="24" t="str">
        <f t="shared" si="24"/>
        <v>NA</v>
      </c>
      <c r="Z114" s="24" t="str">
        <f t="shared" si="24"/>
        <v>NA</v>
      </c>
      <c r="AA114" s="24" t="str">
        <f t="shared" si="24"/>
        <v>NA</v>
      </c>
      <c r="AB114" s="24" t="str">
        <f t="shared" si="24"/>
        <v>NA</v>
      </c>
      <c r="AC114" s="24" t="str">
        <f t="shared" si="24"/>
        <v>NA</v>
      </c>
      <c r="AD114" s="24" t="str">
        <f t="shared" si="24"/>
        <v>NA</v>
      </c>
      <c r="AE114" s="24" t="str">
        <f t="shared" si="24"/>
        <v>NA</v>
      </c>
      <c r="AF114" s="24" t="str">
        <f t="shared" si="24"/>
        <v>NA</v>
      </c>
      <c r="AG114" s="24" t="str">
        <f t="shared" si="24"/>
        <v>NA</v>
      </c>
      <c r="AH114" s="24" t="str">
        <f t="shared" si="24"/>
        <v>NA</v>
      </c>
      <c r="AI114" s="24" t="str">
        <f t="shared" si="24"/>
        <v>NA</v>
      </c>
      <c r="AJ114" s="24" t="str">
        <f t="shared" si="24"/>
        <v>NA</v>
      </c>
      <c r="AK114" s="24" t="str">
        <f t="shared" si="24"/>
        <v>NA</v>
      </c>
      <c r="AL114" s="24" t="str">
        <f t="shared" si="24"/>
        <v>NA</v>
      </c>
      <c r="AM114" s="24" t="str">
        <f t="shared" si="24"/>
        <v>NA</v>
      </c>
      <c r="AN114" s="24" t="str">
        <f t="shared" si="24"/>
        <v>NA</v>
      </c>
      <c r="AO114" s="24" t="str">
        <f t="shared" si="24"/>
        <v>NA</v>
      </c>
      <c r="AP114" s="24" t="str">
        <f t="shared" si="24"/>
        <v>NA</v>
      </c>
      <c r="AQ114" s="24" t="str">
        <f t="shared" si="24"/>
        <v>NA</v>
      </c>
      <c r="AR114" s="24" t="str">
        <f t="shared" si="24"/>
        <v>NA</v>
      </c>
      <c r="AS114" s="24" t="str">
        <f t="shared" si="24"/>
        <v>NA</v>
      </c>
      <c r="AT114" s="24" t="str">
        <f t="shared" si="24"/>
        <v>NA</v>
      </c>
      <c r="AU114" s="24" t="str">
        <f t="shared" si="24"/>
        <v>NA</v>
      </c>
    </row>
    <row r="115" spans="1:49" x14ac:dyDescent="0.25">
      <c r="A115" s="614"/>
      <c r="B115" s="15" t="str">
        <f t="shared" si="22"/>
        <v>Czech Republic</v>
      </c>
      <c r="C115" s="15" t="s">
        <v>56</v>
      </c>
      <c r="D115" s="15" t="s">
        <v>34</v>
      </c>
      <c r="E115" s="15" t="s">
        <v>63</v>
      </c>
      <c r="F115" s="15" t="s">
        <v>68</v>
      </c>
      <c r="G115" s="15" t="s">
        <v>78</v>
      </c>
      <c r="H115" s="15" t="s">
        <v>7</v>
      </c>
      <c r="I115" s="15"/>
      <c r="J115" s="15"/>
      <c r="K115" s="24" t="str">
        <f t="shared" si="24"/>
        <v>NA</v>
      </c>
      <c r="L115" s="24" t="str">
        <f t="shared" si="24"/>
        <v>NA</v>
      </c>
      <c r="M115" s="24" t="str">
        <f t="shared" si="24"/>
        <v>NA</v>
      </c>
      <c r="N115" s="24" t="str">
        <f t="shared" si="24"/>
        <v>NA</v>
      </c>
      <c r="O115" s="24" t="str">
        <f t="shared" si="24"/>
        <v>NA</v>
      </c>
      <c r="P115" s="24" t="str">
        <f t="shared" si="24"/>
        <v>NA</v>
      </c>
      <c r="Q115" s="24" t="str">
        <f t="shared" si="24"/>
        <v>NA</v>
      </c>
      <c r="R115" s="24" t="str">
        <f t="shared" si="24"/>
        <v>NA</v>
      </c>
      <c r="S115" s="24" t="str">
        <f t="shared" si="24"/>
        <v>NA</v>
      </c>
      <c r="T115" s="24" t="str">
        <f t="shared" si="24"/>
        <v>NA</v>
      </c>
      <c r="U115" s="24" t="str">
        <f t="shared" si="24"/>
        <v>NA</v>
      </c>
      <c r="V115" s="24" t="str">
        <f t="shared" si="24"/>
        <v>NA</v>
      </c>
      <c r="W115" s="24" t="str">
        <f t="shared" si="24"/>
        <v>NA</v>
      </c>
      <c r="X115" s="24" t="str">
        <f t="shared" si="24"/>
        <v>NA</v>
      </c>
      <c r="Y115" s="24" t="str">
        <f t="shared" si="24"/>
        <v>NA</v>
      </c>
      <c r="Z115" s="24" t="str">
        <f t="shared" si="24"/>
        <v>NA</v>
      </c>
      <c r="AA115" s="24" t="str">
        <f t="shared" si="24"/>
        <v>NA</v>
      </c>
      <c r="AB115" s="24" t="str">
        <f t="shared" si="24"/>
        <v>NA</v>
      </c>
      <c r="AC115" s="24" t="str">
        <f t="shared" si="24"/>
        <v>NA</v>
      </c>
      <c r="AD115" s="24" t="str">
        <f t="shared" si="24"/>
        <v>NA</v>
      </c>
      <c r="AE115" s="24" t="str">
        <f t="shared" si="24"/>
        <v>NA</v>
      </c>
      <c r="AF115" s="24" t="str">
        <f t="shared" si="24"/>
        <v>NA</v>
      </c>
      <c r="AG115" s="24" t="str">
        <f t="shared" si="24"/>
        <v>NA</v>
      </c>
      <c r="AH115" s="24" t="str">
        <f t="shared" si="24"/>
        <v>NA</v>
      </c>
      <c r="AI115" s="24" t="str">
        <f t="shared" si="24"/>
        <v>NA</v>
      </c>
      <c r="AJ115" s="24" t="str">
        <f t="shared" si="24"/>
        <v>NA</v>
      </c>
      <c r="AK115" s="24" t="str">
        <f t="shared" si="24"/>
        <v>NA</v>
      </c>
      <c r="AL115" s="24" t="str">
        <f t="shared" si="24"/>
        <v>NA</v>
      </c>
      <c r="AM115" s="24" t="str">
        <f t="shared" si="24"/>
        <v>NA</v>
      </c>
      <c r="AN115" s="24" t="str">
        <f t="shared" si="24"/>
        <v>NA</v>
      </c>
      <c r="AO115" s="24" t="str">
        <f t="shared" si="24"/>
        <v>NA</v>
      </c>
      <c r="AP115" s="24" t="str">
        <f t="shared" si="24"/>
        <v>NA</v>
      </c>
      <c r="AQ115" s="24" t="str">
        <f t="shared" si="24"/>
        <v>NA</v>
      </c>
      <c r="AR115" s="24" t="str">
        <f t="shared" si="24"/>
        <v>NA</v>
      </c>
      <c r="AS115" s="24" t="str">
        <f t="shared" si="24"/>
        <v>NA</v>
      </c>
      <c r="AT115" s="24" t="str">
        <f t="shared" si="24"/>
        <v>NA</v>
      </c>
      <c r="AU115" s="24" t="str">
        <f t="shared" si="24"/>
        <v>NA</v>
      </c>
    </row>
    <row r="116" spans="1:49" x14ac:dyDescent="0.25">
      <c r="A116" s="614"/>
      <c r="B116" s="15" t="str">
        <f t="shared" si="22"/>
        <v>Czech Republic</v>
      </c>
      <c r="C116" s="15" t="s">
        <v>56</v>
      </c>
      <c r="D116" s="15" t="s">
        <v>36</v>
      </c>
      <c r="E116" s="15" t="s">
        <v>63</v>
      </c>
      <c r="F116" s="15" t="s">
        <v>68</v>
      </c>
      <c r="G116" s="15" t="s">
        <v>78</v>
      </c>
      <c r="H116" s="15" t="s">
        <v>7</v>
      </c>
      <c r="I116" s="15"/>
      <c r="J116" s="15"/>
      <c r="K116" s="24" t="str">
        <f t="shared" si="24"/>
        <v>NA</v>
      </c>
      <c r="L116" s="24" t="str">
        <f t="shared" si="24"/>
        <v>NA</v>
      </c>
      <c r="M116" s="24" t="str">
        <f t="shared" si="24"/>
        <v>NA</v>
      </c>
      <c r="N116" s="24" t="str">
        <f t="shared" si="24"/>
        <v>NA</v>
      </c>
      <c r="O116" s="24" t="str">
        <f t="shared" si="24"/>
        <v>NA</v>
      </c>
      <c r="P116" s="24" t="str">
        <f t="shared" si="24"/>
        <v>NA</v>
      </c>
      <c r="Q116" s="24" t="str">
        <f t="shared" si="24"/>
        <v>NA</v>
      </c>
      <c r="R116" s="24" t="str">
        <f t="shared" si="24"/>
        <v>NA</v>
      </c>
      <c r="S116" s="24" t="str">
        <f t="shared" si="24"/>
        <v>NA</v>
      </c>
      <c r="T116" s="24" t="str">
        <f t="shared" si="24"/>
        <v>NA</v>
      </c>
      <c r="U116" s="24" t="str">
        <f t="shared" si="24"/>
        <v>NA</v>
      </c>
      <c r="V116" s="24" t="str">
        <f t="shared" si="24"/>
        <v>NA</v>
      </c>
      <c r="W116" s="24" t="str">
        <f t="shared" si="24"/>
        <v>NA</v>
      </c>
      <c r="X116" s="24" t="str">
        <f t="shared" si="24"/>
        <v>NA</v>
      </c>
      <c r="Y116" s="24" t="str">
        <f t="shared" si="24"/>
        <v>NA</v>
      </c>
      <c r="Z116" s="24" t="str">
        <f t="shared" si="24"/>
        <v>NA</v>
      </c>
      <c r="AA116" s="24" t="str">
        <f t="shared" si="24"/>
        <v>NA</v>
      </c>
      <c r="AB116" s="24" t="str">
        <f t="shared" si="24"/>
        <v>NA</v>
      </c>
      <c r="AC116" s="24" t="str">
        <f t="shared" si="24"/>
        <v>NA</v>
      </c>
      <c r="AD116" s="24" t="str">
        <f t="shared" si="24"/>
        <v>NA</v>
      </c>
      <c r="AE116" s="24" t="str">
        <f t="shared" si="24"/>
        <v>NA</v>
      </c>
      <c r="AF116" s="24" t="str">
        <f t="shared" si="24"/>
        <v>NA</v>
      </c>
      <c r="AG116" s="24" t="str">
        <f t="shared" si="24"/>
        <v>NA</v>
      </c>
      <c r="AH116" s="24" t="str">
        <f t="shared" si="24"/>
        <v>NA</v>
      </c>
      <c r="AI116" s="24" t="str">
        <f t="shared" si="24"/>
        <v>NA</v>
      </c>
      <c r="AJ116" s="24" t="str">
        <f t="shared" si="24"/>
        <v>NA</v>
      </c>
      <c r="AK116" s="24" t="str">
        <f t="shared" si="24"/>
        <v>NA</v>
      </c>
      <c r="AL116" s="24" t="str">
        <f t="shared" si="24"/>
        <v>NA</v>
      </c>
      <c r="AM116" s="24" t="str">
        <f t="shared" si="24"/>
        <v>NA</v>
      </c>
      <c r="AN116" s="24" t="str">
        <f t="shared" si="24"/>
        <v>NA</v>
      </c>
      <c r="AO116" s="24" t="str">
        <f t="shared" si="24"/>
        <v>NA</v>
      </c>
      <c r="AP116" s="24" t="str">
        <f t="shared" si="24"/>
        <v>NA</v>
      </c>
      <c r="AQ116" s="24" t="str">
        <f t="shared" si="24"/>
        <v>NA</v>
      </c>
      <c r="AR116" s="24" t="str">
        <f t="shared" si="24"/>
        <v>NA</v>
      </c>
      <c r="AS116" s="24" t="str">
        <f t="shared" si="24"/>
        <v>NA</v>
      </c>
      <c r="AT116" s="24" t="str">
        <f t="shared" si="24"/>
        <v>NA</v>
      </c>
      <c r="AU116" s="24" t="str">
        <f t="shared" si="24"/>
        <v>NA</v>
      </c>
    </row>
    <row r="117" spans="1:49" ht="15.75" thickBot="1" x14ac:dyDescent="0.3">
      <c r="A117" s="614"/>
      <c r="B117" s="15" t="str">
        <f t="shared" si="22"/>
        <v>Czech Republic</v>
      </c>
      <c r="C117" s="15" t="s">
        <v>56</v>
      </c>
      <c r="D117" s="15" t="s">
        <v>38</v>
      </c>
      <c r="E117" s="15" t="s">
        <v>63</v>
      </c>
      <c r="F117" s="15" t="s">
        <v>68</v>
      </c>
      <c r="G117" s="15" t="s">
        <v>78</v>
      </c>
      <c r="H117" s="15" t="s">
        <v>7</v>
      </c>
      <c r="I117" s="15"/>
      <c r="J117" s="15"/>
      <c r="K117" s="24" t="str">
        <f t="shared" si="24"/>
        <v>NA</v>
      </c>
      <c r="L117" s="24" t="str">
        <f t="shared" si="24"/>
        <v>NA</v>
      </c>
      <c r="M117" s="24" t="str">
        <f t="shared" si="24"/>
        <v>NA</v>
      </c>
      <c r="N117" s="24" t="str">
        <f t="shared" si="24"/>
        <v>NA</v>
      </c>
      <c r="O117" s="24" t="str">
        <f t="shared" si="24"/>
        <v>NA</v>
      </c>
      <c r="P117" s="24" t="str">
        <f t="shared" si="24"/>
        <v>NA</v>
      </c>
      <c r="Q117" s="24" t="str">
        <f t="shared" si="24"/>
        <v>NA</v>
      </c>
      <c r="R117" s="24" t="str">
        <f t="shared" si="24"/>
        <v>NA</v>
      </c>
      <c r="S117" s="24" t="str">
        <f t="shared" si="24"/>
        <v>NA</v>
      </c>
      <c r="T117" s="24" t="str">
        <f t="shared" si="24"/>
        <v>NA</v>
      </c>
      <c r="U117" s="24" t="str">
        <f t="shared" si="24"/>
        <v>NA</v>
      </c>
      <c r="V117" s="24" t="str">
        <f t="shared" si="24"/>
        <v>NA</v>
      </c>
      <c r="W117" s="24" t="str">
        <f t="shared" si="24"/>
        <v>NA</v>
      </c>
      <c r="X117" s="24" t="str">
        <f t="shared" si="24"/>
        <v>NA</v>
      </c>
      <c r="Y117" s="24" t="str">
        <f t="shared" si="24"/>
        <v>NA</v>
      </c>
      <c r="Z117" s="24" t="str">
        <f t="shared" si="24"/>
        <v>NA</v>
      </c>
      <c r="AA117" s="24" t="str">
        <f t="shared" si="24"/>
        <v>NA</v>
      </c>
      <c r="AB117" s="24" t="str">
        <f t="shared" si="24"/>
        <v>NA</v>
      </c>
      <c r="AC117" s="24" t="str">
        <f t="shared" si="24"/>
        <v>NA</v>
      </c>
      <c r="AD117" s="24" t="str">
        <f t="shared" si="24"/>
        <v>NA</v>
      </c>
      <c r="AE117" s="24" t="str">
        <f t="shared" si="24"/>
        <v>NA</v>
      </c>
      <c r="AF117" s="24" t="str">
        <f t="shared" si="24"/>
        <v>NA</v>
      </c>
      <c r="AG117" s="24" t="str">
        <f t="shared" si="24"/>
        <v>NA</v>
      </c>
      <c r="AH117" s="24" t="str">
        <f t="shared" si="24"/>
        <v>NA</v>
      </c>
      <c r="AI117" s="24" t="str">
        <f t="shared" si="24"/>
        <v>NA</v>
      </c>
      <c r="AJ117" s="24" t="str">
        <f t="shared" si="24"/>
        <v>NA</v>
      </c>
      <c r="AK117" s="24" t="str">
        <f t="shared" si="24"/>
        <v>NA</v>
      </c>
      <c r="AL117" s="24" t="str">
        <f t="shared" si="24"/>
        <v>NA</v>
      </c>
      <c r="AM117" s="24" t="str">
        <f t="shared" si="24"/>
        <v>NA</v>
      </c>
      <c r="AN117" s="24" t="str">
        <f t="shared" si="24"/>
        <v>NA</v>
      </c>
      <c r="AO117" s="24" t="str">
        <f t="shared" si="24"/>
        <v>NA</v>
      </c>
      <c r="AP117" s="24" t="str">
        <f t="shared" si="24"/>
        <v>NA</v>
      </c>
      <c r="AQ117" s="24" t="str">
        <f t="shared" si="24"/>
        <v>NA</v>
      </c>
      <c r="AR117" s="24" t="str">
        <f t="shared" si="24"/>
        <v>NA</v>
      </c>
      <c r="AS117" s="24" t="str">
        <f t="shared" si="24"/>
        <v>NA</v>
      </c>
      <c r="AT117" s="24" t="str">
        <f t="shared" si="24"/>
        <v>NA</v>
      </c>
      <c r="AU117" s="24" t="str">
        <f t="shared" si="24"/>
        <v>NA</v>
      </c>
    </row>
    <row r="118" spans="1:49" ht="14.65" customHeight="1" x14ac:dyDescent="0.25">
      <c r="A118" s="612" t="s">
        <v>79</v>
      </c>
      <c r="B118" s="18" t="str">
        <f t="shared" si="22"/>
        <v>Czech Republic</v>
      </c>
      <c r="C118" s="18" t="s">
        <v>56</v>
      </c>
      <c r="D118" s="18" t="s">
        <v>20</v>
      </c>
      <c r="E118" s="18"/>
      <c r="F118" s="18"/>
      <c r="G118" s="18" t="s">
        <v>3</v>
      </c>
      <c r="H118" s="18" t="s">
        <v>75</v>
      </c>
      <c r="I118" s="18"/>
      <c r="J118" s="18"/>
      <c r="K118" s="23">
        <f t="shared" ref="K118:Z127" si="25">SUMIF($D$58:$D$117,$D118,K$58:K$117)*$B$22*$B$23</f>
        <v>1.3276800000000002</v>
      </c>
      <c r="L118" s="23">
        <f t="shared" si="25"/>
        <v>1.37592</v>
      </c>
      <c r="M118" s="23">
        <f t="shared" si="25"/>
        <v>1.34928</v>
      </c>
      <c r="N118" s="23">
        <f t="shared" si="25"/>
        <v>0.93312000000000028</v>
      </c>
      <c r="O118" s="23">
        <f t="shared" si="25"/>
        <v>0.45840000000000003</v>
      </c>
      <c r="P118" s="23">
        <f t="shared" si="25"/>
        <v>2.6400000000000003E-2</v>
      </c>
      <c r="Q118" s="23">
        <f t="shared" si="25"/>
        <v>0</v>
      </c>
      <c r="R118" s="23">
        <f t="shared" si="25"/>
        <v>0</v>
      </c>
      <c r="S118" s="23">
        <f t="shared" si="25"/>
        <v>0.1376</v>
      </c>
      <c r="T118" s="23">
        <f t="shared" si="25"/>
        <v>0.19760000000000003</v>
      </c>
      <c r="U118" s="23">
        <f t="shared" si="25"/>
        <v>0.31680000000000008</v>
      </c>
      <c r="V118" s="23">
        <f t="shared" si="25"/>
        <v>0.29039999999999999</v>
      </c>
      <c r="W118" s="23">
        <f t="shared" si="25"/>
        <v>0.42400000000000004</v>
      </c>
      <c r="X118" s="23">
        <f t="shared" si="25"/>
        <v>0.52880000000000005</v>
      </c>
      <c r="Y118" s="23">
        <f t="shared" si="25"/>
        <v>0.60960000000000014</v>
      </c>
      <c r="Z118" s="23">
        <f t="shared" si="25"/>
        <v>0.50960000000000005</v>
      </c>
      <c r="AA118" s="23">
        <f t="shared" ref="AA118:AP127" si="26">SUMIF($D$58:$D$117,$D118,AA$58:AA$117)*$B$22*$B$23</f>
        <v>0.36560000000000009</v>
      </c>
      <c r="AB118" s="23">
        <f t="shared" si="26"/>
        <v>0.25359999999999999</v>
      </c>
      <c r="AC118" s="23">
        <f t="shared" si="26"/>
        <v>0.24800000000000003</v>
      </c>
      <c r="AD118" s="23">
        <f t="shared" si="26"/>
        <v>0.27200000000000002</v>
      </c>
      <c r="AE118" s="23">
        <f t="shared" si="26"/>
        <v>0.23200000000000001</v>
      </c>
      <c r="AF118" s="23">
        <f t="shared" si="26"/>
        <v>0.16800000000000001</v>
      </c>
      <c r="AG118" s="23">
        <f t="shared" si="26"/>
        <v>0.14400000000000002</v>
      </c>
      <c r="AH118" s="23">
        <f t="shared" si="26"/>
        <v>0.152</v>
      </c>
      <c r="AI118" s="23">
        <f t="shared" si="26"/>
        <v>0.2960000000000001</v>
      </c>
      <c r="AJ118" s="23">
        <f t="shared" si="26"/>
        <v>0.43200000000000005</v>
      </c>
      <c r="AK118" s="23">
        <f t="shared" si="26"/>
        <v>0.59600000000000009</v>
      </c>
      <c r="AL118" s="23">
        <f t="shared" si="26"/>
        <v>0.47200000000000003</v>
      </c>
      <c r="AM118" s="23">
        <f t="shared" si="26"/>
        <v>0.30480000000000007</v>
      </c>
      <c r="AN118" s="23">
        <f t="shared" si="26"/>
        <v>0.1232</v>
      </c>
      <c r="AO118" s="23">
        <f t="shared" si="26"/>
        <v>0.10400000000000001</v>
      </c>
      <c r="AP118" s="23">
        <f t="shared" si="26"/>
        <v>7.7600000000000002E-2</v>
      </c>
      <c r="AQ118" s="23">
        <f t="shared" ref="AO118:AU127" si="27">SUMIF($D$58:$D$117,$D118,AQ$58:AQ$117)*$B$22*$B$23</f>
        <v>6.4800000000000024E-2</v>
      </c>
      <c r="AR118" s="23">
        <f t="shared" si="27"/>
        <v>7.4400000000000008E-2</v>
      </c>
      <c r="AS118" s="23">
        <f t="shared" si="27"/>
        <v>0.08</v>
      </c>
      <c r="AT118" s="257">
        <f t="shared" si="27"/>
        <v>9.3600000000000003E-2</v>
      </c>
      <c r="AU118" s="23">
        <f t="shared" si="27"/>
        <v>8.3136000000000002E-2</v>
      </c>
    </row>
    <row r="119" spans="1:49" x14ac:dyDescent="0.25">
      <c r="A119" s="614"/>
      <c r="B119" s="15" t="str">
        <f t="shared" si="22"/>
        <v>Czech Republic</v>
      </c>
      <c r="C119" s="15" t="s">
        <v>56</v>
      </c>
      <c r="D119" s="15" t="s">
        <v>22</v>
      </c>
      <c r="E119" s="15"/>
      <c r="F119" s="15"/>
      <c r="G119" s="15" t="s">
        <v>3</v>
      </c>
      <c r="H119" s="15" t="s">
        <v>75</v>
      </c>
      <c r="I119" s="15"/>
      <c r="J119" s="15"/>
      <c r="K119" s="24">
        <f t="shared" si="25"/>
        <v>0.34776000000000001</v>
      </c>
      <c r="L119" s="24">
        <f t="shared" si="25"/>
        <v>0.38052000000000002</v>
      </c>
      <c r="M119" s="24">
        <f t="shared" si="25"/>
        <v>0.32927999999999996</v>
      </c>
      <c r="N119" s="24">
        <f t="shared" si="25"/>
        <v>0.22512000000000001</v>
      </c>
      <c r="O119" s="24">
        <f t="shared" si="25"/>
        <v>0.12431999999999999</v>
      </c>
      <c r="P119" s="24">
        <f t="shared" si="25"/>
        <v>0.1176</v>
      </c>
      <c r="Q119" s="24">
        <f t="shared" si="25"/>
        <v>0.13944000000000001</v>
      </c>
      <c r="R119" s="24">
        <f t="shared" si="25"/>
        <v>0.21448</v>
      </c>
      <c r="S119" s="24">
        <f t="shared" si="25"/>
        <v>0.32200000000000001</v>
      </c>
      <c r="T119" s="24">
        <f t="shared" si="25"/>
        <v>0.46200000000000002</v>
      </c>
      <c r="U119" s="24">
        <f t="shared" si="25"/>
        <v>0.54320000000000002</v>
      </c>
      <c r="V119" s="24">
        <f t="shared" si="25"/>
        <v>0.504</v>
      </c>
      <c r="W119" s="24">
        <f t="shared" si="25"/>
        <v>0.54320000000000002</v>
      </c>
      <c r="X119" s="24">
        <f t="shared" si="25"/>
        <v>0.5796</v>
      </c>
      <c r="Y119" s="24">
        <f t="shared" si="25"/>
        <v>0.6552</v>
      </c>
      <c r="Z119" s="24">
        <f t="shared" si="25"/>
        <v>0.64680000000000004</v>
      </c>
      <c r="AA119" s="24">
        <f t="shared" si="26"/>
        <v>0.59639999999999993</v>
      </c>
      <c r="AB119" s="24">
        <f t="shared" si="26"/>
        <v>0.49560000000000004</v>
      </c>
      <c r="AC119" s="24">
        <f t="shared" si="26"/>
        <v>0.48720000000000002</v>
      </c>
      <c r="AD119" s="24">
        <f t="shared" si="26"/>
        <v>0.46200000000000002</v>
      </c>
      <c r="AE119" s="24">
        <f t="shared" si="26"/>
        <v>0.40600000000000003</v>
      </c>
      <c r="AF119" s="24">
        <f t="shared" si="26"/>
        <v>0.23800000000000002</v>
      </c>
      <c r="AG119" s="24">
        <f t="shared" si="26"/>
        <v>0.224</v>
      </c>
      <c r="AH119" s="24">
        <f t="shared" si="26"/>
        <v>0.28000000000000003</v>
      </c>
      <c r="AI119" s="24">
        <f t="shared" si="26"/>
        <v>0.39200000000000002</v>
      </c>
      <c r="AJ119" s="24">
        <f t="shared" si="26"/>
        <v>0.39200000000000002</v>
      </c>
      <c r="AK119" s="24">
        <f t="shared" si="26"/>
        <v>0.38080000000000003</v>
      </c>
      <c r="AL119" s="24">
        <f t="shared" si="26"/>
        <v>0.36679999999999996</v>
      </c>
      <c r="AM119" s="24">
        <f t="shared" si="26"/>
        <v>0.40600000000000003</v>
      </c>
      <c r="AN119" s="24">
        <f t="shared" si="26"/>
        <v>0.50680000000000014</v>
      </c>
      <c r="AO119" s="24">
        <f t="shared" si="27"/>
        <v>0.54880000000000007</v>
      </c>
      <c r="AP119" s="24">
        <f t="shared" si="27"/>
        <v>0.56280000000000019</v>
      </c>
      <c r="AQ119" s="24">
        <f t="shared" si="27"/>
        <v>0.49280000000000002</v>
      </c>
      <c r="AR119" s="24">
        <f t="shared" si="27"/>
        <v>0.40880000000000005</v>
      </c>
      <c r="AS119" s="24">
        <f t="shared" si="27"/>
        <v>0.2576</v>
      </c>
      <c r="AT119" s="258">
        <f t="shared" si="27"/>
        <v>0.17360000000000003</v>
      </c>
      <c r="AU119" s="24">
        <f t="shared" si="27"/>
        <v>7.5600000000000014E-2</v>
      </c>
    </row>
    <row r="120" spans="1:49" x14ac:dyDescent="0.25">
      <c r="A120" s="614"/>
      <c r="B120" s="15" t="str">
        <f t="shared" si="22"/>
        <v>Czech Republic</v>
      </c>
      <c r="C120" s="15" t="s">
        <v>56</v>
      </c>
      <c r="D120" s="15" t="s">
        <v>24</v>
      </c>
      <c r="E120" s="15"/>
      <c r="F120" s="15"/>
      <c r="G120" s="15" t="s">
        <v>3</v>
      </c>
      <c r="H120" s="15" t="s">
        <v>75</v>
      </c>
      <c r="I120" s="15"/>
      <c r="J120" s="15"/>
      <c r="K120" s="24">
        <f t="shared" si="25"/>
        <v>2.3284800000000008</v>
      </c>
      <c r="L120" s="24">
        <f t="shared" si="25"/>
        <v>2.4519600000000006</v>
      </c>
      <c r="M120" s="24">
        <f t="shared" si="25"/>
        <v>2.4091200000000006</v>
      </c>
      <c r="N120" s="24">
        <f t="shared" si="25"/>
        <v>2.2125600000000007</v>
      </c>
      <c r="O120" s="24">
        <f t="shared" si="25"/>
        <v>1.9370400000000003</v>
      </c>
      <c r="P120" s="24">
        <f t="shared" si="25"/>
        <v>1.6917599999999999</v>
      </c>
      <c r="Q120" s="24">
        <f t="shared" si="25"/>
        <v>1.6077600000000001</v>
      </c>
      <c r="R120" s="24">
        <f t="shared" si="25"/>
        <v>1.5511999999999999</v>
      </c>
      <c r="S120" s="24">
        <f t="shared" si="25"/>
        <v>1.484</v>
      </c>
      <c r="T120" s="24">
        <f t="shared" si="25"/>
        <v>1.5708000000000002</v>
      </c>
      <c r="U120" s="24">
        <f t="shared" si="25"/>
        <v>1.5931999999999999</v>
      </c>
      <c r="V120" s="24">
        <f t="shared" si="25"/>
        <v>1.5092000000000001</v>
      </c>
      <c r="W120" s="24">
        <f t="shared" si="25"/>
        <v>1.5904000000000003</v>
      </c>
      <c r="X120" s="24">
        <f t="shared" si="25"/>
        <v>1.5680000000000001</v>
      </c>
      <c r="Y120" s="24">
        <f t="shared" si="25"/>
        <v>1.7108000000000001</v>
      </c>
      <c r="Z120" s="24">
        <f t="shared" si="25"/>
        <v>1.5960000000000003</v>
      </c>
      <c r="AA120" s="24">
        <f t="shared" si="26"/>
        <v>1.7696000000000001</v>
      </c>
      <c r="AB120" s="24">
        <f t="shared" si="26"/>
        <v>1.7808000000000002</v>
      </c>
      <c r="AC120" s="24">
        <f t="shared" si="26"/>
        <v>1.5680000000000001</v>
      </c>
      <c r="AD120" s="24">
        <f t="shared" si="26"/>
        <v>1.2712000000000001</v>
      </c>
      <c r="AE120" s="24">
        <f t="shared" si="26"/>
        <v>1.2152000000000003</v>
      </c>
      <c r="AF120" s="24">
        <f t="shared" si="26"/>
        <v>1.2992000000000001</v>
      </c>
      <c r="AG120" s="24">
        <f t="shared" si="26"/>
        <v>1.3720000000000001</v>
      </c>
      <c r="AH120" s="24">
        <f t="shared" si="26"/>
        <v>1.1760000000000002</v>
      </c>
      <c r="AI120" s="24">
        <f t="shared" si="26"/>
        <v>1.008</v>
      </c>
      <c r="AJ120" s="24">
        <f t="shared" si="26"/>
        <v>0.72800000000000009</v>
      </c>
      <c r="AK120" s="24">
        <f t="shared" si="26"/>
        <v>0.7784000000000002</v>
      </c>
      <c r="AL120" s="24">
        <f t="shared" si="26"/>
        <v>0.78120000000000001</v>
      </c>
      <c r="AM120" s="24">
        <f t="shared" si="26"/>
        <v>0.84560000000000002</v>
      </c>
      <c r="AN120" s="24">
        <f t="shared" si="26"/>
        <v>1.1647999999999998</v>
      </c>
      <c r="AO120" s="24">
        <f t="shared" si="27"/>
        <v>1.1368</v>
      </c>
      <c r="AP120" s="24">
        <f t="shared" si="27"/>
        <v>1.0808</v>
      </c>
      <c r="AQ120" s="24">
        <f t="shared" si="27"/>
        <v>0.46480000000000005</v>
      </c>
      <c r="AR120" s="24">
        <f t="shared" si="27"/>
        <v>0.34160000000000001</v>
      </c>
      <c r="AS120" s="24">
        <f t="shared" si="27"/>
        <v>0.26319999999999999</v>
      </c>
      <c r="AT120" s="258">
        <f t="shared" si="27"/>
        <v>0.37240000000000001</v>
      </c>
      <c r="AU120" s="24">
        <f t="shared" si="27"/>
        <v>0.47892600000000002</v>
      </c>
    </row>
    <row r="121" spans="1:49" x14ac:dyDescent="0.25">
      <c r="A121" s="614"/>
      <c r="B121" s="15" t="str">
        <f t="shared" si="22"/>
        <v>Czech Republic</v>
      </c>
      <c r="C121" s="15" t="s">
        <v>56</v>
      </c>
      <c r="D121" s="15" t="s">
        <v>26</v>
      </c>
      <c r="E121" s="15"/>
      <c r="F121" s="15"/>
      <c r="G121" s="15" t="s">
        <v>3</v>
      </c>
      <c r="H121" s="15" t="s">
        <v>75</v>
      </c>
      <c r="I121" s="15"/>
      <c r="J121" s="15"/>
      <c r="K121" s="24">
        <f t="shared" si="25"/>
        <v>2.1643200000000005</v>
      </c>
      <c r="L121" s="24">
        <f t="shared" si="25"/>
        <v>2.214</v>
      </c>
      <c r="M121" s="24">
        <f t="shared" si="25"/>
        <v>2.2281599999999999</v>
      </c>
      <c r="N121" s="24">
        <f t="shared" si="25"/>
        <v>2.1335999999999999</v>
      </c>
      <c r="O121" s="24">
        <f t="shared" si="25"/>
        <v>2.0155200000000004</v>
      </c>
      <c r="P121" s="24">
        <f t="shared" si="25"/>
        <v>1.9113600000000002</v>
      </c>
      <c r="Q121" s="24">
        <f t="shared" si="25"/>
        <v>2.0564800000000001</v>
      </c>
      <c r="R121" s="24">
        <f t="shared" si="25"/>
        <v>2.02</v>
      </c>
      <c r="S121" s="24">
        <f t="shared" si="25"/>
        <v>2.0352000000000001</v>
      </c>
      <c r="T121" s="24">
        <f t="shared" si="25"/>
        <v>1.9512</v>
      </c>
      <c r="U121" s="24">
        <f t="shared" si="25"/>
        <v>1.8752000000000004</v>
      </c>
      <c r="V121" s="24">
        <f t="shared" si="25"/>
        <v>1.7896000000000001</v>
      </c>
      <c r="W121" s="24">
        <f t="shared" si="25"/>
        <v>1.7016</v>
      </c>
      <c r="X121" s="24">
        <f t="shared" si="25"/>
        <v>1.9320000000000002</v>
      </c>
      <c r="Y121" s="24">
        <f t="shared" si="25"/>
        <v>2.0528000000000004</v>
      </c>
      <c r="Z121" s="24">
        <f t="shared" si="25"/>
        <v>2.2112000000000003</v>
      </c>
      <c r="AA121" s="24">
        <f t="shared" si="26"/>
        <v>2.2448000000000001</v>
      </c>
      <c r="AB121" s="24">
        <f t="shared" si="26"/>
        <v>2.4104000000000001</v>
      </c>
      <c r="AC121" s="24">
        <f t="shared" si="26"/>
        <v>2.532</v>
      </c>
      <c r="AD121" s="24">
        <f t="shared" si="26"/>
        <v>2.5680000000000001</v>
      </c>
      <c r="AE121" s="24">
        <f t="shared" si="26"/>
        <v>2.512</v>
      </c>
      <c r="AF121" s="24">
        <f t="shared" si="26"/>
        <v>2.2720000000000002</v>
      </c>
      <c r="AG121" s="24">
        <f t="shared" si="26"/>
        <v>2.1679999999999997</v>
      </c>
      <c r="AH121" s="24">
        <f t="shared" si="26"/>
        <v>2.3280000000000003</v>
      </c>
      <c r="AI121" s="24">
        <f t="shared" si="26"/>
        <v>2.6800000000000006</v>
      </c>
      <c r="AJ121" s="24">
        <f t="shared" si="26"/>
        <v>2.8480000000000003</v>
      </c>
      <c r="AK121" s="24">
        <f t="shared" si="26"/>
        <v>2.8968000000000012</v>
      </c>
      <c r="AL121" s="24">
        <f t="shared" si="26"/>
        <v>2.692800000000001</v>
      </c>
      <c r="AM121" s="24">
        <f t="shared" si="26"/>
        <v>2.6128000000000005</v>
      </c>
      <c r="AN121" s="24">
        <f t="shared" si="26"/>
        <v>2.78</v>
      </c>
      <c r="AO121" s="24">
        <f t="shared" si="27"/>
        <v>3.008</v>
      </c>
      <c r="AP121" s="24">
        <f t="shared" si="27"/>
        <v>3.1528</v>
      </c>
      <c r="AQ121" s="24">
        <f t="shared" si="27"/>
        <v>2.8200000000000003</v>
      </c>
      <c r="AR121" s="24">
        <f t="shared" si="27"/>
        <v>2.9856000000000003</v>
      </c>
      <c r="AS121" s="24">
        <f t="shared" si="27"/>
        <v>2.906400000000001</v>
      </c>
      <c r="AT121" s="258">
        <f t="shared" si="27"/>
        <v>3.0503999999999993</v>
      </c>
      <c r="AU121" s="24">
        <f t="shared" si="27"/>
        <v>3.3129720000000002</v>
      </c>
    </row>
    <row r="122" spans="1:49" x14ac:dyDescent="0.25">
      <c r="A122" s="614"/>
      <c r="B122" s="15" t="str">
        <f t="shared" si="22"/>
        <v>Czech Republic</v>
      </c>
      <c r="C122" s="15" t="s">
        <v>56</v>
      </c>
      <c r="D122" s="15" t="s">
        <v>28</v>
      </c>
      <c r="E122" s="15"/>
      <c r="F122" s="15"/>
      <c r="G122" s="15" t="s">
        <v>3</v>
      </c>
      <c r="H122" s="15" t="s">
        <v>75</v>
      </c>
      <c r="I122" s="15"/>
      <c r="J122" s="15"/>
      <c r="K122" s="24">
        <f t="shared" si="25"/>
        <v>0</v>
      </c>
      <c r="L122" s="24">
        <f t="shared" si="25"/>
        <v>0</v>
      </c>
      <c r="M122" s="24">
        <f t="shared" si="25"/>
        <v>0</v>
      </c>
      <c r="N122" s="24">
        <f t="shared" si="25"/>
        <v>0</v>
      </c>
      <c r="O122" s="24">
        <f t="shared" si="25"/>
        <v>0</v>
      </c>
      <c r="P122" s="24">
        <f t="shared" si="25"/>
        <v>0</v>
      </c>
      <c r="Q122" s="24">
        <f t="shared" si="25"/>
        <v>0</v>
      </c>
      <c r="R122" s="24">
        <f t="shared" si="25"/>
        <v>0</v>
      </c>
      <c r="S122" s="24">
        <f t="shared" si="25"/>
        <v>0</v>
      </c>
      <c r="T122" s="24">
        <f t="shared" si="25"/>
        <v>0</v>
      </c>
      <c r="U122" s="24">
        <f t="shared" si="25"/>
        <v>0</v>
      </c>
      <c r="V122" s="24">
        <f t="shared" si="25"/>
        <v>0</v>
      </c>
      <c r="W122" s="24">
        <f t="shared" si="25"/>
        <v>0</v>
      </c>
      <c r="X122" s="24">
        <f t="shared" si="25"/>
        <v>0</v>
      </c>
      <c r="Y122" s="24">
        <f t="shared" si="25"/>
        <v>0</v>
      </c>
      <c r="Z122" s="24">
        <f t="shared" si="25"/>
        <v>0</v>
      </c>
      <c r="AA122" s="24">
        <f t="shared" si="26"/>
        <v>0</v>
      </c>
      <c r="AB122" s="24">
        <f t="shared" si="26"/>
        <v>0</v>
      </c>
      <c r="AC122" s="24">
        <f t="shared" si="26"/>
        <v>0</v>
      </c>
      <c r="AD122" s="24">
        <f t="shared" si="26"/>
        <v>0</v>
      </c>
      <c r="AE122" s="24">
        <f t="shared" si="26"/>
        <v>0</v>
      </c>
      <c r="AF122" s="24">
        <f t="shared" si="26"/>
        <v>0</v>
      </c>
      <c r="AG122" s="24">
        <f t="shared" si="26"/>
        <v>0</v>
      </c>
      <c r="AH122" s="24">
        <f t="shared" si="26"/>
        <v>0</v>
      </c>
      <c r="AI122" s="24">
        <f t="shared" si="26"/>
        <v>0</v>
      </c>
      <c r="AJ122" s="24">
        <f t="shared" si="26"/>
        <v>0</v>
      </c>
      <c r="AK122" s="24">
        <f t="shared" si="26"/>
        <v>0</v>
      </c>
      <c r="AL122" s="24">
        <f t="shared" si="26"/>
        <v>0</v>
      </c>
      <c r="AM122" s="24">
        <f t="shared" si="26"/>
        <v>0</v>
      </c>
      <c r="AN122" s="24">
        <f t="shared" si="26"/>
        <v>0</v>
      </c>
      <c r="AO122" s="24">
        <f t="shared" si="27"/>
        <v>8.0000000000000004E-4</v>
      </c>
      <c r="AP122" s="24">
        <f t="shared" si="27"/>
        <v>8.0000000000000004E-4</v>
      </c>
      <c r="AQ122" s="24">
        <f t="shared" si="27"/>
        <v>8.0000000000000004E-4</v>
      </c>
      <c r="AR122" s="24">
        <f t="shared" si="27"/>
        <v>0</v>
      </c>
      <c r="AS122" s="24">
        <f t="shared" si="27"/>
        <v>0</v>
      </c>
      <c r="AT122" s="258">
        <f t="shared" si="27"/>
        <v>0</v>
      </c>
      <c r="AU122" s="24">
        <f t="shared" si="27"/>
        <v>0</v>
      </c>
    </row>
    <row r="123" spans="1:49" x14ac:dyDescent="0.25">
      <c r="A123" s="614"/>
      <c r="B123" s="15" t="str">
        <f t="shared" si="22"/>
        <v>Czech Republic</v>
      </c>
      <c r="C123" s="15" t="s">
        <v>56</v>
      </c>
      <c r="D123" s="15" t="s">
        <v>30</v>
      </c>
      <c r="E123" s="15"/>
      <c r="F123" s="15"/>
      <c r="G123" s="15" t="s">
        <v>3</v>
      </c>
      <c r="H123" s="15" t="s">
        <v>75</v>
      </c>
      <c r="I123" s="15"/>
      <c r="J123" s="15"/>
      <c r="K123" s="24">
        <f t="shared" si="25"/>
        <v>6.2798400000000001</v>
      </c>
      <c r="L123" s="24">
        <f t="shared" si="25"/>
        <v>5.9169600000000004</v>
      </c>
      <c r="M123" s="24">
        <f t="shared" si="25"/>
        <v>5.322239999999999</v>
      </c>
      <c r="N123" s="24">
        <f t="shared" si="25"/>
        <v>3.6002399999999999</v>
      </c>
      <c r="O123" s="24">
        <f t="shared" si="25"/>
        <v>2.0327999999999999</v>
      </c>
      <c r="P123" s="24">
        <f t="shared" si="25"/>
        <v>1.0920000000000001</v>
      </c>
      <c r="Q123" s="24">
        <f t="shared" si="25"/>
        <v>1.1771200000000002</v>
      </c>
      <c r="R123" s="24">
        <f t="shared" si="25"/>
        <v>1.3412000000000004</v>
      </c>
      <c r="S123" s="24">
        <f t="shared" si="25"/>
        <v>1.3468</v>
      </c>
      <c r="T123" s="24">
        <f t="shared" si="25"/>
        <v>1.2292000000000001</v>
      </c>
      <c r="U123" s="24">
        <f t="shared" si="25"/>
        <v>1.0752000000000002</v>
      </c>
      <c r="V123" s="24">
        <f t="shared" si="25"/>
        <v>0.87360000000000004</v>
      </c>
      <c r="W123" s="24">
        <f t="shared" si="25"/>
        <v>0.78680000000000017</v>
      </c>
      <c r="X123" s="24">
        <f t="shared" si="25"/>
        <v>0.81200000000000006</v>
      </c>
      <c r="Y123" s="24">
        <f t="shared" si="25"/>
        <v>1.0612000000000001</v>
      </c>
      <c r="Z123" s="24">
        <f t="shared" si="25"/>
        <v>1.0864</v>
      </c>
      <c r="AA123" s="24">
        <f t="shared" si="26"/>
        <v>1.0892000000000002</v>
      </c>
      <c r="AB123" s="24">
        <f t="shared" si="26"/>
        <v>0.92120000000000013</v>
      </c>
      <c r="AC123" s="24">
        <f t="shared" si="26"/>
        <v>0.89600000000000002</v>
      </c>
      <c r="AD123" s="24">
        <f t="shared" si="26"/>
        <v>0.95200000000000007</v>
      </c>
      <c r="AE123" s="24">
        <f t="shared" si="26"/>
        <v>1.0780000000000001</v>
      </c>
      <c r="AF123" s="24">
        <f t="shared" si="26"/>
        <v>1.3860000000000001</v>
      </c>
      <c r="AG123" s="24">
        <f t="shared" si="26"/>
        <v>1.1200000000000003</v>
      </c>
      <c r="AH123" s="24">
        <f t="shared" si="26"/>
        <v>0.81200000000000006</v>
      </c>
      <c r="AI123" s="24">
        <f t="shared" si="26"/>
        <v>0.504</v>
      </c>
      <c r="AJ123" s="24">
        <f t="shared" si="26"/>
        <v>0.67200000000000004</v>
      </c>
      <c r="AK123" s="24">
        <f t="shared" si="26"/>
        <v>0.79520000000000013</v>
      </c>
      <c r="AL123" s="24">
        <f t="shared" si="26"/>
        <v>0.95760000000000001</v>
      </c>
      <c r="AM123" s="24">
        <f t="shared" si="26"/>
        <v>1.0248000000000002</v>
      </c>
      <c r="AN123" s="24">
        <f t="shared" si="26"/>
        <v>1.0780000000000001</v>
      </c>
      <c r="AO123" s="24">
        <f t="shared" si="27"/>
        <v>1.022</v>
      </c>
      <c r="AP123" s="24">
        <f t="shared" si="27"/>
        <v>0.99400000000000011</v>
      </c>
      <c r="AQ123" s="24">
        <f t="shared" si="27"/>
        <v>1.022</v>
      </c>
      <c r="AR123" s="24">
        <f t="shared" si="27"/>
        <v>1.0192000000000003</v>
      </c>
      <c r="AS123" s="24">
        <f t="shared" si="27"/>
        <v>0.90160000000000007</v>
      </c>
      <c r="AT123" s="258">
        <f t="shared" si="27"/>
        <v>0.78680000000000005</v>
      </c>
      <c r="AU123" s="24">
        <f t="shared" si="27"/>
        <v>0.73546200000000006</v>
      </c>
    </row>
    <row r="124" spans="1:49" x14ac:dyDescent="0.25">
      <c r="A124" s="614"/>
      <c r="B124" s="15" t="str">
        <f t="shared" si="22"/>
        <v>Czech Republic</v>
      </c>
      <c r="C124" s="15" t="s">
        <v>56</v>
      </c>
      <c r="D124" s="15" t="s">
        <v>34</v>
      </c>
      <c r="E124" s="15"/>
      <c r="F124" s="15"/>
      <c r="G124" s="15" t="s">
        <v>3</v>
      </c>
      <c r="H124" s="15" t="s">
        <v>75</v>
      </c>
      <c r="I124" s="15"/>
      <c r="J124" s="15"/>
      <c r="K124" s="24">
        <f t="shared" si="25"/>
        <v>6.1021800000000006</v>
      </c>
      <c r="L124" s="24">
        <f t="shared" si="25"/>
        <v>6.32925</v>
      </c>
      <c r="M124" s="24">
        <f t="shared" si="25"/>
        <v>6.3544800000000015</v>
      </c>
      <c r="N124" s="24">
        <f t="shared" si="25"/>
        <v>5.0686200000000001</v>
      </c>
      <c r="O124" s="24">
        <f t="shared" si="25"/>
        <v>3.7723199999999997</v>
      </c>
      <c r="P124" s="24">
        <f t="shared" si="25"/>
        <v>3.2033400000000003</v>
      </c>
      <c r="Q124" s="24">
        <f t="shared" si="25"/>
        <v>5.1840400000000004</v>
      </c>
      <c r="R124" s="24">
        <f t="shared" si="25"/>
        <v>6.8527000000000005</v>
      </c>
      <c r="S124" s="24">
        <f t="shared" si="25"/>
        <v>7.0702000000000007</v>
      </c>
      <c r="T124" s="24">
        <f t="shared" si="25"/>
        <v>6.2147000000000006</v>
      </c>
      <c r="U124" s="24">
        <f t="shared" si="25"/>
        <v>5.5216000000000003</v>
      </c>
      <c r="V124" s="24">
        <f t="shared" si="25"/>
        <v>5.3794999999999993</v>
      </c>
      <c r="W124" s="24">
        <f t="shared" si="25"/>
        <v>5.9653</v>
      </c>
      <c r="X124" s="24">
        <f t="shared" si="25"/>
        <v>6.9484000000000004</v>
      </c>
      <c r="Y124" s="24">
        <f t="shared" si="25"/>
        <v>7.7604000000000006</v>
      </c>
      <c r="Z124" s="24">
        <f t="shared" si="25"/>
        <v>8.2041000000000004</v>
      </c>
      <c r="AA124" s="24">
        <f t="shared" si="26"/>
        <v>7.9518000000000004</v>
      </c>
      <c r="AB124" s="24">
        <f t="shared" si="26"/>
        <v>7.9344000000000001</v>
      </c>
      <c r="AC124" s="24">
        <f t="shared" si="26"/>
        <v>7.8735000000000008</v>
      </c>
      <c r="AD124" s="24">
        <f t="shared" si="26"/>
        <v>8.2650000000000006</v>
      </c>
      <c r="AE124" s="24">
        <f t="shared" si="26"/>
        <v>9.0190000000000001</v>
      </c>
      <c r="AF124" s="24">
        <f t="shared" si="26"/>
        <v>8.7870000000000008</v>
      </c>
      <c r="AG124" s="24">
        <f t="shared" si="26"/>
        <v>8.3230000000000022</v>
      </c>
      <c r="AH124" s="24">
        <f t="shared" si="26"/>
        <v>7.7720000000000002</v>
      </c>
      <c r="AI124" s="24">
        <f t="shared" si="26"/>
        <v>7.6560000000000006</v>
      </c>
      <c r="AJ124" s="24">
        <f t="shared" si="26"/>
        <v>7.83</v>
      </c>
      <c r="AK124" s="24">
        <f t="shared" si="26"/>
        <v>7.8532000000000002</v>
      </c>
      <c r="AL124" s="24">
        <f t="shared" si="26"/>
        <v>9.7121000000000013</v>
      </c>
      <c r="AM124" s="24">
        <f t="shared" si="26"/>
        <v>9.1669</v>
      </c>
      <c r="AN124" s="24">
        <f t="shared" si="26"/>
        <v>9.0596000000000014</v>
      </c>
      <c r="AO124" s="24">
        <f t="shared" si="27"/>
        <v>6.6845000000000008</v>
      </c>
      <c r="AP124" s="24">
        <f t="shared" si="27"/>
        <v>6.7309000000000001</v>
      </c>
      <c r="AQ124" s="24">
        <f t="shared" si="27"/>
        <v>5.7217000000000002</v>
      </c>
      <c r="AR124" s="24">
        <f t="shared" si="27"/>
        <v>5.3737000000000013</v>
      </c>
      <c r="AS124" s="24">
        <f t="shared" si="27"/>
        <v>4.0890000000000004</v>
      </c>
      <c r="AT124" s="258">
        <f t="shared" si="27"/>
        <v>3.5815000000000001</v>
      </c>
      <c r="AU124" s="24">
        <f t="shared" si="27"/>
        <v>3.3716415000000004</v>
      </c>
    </row>
    <row r="125" spans="1:49" x14ac:dyDescent="0.25">
      <c r="A125" s="614"/>
      <c r="B125" s="15" t="str">
        <f t="shared" si="22"/>
        <v>Czech Republic</v>
      </c>
      <c r="C125" s="15" t="s">
        <v>56</v>
      </c>
      <c r="D125" s="15" t="s">
        <v>36</v>
      </c>
      <c r="E125" s="15"/>
      <c r="F125" s="15"/>
      <c r="G125" s="15" t="s">
        <v>3</v>
      </c>
      <c r="H125" s="15" t="s">
        <v>75</v>
      </c>
      <c r="I125" s="15"/>
      <c r="J125" s="15"/>
      <c r="K125" s="24">
        <f t="shared" si="25"/>
        <v>0.23904000000000009</v>
      </c>
      <c r="L125" s="24">
        <f t="shared" si="25"/>
        <v>0.2268</v>
      </c>
      <c r="M125" s="24">
        <f t="shared" si="25"/>
        <v>0.21744000000000002</v>
      </c>
      <c r="N125" s="24">
        <f t="shared" si="25"/>
        <v>0.15791999999999998</v>
      </c>
      <c r="O125" s="24">
        <f t="shared" si="25"/>
        <v>8.6400000000000005E-2</v>
      </c>
      <c r="P125" s="24">
        <f t="shared" si="25"/>
        <v>2.0160000000000001E-2</v>
      </c>
      <c r="Q125" s="24">
        <f t="shared" si="25"/>
        <v>0</v>
      </c>
      <c r="R125" s="24">
        <f t="shared" si="25"/>
        <v>0</v>
      </c>
      <c r="S125" s="24">
        <f t="shared" si="25"/>
        <v>3.0400000000000003E-2</v>
      </c>
      <c r="T125" s="24">
        <f t="shared" si="25"/>
        <v>3.0400000000000003E-2</v>
      </c>
      <c r="U125" s="24">
        <f t="shared" si="25"/>
        <v>5.2800000000000007E-2</v>
      </c>
      <c r="V125" s="24">
        <f t="shared" si="25"/>
        <v>2.6400000000000003E-2</v>
      </c>
      <c r="W125" s="24">
        <f t="shared" si="25"/>
        <v>6.5599999999999992E-2</v>
      </c>
      <c r="X125" s="24">
        <f t="shared" si="25"/>
        <v>6.2400000000000004E-2</v>
      </c>
      <c r="Y125" s="24">
        <f t="shared" si="25"/>
        <v>0.10880000000000002</v>
      </c>
      <c r="Z125" s="24">
        <f t="shared" si="25"/>
        <v>0.1832</v>
      </c>
      <c r="AA125" s="24">
        <f t="shared" si="26"/>
        <v>0.18400000000000005</v>
      </c>
      <c r="AB125" s="24">
        <f t="shared" si="26"/>
        <v>0.15360000000000001</v>
      </c>
      <c r="AC125" s="24">
        <f t="shared" si="26"/>
        <v>6.4000000000000001E-2</v>
      </c>
      <c r="AD125" s="24">
        <f t="shared" si="26"/>
        <v>9.2000000000000012E-2</v>
      </c>
      <c r="AE125" s="24">
        <f t="shared" si="26"/>
        <v>0.16</v>
      </c>
      <c r="AF125" s="24">
        <f t="shared" si="26"/>
        <v>0.21600000000000003</v>
      </c>
      <c r="AG125" s="24">
        <f t="shared" si="26"/>
        <v>0.28800000000000003</v>
      </c>
      <c r="AH125" s="24">
        <f t="shared" si="26"/>
        <v>0.36000000000000004</v>
      </c>
      <c r="AI125" s="24">
        <f t="shared" si="26"/>
        <v>0.32000000000000006</v>
      </c>
      <c r="AJ125" s="24">
        <f t="shared" si="26"/>
        <v>0.24800000000000003</v>
      </c>
      <c r="AK125" s="24">
        <f t="shared" si="26"/>
        <v>0.18480000000000008</v>
      </c>
      <c r="AL125" s="24">
        <f t="shared" si="26"/>
        <v>0.39760000000000001</v>
      </c>
      <c r="AM125" s="24">
        <f t="shared" si="26"/>
        <v>0.50560000000000005</v>
      </c>
      <c r="AN125" s="24">
        <f t="shared" si="26"/>
        <v>0.58000000000000007</v>
      </c>
      <c r="AO125" s="24">
        <f t="shared" si="27"/>
        <v>0.59120000000000006</v>
      </c>
      <c r="AP125" s="24">
        <f t="shared" si="27"/>
        <v>0.8408000000000001</v>
      </c>
      <c r="AQ125" s="24">
        <f t="shared" si="27"/>
        <v>0.96400000000000008</v>
      </c>
      <c r="AR125" s="24">
        <f t="shared" si="27"/>
        <v>0.71279999999999999</v>
      </c>
      <c r="AS125" s="24">
        <f t="shared" si="27"/>
        <v>0.31520000000000004</v>
      </c>
      <c r="AT125" s="258">
        <f t="shared" si="27"/>
        <v>2.9600000000000005E-2</v>
      </c>
      <c r="AU125" s="24">
        <f t="shared" si="27"/>
        <v>1.5396000000000005E-2</v>
      </c>
    </row>
    <row r="126" spans="1:49" x14ac:dyDescent="0.25">
      <c r="A126" s="614"/>
      <c r="B126" s="15" t="str">
        <f t="shared" si="22"/>
        <v>Czech Republic</v>
      </c>
      <c r="C126" s="15" t="s">
        <v>56</v>
      </c>
      <c r="D126" s="15" t="s">
        <v>32</v>
      </c>
      <c r="E126" s="15"/>
      <c r="F126" s="15"/>
      <c r="G126" s="15" t="s">
        <v>3</v>
      </c>
      <c r="H126" s="15" t="s">
        <v>75</v>
      </c>
      <c r="I126" s="15"/>
      <c r="J126" s="15"/>
      <c r="K126" s="24">
        <f t="shared" si="25"/>
        <v>0.67032000000000014</v>
      </c>
      <c r="L126" s="24">
        <f t="shared" si="25"/>
        <v>0.71064000000000016</v>
      </c>
      <c r="M126" s="24">
        <f t="shared" si="25"/>
        <v>0.68880000000000019</v>
      </c>
      <c r="N126" s="24">
        <f t="shared" si="25"/>
        <v>0.48888000000000004</v>
      </c>
      <c r="O126" s="24">
        <f t="shared" si="25"/>
        <v>0.23856000000000002</v>
      </c>
      <c r="P126" s="24">
        <f t="shared" si="25"/>
        <v>2.3520000000000003E-2</v>
      </c>
      <c r="Q126" s="24">
        <f t="shared" si="25"/>
        <v>0</v>
      </c>
      <c r="R126" s="24">
        <f t="shared" si="25"/>
        <v>0</v>
      </c>
      <c r="S126" s="24">
        <f t="shared" si="25"/>
        <v>0.11760000000000002</v>
      </c>
      <c r="T126" s="24">
        <f t="shared" si="25"/>
        <v>0.11760000000000002</v>
      </c>
      <c r="U126" s="24">
        <f t="shared" si="25"/>
        <v>0.21280000000000002</v>
      </c>
      <c r="V126" s="24">
        <f t="shared" si="25"/>
        <v>0.18200000000000002</v>
      </c>
      <c r="W126" s="24">
        <f t="shared" si="25"/>
        <v>0.25480000000000003</v>
      </c>
      <c r="X126" s="24">
        <f t="shared" si="25"/>
        <v>0.15960000000000005</v>
      </c>
      <c r="Y126" s="24">
        <f t="shared" si="25"/>
        <v>0.14560000000000001</v>
      </c>
      <c r="Z126" s="24">
        <f t="shared" si="25"/>
        <v>0.11760000000000002</v>
      </c>
      <c r="AA126" s="24">
        <f t="shared" si="26"/>
        <v>0.18200000000000002</v>
      </c>
      <c r="AB126" s="24">
        <f t="shared" si="26"/>
        <v>0.19320000000000004</v>
      </c>
      <c r="AC126" s="24">
        <f t="shared" si="26"/>
        <v>0.23240000000000005</v>
      </c>
      <c r="AD126" s="24">
        <f t="shared" si="26"/>
        <v>0.24360000000000001</v>
      </c>
      <c r="AE126" s="24">
        <f t="shared" si="26"/>
        <v>0.24360000000000001</v>
      </c>
      <c r="AF126" s="24">
        <f t="shared" si="26"/>
        <v>0.21560000000000004</v>
      </c>
      <c r="AG126" s="24">
        <f t="shared" si="26"/>
        <v>0.33600000000000002</v>
      </c>
      <c r="AH126" s="24">
        <f t="shared" si="26"/>
        <v>0.308</v>
      </c>
      <c r="AI126" s="24">
        <f t="shared" si="26"/>
        <v>0.36400000000000005</v>
      </c>
      <c r="AJ126" s="24">
        <f t="shared" si="26"/>
        <v>0.308</v>
      </c>
      <c r="AK126" s="24">
        <f t="shared" si="26"/>
        <v>0.3836</v>
      </c>
      <c r="AL126" s="24">
        <f t="shared" si="26"/>
        <v>0.3836</v>
      </c>
      <c r="AM126" s="24">
        <f t="shared" si="26"/>
        <v>0.31640000000000001</v>
      </c>
      <c r="AN126" s="24">
        <f t="shared" si="26"/>
        <v>0.29680000000000006</v>
      </c>
      <c r="AO126" s="24">
        <f t="shared" si="27"/>
        <v>0.23240000000000002</v>
      </c>
      <c r="AP126" s="24">
        <f t="shared" si="27"/>
        <v>0.17080000000000001</v>
      </c>
      <c r="AQ126" s="24">
        <f t="shared" si="27"/>
        <v>6.1600000000000002E-2</v>
      </c>
      <c r="AR126" s="24">
        <f t="shared" si="27"/>
        <v>0.10640000000000001</v>
      </c>
      <c r="AS126" s="24">
        <f t="shared" si="27"/>
        <v>0.1736</v>
      </c>
      <c r="AT126" s="24">
        <f t="shared" si="27"/>
        <v>0.2576</v>
      </c>
      <c r="AU126" s="24">
        <f t="shared" si="27"/>
        <v>0.31907400000000002</v>
      </c>
    </row>
    <row r="127" spans="1:49" ht="15.75" thickBot="1" x14ac:dyDescent="0.3">
      <c r="A127" s="614"/>
      <c r="B127" s="15" t="str">
        <f t="shared" si="22"/>
        <v>Czech Republic</v>
      </c>
      <c r="C127" s="15" t="s">
        <v>56</v>
      </c>
      <c r="D127" s="15" t="s">
        <v>38</v>
      </c>
      <c r="E127" s="15"/>
      <c r="F127" s="15"/>
      <c r="G127" s="15" t="s">
        <v>3</v>
      </c>
      <c r="H127" s="15" t="s">
        <v>75</v>
      </c>
      <c r="I127" s="15"/>
      <c r="J127" s="15"/>
      <c r="K127" s="24">
        <f t="shared" si="25"/>
        <v>8.9270999999999994</v>
      </c>
      <c r="L127" s="24">
        <f t="shared" si="25"/>
        <v>9.59985</v>
      </c>
      <c r="M127" s="24">
        <f t="shared" si="25"/>
        <v>8.6814000000000018</v>
      </c>
      <c r="N127" s="24">
        <f t="shared" si="25"/>
        <v>7.4919000000000002</v>
      </c>
      <c r="O127" s="24">
        <f t="shared" si="25"/>
        <v>5.7252000000000001</v>
      </c>
      <c r="P127" s="24">
        <f t="shared" si="25"/>
        <v>4.4967000000000006</v>
      </c>
      <c r="Q127" s="24">
        <f t="shared" si="25"/>
        <v>3.5945000000000009</v>
      </c>
      <c r="R127" s="24">
        <f t="shared" si="25"/>
        <v>3.9325000000000006</v>
      </c>
      <c r="S127" s="24">
        <f t="shared" si="25"/>
        <v>6.3960000000000026</v>
      </c>
      <c r="T127" s="24">
        <f t="shared" si="25"/>
        <v>7.3775000000000013</v>
      </c>
      <c r="U127" s="24">
        <f t="shared" si="25"/>
        <v>7.3905000000000003</v>
      </c>
      <c r="V127" s="24">
        <f t="shared" si="25"/>
        <v>6.2335000000000012</v>
      </c>
      <c r="W127" s="24">
        <f t="shared" si="25"/>
        <v>6.3374999999999986</v>
      </c>
      <c r="X127" s="24">
        <f t="shared" si="25"/>
        <v>7.5335000000000019</v>
      </c>
      <c r="Y127" s="24">
        <f t="shared" si="25"/>
        <v>7.8129999999999997</v>
      </c>
      <c r="Z127" s="24">
        <f t="shared" si="25"/>
        <v>8.7424999999999997</v>
      </c>
      <c r="AA127" s="24">
        <f t="shared" si="26"/>
        <v>8.6060000000000016</v>
      </c>
      <c r="AB127" s="24">
        <f t="shared" si="26"/>
        <v>9.022000000000002</v>
      </c>
      <c r="AC127" s="24">
        <f t="shared" si="26"/>
        <v>8.8529999999999998</v>
      </c>
      <c r="AD127" s="24">
        <f t="shared" si="26"/>
        <v>9.022000000000002</v>
      </c>
      <c r="AE127" s="24">
        <f t="shared" si="26"/>
        <v>7.5919999999999996</v>
      </c>
      <c r="AF127" s="24">
        <f t="shared" si="26"/>
        <v>6.4870000000000001</v>
      </c>
      <c r="AG127" s="24">
        <f t="shared" si="26"/>
        <v>7.1499999999999995</v>
      </c>
      <c r="AH127" s="24">
        <f t="shared" si="26"/>
        <v>10.4</v>
      </c>
      <c r="AI127" s="24">
        <f t="shared" si="26"/>
        <v>11.634999999999998</v>
      </c>
      <c r="AJ127" s="24">
        <f t="shared" si="26"/>
        <v>14.040000000000001</v>
      </c>
      <c r="AK127" s="24">
        <f t="shared" si="26"/>
        <v>16.360500000000002</v>
      </c>
      <c r="AL127" s="24">
        <f t="shared" si="26"/>
        <v>21.71</v>
      </c>
      <c r="AM127" s="24">
        <f t="shared" si="26"/>
        <v>23.32200000000001</v>
      </c>
      <c r="AN127" s="24">
        <f t="shared" si="26"/>
        <v>21.268000000000001</v>
      </c>
      <c r="AO127" s="24">
        <f t="shared" si="27"/>
        <v>18.2195</v>
      </c>
      <c r="AP127" s="24">
        <f t="shared" si="27"/>
        <v>14.228500000000002</v>
      </c>
      <c r="AQ127" s="24">
        <f t="shared" si="27"/>
        <v>14.241500000000002</v>
      </c>
      <c r="AR127" s="24">
        <f t="shared" si="27"/>
        <v>14.384500000000003</v>
      </c>
      <c r="AS127" s="24">
        <f t="shared" si="27"/>
        <v>16.5685</v>
      </c>
      <c r="AT127" s="258">
        <f t="shared" si="27"/>
        <v>15.240767558900099</v>
      </c>
      <c r="AU127" s="24">
        <f t="shared" si="27"/>
        <v>11.848044080510835</v>
      </c>
    </row>
    <row r="128" spans="1:49" s="29" customFormat="1" x14ac:dyDescent="0.25">
      <c r="A128" s="27" t="s">
        <v>80</v>
      </c>
      <c r="B128" s="28" t="str">
        <f t="shared" si="22"/>
        <v>Czech Republic</v>
      </c>
      <c r="C128" s="28" t="s">
        <v>56</v>
      </c>
      <c r="D128" s="28" t="s">
        <v>183</v>
      </c>
      <c r="E128" s="28"/>
      <c r="F128" s="28"/>
      <c r="G128" s="28" t="s">
        <v>3</v>
      </c>
      <c r="H128" s="28" t="s">
        <v>75</v>
      </c>
      <c r="I128" s="28"/>
      <c r="J128" s="28"/>
      <c r="K128" s="104"/>
      <c r="L128" s="104"/>
      <c r="M128" s="104">
        <f>SUM(M118:M127)</f>
        <v>27.580200000000005</v>
      </c>
      <c r="N128" s="104">
        <f t="shared" ref="N128:AS128" si="28">SUM(N118:N127)</f>
        <v>22.311959999999999</v>
      </c>
      <c r="O128" s="104">
        <f t="shared" si="28"/>
        <v>16.390559999999997</v>
      </c>
      <c r="P128" s="104">
        <f t="shared" si="28"/>
        <v>12.582840000000001</v>
      </c>
      <c r="Q128" s="104">
        <f t="shared" si="28"/>
        <v>13.759340000000002</v>
      </c>
      <c r="R128" s="104">
        <f t="shared" si="28"/>
        <v>15.912080000000003</v>
      </c>
      <c r="S128" s="104">
        <f t="shared" si="28"/>
        <v>18.939800000000005</v>
      </c>
      <c r="T128" s="104">
        <f t="shared" si="28"/>
        <v>19.151000000000003</v>
      </c>
      <c r="U128" s="104">
        <f t="shared" si="28"/>
        <v>18.581299999999999</v>
      </c>
      <c r="V128" s="104">
        <f t="shared" si="28"/>
        <v>16.788200000000003</v>
      </c>
      <c r="W128" s="104">
        <f t="shared" si="28"/>
        <v>17.669199999999996</v>
      </c>
      <c r="X128" s="104">
        <f t="shared" si="28"/>
        <v>20.124300000000002</v>
      </c>
      <c r="Y128" s="104">
        <f t="shared" si="28"/>
        <v>21.917400000000001</v>
      </c>
      <c r="Z128" s="104">
        <f t="shared" si="28"/>
        <v>23.2974</v>
      </c>
      <c r="AA128" s="104">
        <f t="shared" si="28"/>
        <v>22.989400000000003</v>
      </c>
      <c r="AB128" s="105">
        <f t="shared" si="28"/>
        <v>23.164800000000003</v>
      </c>
      <c r="AC128" s="104">
        <f t="shared" si="28"/>
        <v>22.754100000000001</v>
      </c>
      <c r="AD128" s="104">
        <f t="shared" si="28"/>
        <v>23.147800000000004</v>
      </c>
      <c r="AE128" s="104">
        <f t="shared" si="28"/>
        <v>22.457799999999999</v>
      </c>
      <c r="AF128" s="104">
        <f t="shared" si="28"/>
        <v>21.068800000000003</v>
      </c>
      <c r="AG128" s="104">
        <f t="shared" si="28"/>
        <v>21.125000000000004</v>
      </c>
      <c r="AH128" s="104">
        <f t="shared" si="28"/>
        <v>23.588000000000001</v>
      </c>
      <c r="AI128" s="104">
        <f t="shared" si="28"/>
        <v>24.855</v>
      </c>
      <c r="AJ128" s="104">
        <f t="shared" si="28"/>
        <v>27.498000000000001</v>
      </c>
      <c r="AK128" s="104">
        <f t="shared" si="28"/>
        <v>30.229300000000002</v>
      </c>
      <c r="AL128" s="104">
        <f t="shared" si="28"/>
        <v>37.473700000000001</v>
      </c>
      <c r="AM128" s="104">
        <f t="shared" si="28"/>
        <v>38.504900000000006</v>
      </c>
      <c r="AN128" s="104">
        <f t="shared" si="28"/>
        <v>36.857200000000006</v>
      </c>
      <c r="AO128" s="104">
        <f t="shared" si="28"/>
        <v>31.548000000000002</v>
      </c>
      <c r="AP128" s="104">
        <f t="shared" si="28"/>
        <v>27.839800000000004</v>
      </c>
      <c r="AQ128" s="104">
        <f t="shared" si="28"/>
        <v>25.854000000000003</v>
      </c>
      <c r="AR128" s="104">
        <f>SUM(AR118:AR127)</f>
        <v>25.407000000000004</v>
      </c>
      <c r="AS128" s="104">
        <f t="shared" si="28"/>
        <v>25.555100000000003</v>
      </c>
      <c r="AT128" s="104">
        <f>SUM(AT118:AT127)</f>
        <v>23.586267558900097</v>
      </c>
      <c r="AU128" s="104">
        <f t="shared" ref="AU128" si="29">SUM(AU118:AU127)</f>
        <v>20.240251580510837</v>
      </c>
      <c r="AV128" s="373"/>
      <c r="AW128" s="373"/>
    </row>
    <row r="129" spans="1:49" s="106" customFormat="1" x14ac:dyDescent="0.25">
      <c r="A129" s="106" t="s">
        <v>184</v>
      </c>
    </row>
    <row r="130" spans="1:49" s="106" customFormat="1" x14ac:dyDescent="0.25">
      <c r="A130" s="107"/>
      <c r="AQ130" s="106" t="s">
        <v>341</v>
      </c>
      <c r="AT130" s="107">
        <v>26.721</v>
      </c>
      <c r="AU130" s="106">
        <v>25.934000000000001</v>
      </c>
    </row>
    <row r="131" spans="1:49" s="106" customFormat="1" x14ac:dyDescent="0.25">
      <c r="A131" s="107"/>
      <c r="M131" s="374"/>
      <c r="N131" s="374"/>
      <c r="O131" s="374"/>
      <c r="P131" s="374"/>
      <c r="Q131" s="374"/>
      <c r="R131" s="374"/>
      <c r="S131" s="374"/>
      <c r="T131" s="374"/>
      <c r="U131" s="374"/>
      <c r="V131" s="374"/>
      <c r="W131" s="374"/>
      <c r="X131" s="374"/>
      <c r="Y131" s="374"/>
      <c r="Z131" s="374"/>
      <c r="AA131" s="374"/>
      <c r="AB131" s="374"/>
      <c r="AC131" s="374"/>
      <c r="AD131" s="374"/>
      <c r="AE131" s="374"/>
      <c r="AF131" s="374"/>
      <c r="AG131" s="374"/>
      <c r="AH131" s="374"/>
      <c r="AI131" s="374"/>
      <c r="AJ131" s="374"/>
      <c r="AK131" s="374"/>
      <c r="AL131" s="374"/>
      <c r="AM131" s="374"/>
      <c r="AN131" s="374"/>
      <c r="AO131" s="374"/>
      <c r="AP131" s="374"/>
      <c r="AQ131" s="374"/>
      <c r="AR131" s="374"/>
      <c r="AS131" s="106" t="s">
        <v>342</v>
      </c>
      <c r="AT131" s="106">
        <v>24.260999999999999</v>
      </c>
      <c r="AU131" s="374">
        <v>21.221</v>
      </c>
      <c r="AV131" s="375"/>
      <c r="AW131" s="375"/>
    </row>
    <row r="132" spans="1:49" s="106" customFormat="1" x14ac:dyDescent="0.25">
      <c r="A132" s="107"/>
      <c r="AS132" s="106" t="s">
        <v>343</v>
      </c>
      <c r="AT132" s="106">
        <v>26.045999999999999</v>
      </c>
      <c r="AU132" s="106">
        <v>24.952999999999999</v>
      </c>
    </row>
    <row r="133" spans="1:49" s="106" customFormat="1" x14ac:dyDescent="0.25">
      <c r="A133" s="107"/>
      <c r="AT133" s="106">
        <f>AT130-AT131</f>
        <v>2.4600000000000009</v>
      </c>
      <c r="AU133" s="106">
        <f>AU130-AU131</f>
        <v>4.713000000000001</v>
      </c>
    </row>
    <row r="134" spans="1:49" s="106" customFormat="1" x14ac:dyDescent="0.25">
      <c r="A134" s="107"/>
      <c r="AT134" s="106">
        <f>AT130-AT132</f>
        <v>0.67500000000000071</v>
      </c>
      <c r="AU134" s="106">
        <f>AU130-AU132</f>
        <v>0.98100000000000165</v>
      </c>
    </row>
    <row r="135" spans="1:49" s="106" customFormat="1" x14ac:dyDescent="0.25">
      <c r="A135" s="107"/>
      <c r="AS135" s="107" t="s">
        <v>321</v>
      </c>
      <c r="AT135" s="107">
        <f>AT133+AT134</f>
        <v>3.1350000000000016</v>
      </c>
      <c r="AU135" s="107">
        <f>AU133+AU134</f>
        <v>5.6940000000000026</v>
      </c>
    </row>
    <row r="136" spans="1:49" s="106" customFormat="1" x14ac:dyDescent="0.25">
      <c r="A136" s="376" t="s">
        <v>344</v>
      </c>
      <c r="B136" s="376"/>
      <c r="C136" s="376"/>
      <c r="D136" s="376"/>
      <c r="E136" s="376"/>
      <c r="F136" s="376"/>
      <c r="G136" s="376" t="s">
        <v>3</v>
      </c>
      <c r="H136" s="376" t="s">
        <v>345</v>
      </c>
      <c r="I136" s="376"/>
      <c r="J136" s="376"/>
      <c r="K136" s="377"/>
      <c r="L136" s="377"/>
      <c r="M136" s="377">
        <f>SUM(M58:M117)/SUM(M48:M57)/1000000000</f>
        <v>7.2610046335299078E-2</v>
      </c>
      <c r="N136" s="377">
        <f t="shared" ref="N136:AU136" si="30">SUM(N58:N117)/SUM(N48:N57)/1000000000</f>
        <v>7.226779814730841E-2</v>
      </c>
      <c r="O136" s="377">
        <f t="shared" si="30"/>
        <v>7.0960948999913426E-2</v>
      </c>
      <c r="P136" s="377">
        <f t="shared" si="30"/>
        <v>7.1379850238257325E-2</v>
      </c>
      <c r="Q136" s="377">
        <f t="shared" si="30"/>
        <v>6.930959097320169E-2</v>
      </c>
      <c r="R136" s="377">
        <f t="shared" si="30"/>
        <v>7.2299154878381233E-2</v>
      </c>
      <c r="S136" s="377">
        <f t="shared" si="30"/>
        <v>7.7368464052287561E-2</v>
      </c>
      <c r="T136" s="377">
        <f t="shared" si="30"/>
        <v>7.9696213066999588E-2</v>
      </c>
      <c r="U136" s="377">
        <f t="shared" si="30"/>
        <v>7.8845685997171136E-2</v>
      </c>
      <c r="V136" s="377">
        <f t="shared" si="30"/>
        <v>7.6974782209995415E-2</v>
      </c>
      <c r="W136" s="377">
        <f t="shared" si="30"/>
        <v>7.6766980448950056E-2</v>
      </c>
      <c r="X136" s="377">
        <f t="shared" si="30"/>
        <v>7.7173590694107133E-2</v>
      </c>
      <c r="Y136" s="377">
        <f t="shared" si="30"/>
        <v>7.629635646321653E-2</v>
      </c>
      <c r="Z136" s="377">
        <f t="shared" si="30"/>
        <v>7.735716657443277E-2</v>
      </c>
      <c r="AA136" s="377">
        <f t="shared" si="30"/>
        <v>7.7859787762474597E-2</v>
      </c>
      <c r="AB136" s="377">
        <f t="shared" si="30"/>
        <v>7.8462684882014216E-2</v>
      </c>
      <c r="AC136" s="377">
        <f t="shared" si="30"/>
        <v>7.78450222374273E-2</v>
      </c>
      <c r="AD136" s="377">
        <f t="shared" si="30"/>
        <v>7.7599061347636611E-2</v>
      </c>
      <c r="AE136" s="377">
        <f t="shared" si="30"/>
        <v>7.5201919857126903E-2</v>
      </c>
      <c r="AF136" s="377">
        <f t="shared" si="30"/>
        <v>7.4632660290471123E-2</v>
      </c>
      <c r="AG136" s="377">
        <f t="shared" si="30"/>
        <v>7.6263537906137185E-2</v>
      </c>
      <c r="AH136" s="377">
        <f t="shared" si="30"/>
        <v>8.0873142857142866E-2</v>
      </c>
      <c r="AI136" s="377">
        <f t="shared" si="30"/>
        <v>7.9663461538461516E-2</v>
      </c>
      <c r="AJ136" s="377">
        <f t="shared" si="30"/>
        <v>8.2329341317365273E-2</v>
      </c>
      <c r="AK136" s="377">
        <f t="shared" si="30"/>
        <v>8.50970254292953E-2</v>
      </c>
      <c r="AL136" s="377">
        <f t="shared" si="30"/>
        <v>9.3442855955448434E-2</v>
      </c>
      <c r="AM136" s="377">
        <f t="shared" si="30"/>
        <v>9.6632675255144726E-2</v>
      </c>
      <c r="AN136" s="377">
        <f t="shared" si="30"/>
        <v>9.3403953370501766E-2</v>
      </c>
      <c r="AO136" s="377">
        <f t="shared" si="30"/>
        <v>8.7730812013348175E-2</v>
      </c>
      <c r="AP136" s="377">
        <f t="shared" si="30"/>
        <v>7.8769593511270386E-2</v>
      </c>
      <c r="AQ136" s="377">
        <f t="shared" si="30"/>
        <v>7.9919629057187039E-2</v>
      </c>
      <c r="AR136" s="377">
        <f t="shared" si="30"/>
        <v>8.0640076174354633E-2</v>
      </c>
      <c r="AS136" s="377">
        <f t="shared" si="30"/>
        <v>8.856896950092423E-2</v>
      </c>
      <c r="AT136" s="377">
        <f t="shared" si="30"/>
        <v>8.2306389062115043E-2</v>
      </c>
      <c r="AU136" s="377">
        <f t="shared" si="30"/>
        <v>6.9790722088836674E-2</v>
      </c>
    </row>
    <row r="137" spans="1:49" s="106" customFormat="1" x14ac:dyDescent="0.25">
      <c r="AB137" s="106">
        <f t="shared" ref="AB137:AR137" si="31">AB136*1000</f>
        <v>78.462684882014216</v>
      </c>
      <c r="AC137" s="106">
        <f t="shared" si="31"/>
        <v>77.845022237427301</v>
      </c>
      <c r="AD137" s="106">
        <f t="shared" si="31"/>
        <v>77.599061347636606</v>
      </c>
      <c r="AE137" s="106">
        <f t="shared" si="31"/>
        <v>75.20191985712691</v>
      </c>
      <c r="AF137" s="106">
        <f t="shared" si="31"/>
        <v>74.632660290471122</v>
      </c>
      <c r="AG137" s="106">
        <f t="shared" si="31"/>
        <v>76.263537906137188</v>
      </c>
      <c r="AH137" s="106">
        <f t="shared" si="31"/>
        <v>80.873142857142867</v>
      </c>
      <c r="AI137" s="106">
        <f t="shared" si="31"/>
        <v>79.663461538461519</v>
      </c>
      <c r="AJ137" s="106">
        <f t="shared" si="31"/>
        <v>82.329341317365277</v>
      </c>
      <c r="AK137" s="106">
        <f t="shared" si="31"/>
        <v>85.0970254292953</v>
      </c>
      <c r="AL137" s="106">
        <f t="shared" si="31"/>
        <v>93.442855955448437</v>
      </c>
      <c r="AM137" s="106">
        <f t="shared" si="31"/>
        <v>96.632675255144733</v>
      </c>
      <c r="AN137" s="106">
        <f t="shared" si="31"/>
        <v>93.403953370501767</v>
      </c>
      <c r="AO137" s="106">
        <f>AO136*1000</f>
        <v>87.730812013348171</v>
      </c>
      <c r="AP137" s="106">
        <f t="shared" si="31"/>
        <v>78.769593511270386</v>
      </c>
      <c r="AQ137" s="106">
        <f t="shared" si="31"/>
        <v>79.919629057187038</v>
      </c>
      <c r="AR137" s="106">
        <f t="shared" si="31"/>
        <v>80.640076174354633</v>
      </c>
      <c r="AS137" s="106">
        <f>AS136*1000</f>
        <v>88.568969500924226</v>
      </c>
      <c r="AT137" s="106">
        <f>AT136*1000</f>
        <v>82.306389062115045</v>
      </c>
    </row>
    <row r="138" spans="1:49" s="106" customFormat="1" x14ac:dyDescent="0.25"/>
    <row r="139" spans="1:49" s="106" customFormat="1" x14ac:dyDescent="0.25">
      <c r="M139" s="31"/>
    </row>
    <row r="140" spans="1:49" s="106" customFormat="1" x14ac:dyDescent="0.25">
      <c r="A140" s="107" t="s">
        <v>346</v>
      </c>
      <c r="B140" s="107" t="s">
        <v>347</v>
      </c>
      <c r="M140" s="31">
        <f t="shared" ref="M140:AU140" si="32">M48+M49+M50+M51+M52+M53+M54+M55+M56+M57</f>
        <v>379.84</v>
      </c>
      <c r="N140" s="31">
        <f t="shared" si="32"/>
        <v>308.74</v>
      </c>
      <c r="O140" s="31">
        <f t="shared" si="32"/>
        <v>230.97999999999996</v>
      </c>
      <c r="P140" s="31">
        <f t="shared" si="32"/>
        <v>176.28</v>
      </c>
      <c r="Q140" s="31">
        <f t="shared" si="32"/>
        <v>198.52</v>
      </c>
      <c r="R140" s="31">
        <f t="shared" si="32"/>
        <v>220.08666666666667</v>
      </c>
      <c r="S140" s="31">
        <f t="shared" si="32"/>
        <v>244.80000000000004</v>
      </c>
      <c r="T140" s="31">
        <f t="shared" si="32"/>
        <v>240.3</v>
      </c>
      <c r="U140" s="31">
        <f t="shared" si="32"/>
        <v>235.66666666666669</v>
      </c>
      <c r="V140" s="31">
        <f t="shared" si="32"/>
        <v>218.1</v>
      </c>
      <c r="W140" s="31">
        <f t="shared" si="32"/>
        <v>230.16666666666663</v>
      </c>
      <c r="X140" s="31">
        <f t="shared" si="32"/>
        <v>260.76666666666665</v>
      </c>
      <c r="Y140" s="31">
        <f t="shared" si="32"/>
        <v>287.26666666666665</v>
      </c>
      <c r="Z140" s="31">
        <f t="shared" si="32"/>
        <v>301.16666666666663</v>
      </c>
      <c r="AA140" s="31">
        <f t="shared" si="32"/>
        <v>295.26666666666665</v>
      </c>
      <c r="AB140" s="31">
        <f t="shared" si="32"/>
        <v>295.23333333333335</v>
      </c>
      <c r="AC140" s="31">
        <f t="shared" si="32"/>
        <v>292.3</v>
      </c>
      <c r="AD140" s="31">
        <f t="shared" si="32"/>
        <v>298.3</v>
      </c>
      <c r="AE140" s="31">
        <f t="shared" si="32"/>
        <v>298.63333333333338</v>
      </c>
      <c r="AF140" s="31">
        <f t="shared" si="32"/>
        <v>282.3</v>
      </c>
      <c r="AG140" s="31">
        <f t="shared" si="32"/>
        <v>277</v>
      </c>
      <c r="AH140" s="31">
        <f t="shared" si="32"/>
        <v>291.66666666666663</v>
      </c>
      <c r="AI140" s="31">
        <f t="shared" si="32"/>
        <v>312.00000000000006</v>
      </c>
      <c r="AJ140" s="31">
        <f t="shared" si="32"/>
        <v>334</v>
      </c>
      <c r="AK140" s="31">
        <f t="shared" si="32"/>
        <v>355.23333333333329</v>
      </c>
      <c r="AL140" s="31">
        <f t="shared" si="32"/>
        <v>401.0333333333333</v>
      </c>
      <c r="AM140" s="31">
        <f t="shared" si="32"/>
        <v>398.4666666666667</v>
      </c>
      <c r="AN140" s="31">
        <f t="shared" si="32"/>
        <v>394.6</v>
      </c>
      <c r="AO140" s="31">
        <f t="shared" si="32"/>
        <v>359.59999999999997</v>
      </c>
      <c r="AP140" s="31">
        <f t="shared" si="32"/>
        <v>353.43333333333339</v>
      </c>
      <c r="AQ140" s="31">
        <f>AQ48+AQ49+AQ50+AQ51+AQ52+AQ53+AQ54+AQ55+AQ56+AQ57</f>
        <v>323.49999999999994</v>
      </c>
      <c r="AR140" s="31">
        <f t="shared" si="32"/>
        <v>315.06666666666666</v>
      </c>
      <c r="AS140" s="31">
        <f t="shared" si="32"/>
        <v>288.5333333333333</v>
      </c>
      <c r="AT140" s="31">
        <f t="shared" si="32"/>
        <v>286.56666666666661</v>
      </c>
      <c r="AU140" s="31">
        <f t="shared" si="32"/>
        <v>290.01350000000002</v>
      </c>
    </row>
    <row r="141" spans="1:49" s="106" customFormat="1" x14ac:dyDescent="0.25"/>
    <row r="142" spans="1:49" s="106" customFormat="1" x14ac:dyDescent="0.25"/>
    <row r="143" spans="1:49" ht="23.25" x14ac:dyDescent="0.35">
      <c r="A143" s="33" t="s">
        <v>83</v>
      </c>
    </row>
    <row r="144" spans="1:49" x14ac:dyDescent="0.25">
      <c r="M144">
        <v>1990</v>
      </c>
      <c r="N144">
        <v>1991</v>
      </c>
      <c r="O144">
        <v>1992</v>
      </c>
      <c r="P144">
        <v>1993</v>
      </c>
      <c r="Q144">
        <v>1994</v>
      </c>
      <c r="R144">
        <v>1995</v>
      </c>
      <c r="S144">
        <v>1996</v>
      </c>
      <c r="T144">
        <v>1997</v>
      </c>
      <c r="U144">
        <v>1998</v>
      </c>
      <c r="V144">
        <v>1999</v>
      </c>
      <c r="W144">
        <v>2000</v>
      </c>
      <c r="X144">
        <v>2001</v>
      </c>
      <c r="Y144">
        <v>2002</v>
      </c>
      <c r="Z144">
        <v>2003</v>
      </c>
      <c r="AA144">
        <v>2004</v>
      </c>
      <c r="AB144">
        <v>2005</v>
      </c>
      <c r="AC144">
        <v>2006</v>
      </c>
      <c r="AD144">
        <v>2007</v>
      </c>
      <c r="AE144">
        <v>2008</v>
      </c>
      <c r="AF144">
        <v>2009</v>
      </c>
      <c r="AG144">
        <v>2010</v>
      </c>
      <c r="AH144">
        <v>2011</v>
      </c>
      <c r="AI144">
        <v>2012</v>
      </c>
      <c r="AJ144">
        <v>2013</v>
      </c>
      <c r="AK144">
        <v>2014</v>
      </c>
      <c r="AL144">
        <v>2015</v>
      </c>
      <c r="AM144">
        <v>2016</v>
      </c>
      <c r="AN144">
        <v>2017</v>
      </c>
      <c r="AO144">
        <v>2018</v>
      </c>
      <c r="AP144">
        <v>2019</v>
      </c>
      <c r="AQ144">
        <v>2020</v>
      </c>
      <c r="AR144">
        <v>2021</v>
      </c>
      <c r="AS144">
        <v>2022</v>
      </c>
      <c r="AT144">
        <v>2023</v>
      </c>
      <c r="AU144">
        <v>2024</v>
      </c>
    </row>
    <row r="145" spans="1:47" x14ac:dyDescent="0.25">
      <c r="A145" s="15"/>
      <c r="B145" s="15"/>
      <c r="C145" s="15"/>
      <c r="D145" s="15"/>
      <c r="E145" s="15"/>
      <c r="F145" s="15"/>
      <c r="G145" s="15" t="s">
        <v>74</v>
      </c>
      <c r="H145" s="15" t="s">
        <v>75</v>
      </c>
      <c r="I145" s="15"/>
      <c r="J145" s="15"/>
      <c r="K145" s="15"/>
      <c r="L145" s="15"/>
      <c r="M145" s="108">
        <f t="shared" ref="M145:AU145" si="33">SUM(M48:M57)</f>
        <v>379.84</v>
      </c>
      <c r="N145" s="108">
        <f t="shared" si="33"/>
        <v>308.74</v>
      </c>
      <c r="O145" s="108">
        <f t="shared" si="33"/>
        <v>230.97999999999996</v>
      </c>
      <c r="P145" s="108">
        <f t="shared" si="33"/>
        <v>176.28</v>
      </c>
      <c r="Q145" s="108">
        <f t="shared" si="33"/>
        <v>198.52</v>
      </c>
      <c r="R145" s="108">
        <f t="shared" si="33"/>
        <v>220.08666666666667</v>
      </c>
      <c r="S145" s="108">
        <f t="shared" si="33"/>
        <v>244.80000000000004</v>
      </c>
      <c r="T145" s="108">
        <f t="shared" si="33"/>
        <v>240.3</v>
      </c>
      <c r="U145" s="108">
        <f t="shared" si="33"/>
        <v>235.66666666666669</v>
      </c>
      <c r="V145" s="108">
        <f t="shared" si="33"/>
        <v>218.1</v>
      </c>
      <c r="W145" s="108">
        <f t="shared" si="33"/>
        <v>230.16666666666663</v>
      </c>
      <c r="X145" s="108">
        <f t="shared" si="33"/>
        <v>260.76666666666665</v>
      </c>
      <c r="Y145" s="108">
        <f t="shared" si="33"/>
        <v>287.26666666666665</v>
      </c>
      <c r="Z145" s="108">
        <f t="shared" si="33"/>
        <v>301.16666666666663</v>
      </c>
      <c r="AA145" s="108">
        <f t="shared" si="33"/>
        <v>295.26666666666665</v>
      </c>
      <c r="AB145" s="108">
        <f t="shared" si="33"/>
        <v>295.23333333333335</v>
      </c>
      <c r="AC145" s="108">
        <f t="shared" si="33"/>
        <v>292.3</v>
      </c>
      <c r="AD145" s="108">
        <f t="shared" si="33"/>
        <v>298.3</v>
      </c>
      <c r="AE145" s="108">
        <f t="shared" si="33"/>
        <v>298.63333333333338</v>
      </c>
      <c r="AF145" s="108">
        <f t="shared" si="33"/>
        <v>282.3</v>
      </c>
      <c r="AG145" s="108">
        <f t="shared" si="33"/>
        <v>277</v>
      </c>
      <c r="AH145" s="108">
        <f t="shared" si="33"/>
        <v>291.66666666666663</v>
      </c>
      <c r="AI145" s="108">
        <f t="shared" si="33"/>
        <v>312.00000000000006</v>
      </c>
      <c r="AJ145" s="108">
        <f t="shared" si="33"/>
        <v>334</v>
      </c>
      <c r="AK145" s="108">
        <f t="shared" si="33"/>
        <v>355.23333333333329</v>
      </c>
      <c r="AL145" s="108">
        <f t="shared" si="33"/>
        <v>401.0333333333333</v>
      </c>
      <c r="AM145" s="108">
        <f t="shared" si="33"/>
        <v>398.4666666666667</v>
      </c>
      <c r="AN145" s="108">
        <f t="shared" si="33"/>
        <v>394.6</v>
      </c>
      <c r="AO145" s="108">
        <f t="shared" si="33"/>
        <v>359.59999999999997</v>
      </c>
      <c r="AP145" s="108">
        <f t="shared" si="33"/>
        <v>353.43333333333339</v>
      </c>
      <c r="AQ145" s="108">
        <f t="shared" si="33"/>
        <v>323.49999999999994</v>
      </c>
      <c r="AR145" s="108">
        <f t="shared" si="33"/>
        <v>315.06666666666666</v>
      </c>
      <c r="AS145" s="108">
        <f t="shared" si="33"/>
        <v>288.5333333333333</v>
      </c>
      <c r="AT145" s="108">
        <f t="shared" si="33"/>
        <v>286.56666666666661</v>
      </c>
      <c r="AU145" s="108">
        <f t="shared" si="33"/>
        <v>290.01350000000002</v>
      </c>
    </row>
    <row r="146" spans="1:47" ht="15.75" thickBot="1" x14ac:dyDescent="0.3">
      <c r="A146" s="34"/>
      <c r="B146" s="34"/>
      <c r="C146" s="34"/>
      <c r="D146" s="34"/>
      <c r="E146" s="34"/>
      <c r="F146" s="34"/>
      <c r="G146" s="34"/>
      <c r="H146" s="34" t="s">
        <v>82</v>
      </c>
      <c r="I146" s="34"/>
      <c r="J146" s="34"/>
      <c r="K146" s="34"/>
      <c r="L146" s="34"/>
      <c r="M146" s="35">
        <f t="shared" ref="M146:R146" si="34">0.04</f>
        <v>0.04</v>
      </c>
      <c r="N146" s="35">
        <f>0.04</f>
        <v>0.04</v>
      </c>
      <c r="O146" s="35">
        <f t="shared" si="34"/>
        <v>0.04</v>
      </c>
      <c r="P146" s="35">
        <f t="shared" si="34"/>
        <v>0.04</v>
      </c>
      <c r="Q146" s="35">
        <f t="shared" si="34"/>
        <v>0.04</v>
      </c>
      <c r="R146" s="35">
        <f t="shared" si="34"/>
        <v>0.04</v>
      </c>
      <c r="S146" s="35">
        <f>0.04</f>
        <v>0.04</v>
      </c>
      <c r="T146" s="35">
        <f t="shared" ref="T146:AU146" si="35">0.04</f>
        <v>0.04</v>
      </c>
      <c r="U146" s="35">
        <f t="shared" si="35"/>
        <v>0.04</v>
      </c>
      <c r="V146" s="35">
        <f t="shared" si="35"/>
        <v>0.04</v>
      </c>
      <c r="W146" s="35">
        <f t="shared" si="35"/>
        <v>0.04</v>
      </c>
      <c r="X146" s="35">
        <f t="shared" si="35"/>
        <v>0.04</v>
      </c>
      <c r="Y146" s="35">
        <f t="shared" si="35"/>
        <v>0.04</v>
      </c>
      <c r="Z146" s="35">
        <f t="shared" si="35"/>
        <v>0.04</v>
      </c>
      <c r="AA146" s="35">
        <f t="shared" si="35"/>
        <v>0.04</v>
      </c>
      <c r="AB146" s="35">
        <f t="shared" si="35"/>
        <v>0.04</v>
      </c>
      <c r="AC146" s="35">
        <f t="shared" si="35"/>
        <v>0.04</v>
      </c>
      <c r="AD146" s="35">
        <f t="shared" si="35"/>
        <v>0.04</v>
      </c>
      <c r="AE146" s="35">
        <f t="shared" si="35"/>
        <v>0.04</v>
      </c>
      <c r="AF146" s="35">
        <f t="shared" si="35"/>
        <v>0.04</v>
      </c>
      <c r="AG146" s="35">
        <f t="shared" si="35"/>
        <v>0.04</v>
      </c>
      <c r="AH146" s="35">
        <f t="shared" si="35"/>
        <v>0.04</v>
      </c>
      <c r="AI146" s="35">
        <f t="shared" si="35"/>
        <v>0.04</v>
      </c>
      <c r="AJ146" s="35">
        <f t="shared" si="35"/>
        <v>0.04</v>
      </c>
      <c r="AK146" s="35">
        <f t="shared" si="35"/>
        <v>0.04</v>
      </c>
      <c r="AL146" s="35">
        <f t="shared" si="35"/>
        <v>0.04</v>
      </c>
      <c r="AM146" s="35">
        <f t="shared" si="35"/>
        <v>0.04</v>
      </c>
      <c r="AN146" s="35">
        <f t="shared" si="35"/>
        <v>0.04</v>
      </c>
      <c r="AO146" s="35">
        <f t="shared" si="35"/>
        <v>0.04</v>
      </c>
      <c r="AP146" s="35">
        <f t="shared" si="35"/>
        <v>0.04</v>
      </c>
      <c r="AQ146" s="35">
        <f t="shared" si="35"/>
        <v>0.04</v>
      </c>
      <c r="AR146" s="35">
        <f t="shared" si="35"/>
        <v>0.04</v>
      </c>
      <c r="AS146" s="35">
        <f t="shared" si="35"/>
        <v>0.04</v>
      </c>
      <c r="AT146" s="35">
        <f t="shared" si="35"/>
        <v>0.04</v>
      </c>
      <c r="AU146" s="35">
        <f t="shared" si="35"/>
        <v>0.04</v>
      </c>
    </row>
    <row r="147" spans="1:47" s="32" customFormat="1" ht="15.75" thickTop="1" x14ac:dyDescent="0.25">
      <c r="A147" s="36" t="s">
        <v>81</v>
      </c>
      <c r="B147" s="37" t="str">
        <f>B127</f>
        <v>Czech Republic</v>
      </c>
      <c r="C147" s="37" t="str">
        <f>C127</f>
        <v>3Da1</v>
      </c>
      <c r="D147" s="37"/>
      <c r="E147" s="37"/>
      <c r="F147" s="37"/>
      <c r="G147" s="37" t="s">
        <v>2</v>
      </c>
      <c r="H147" s="37" t="s">
        <v>75</v>
      </c>
      <c r="I147" s="37"/>
      <c r="J147" s="37"/>
      <c r="K147" s="37"/>
      <c r="L147" s="37"/>
      <c r="M147" s="38">
        <f t="shared" ref="M147:AQ147" si="36">M145*M146</f>
        <v>15.1936</v>
      </c>
      <c r="N147" s="38">
        <f t="shared" si="36"/>
        <v>12.349600000000001</v>
      </c>
      <c r="O147" s="38">
        <f t="shared" si="36"/>
        <v>9.2391999999999985</v>
      </c>
      <c r="P147" s="38">
        <f t="shared" si="36"/>
        <v>7.0512000000000006</v>
      </c>
      <c r="Q147" s="38">
        <f t="shared" si="36"/>
        <v>7.9408000000000003</v>
      </c>
      <c r="R147" s="38">
        <f t="shared" si="36"/>
        <v>8.803466666666667</v>
      </c>
      <c r="S147" s="38">
        <f t="shared" si="36"/>
        <v>9.7920000000000016</v>
      </c>
      <c r="T147" s="38">
        <f t="shared" si="36"/>
        <v>9.6120000000000001</v>
      </c>
      <c r="U147" s="38">
        <f t="shared" si="36"/>
        <v>9.4266666666666676</v>
      </c>
      <c r="V147" s="38">
        <f t="shared" si="36"/>
        <v>8.7240000000000002</v>
      </c>
      <c r="W147" s="38">
        <f t="shared" si="36"/>
        <v>9.2066666666666652</v>
      </c>
      <c r="X147" s="38">
        <f t="shared" si="36"/>
        <v>10.430666666666665</v>
      </c>
      <c r="Y147" s="38">
        <f t="shared" si="36"/>
        <v>11.490666666666666</v>
      </c>
      <c r="Z147" s="38">
        <f t="shared" si="36"/>
        <v>12.046666666666665</v>
      </c>
      <c r="AA147" s="38">
        <f t="shared" si="36"/>
        <v>11.810666666666666</v>
      </c>
      <c r="AB147" s="38">
        <f t="shared" si="36"/>
        <v>11.809333333333335</v>
      </c>
      <c r="AC147" s="38">
        <f t="shared" si="36"/>
        <v>11.692</v>
      </c>
      <c r="AD147" s="38">
        <f t="shared" si="36"/>
        <v>11.932</v>
      </c>
      <c r="AE147" s="38">
        <f t="shared" si="36"/>
        <v>11.945333333333336</v>
      </c>
      <c r="AF147" s="38">
        <f t="shared" si="36"/>
        <v>11.292</v>
      </c>
      <c r="AG147" s="38">
        <f t="shared" si="36"/>
        <v>11.08</v>
      </c>
      <c r="AH147" s="38">
        <f t="shared" si="36"/>
        <v>11.666666666666666</v>
      </c>
      <c r="AI147" s="38">
        <f t="shared" si="36"/>
        <v>12.480000000000002</v>
      </c>
      <c r="AJ147" s="38">
        <f t="shared" si="36"/>
        <v>13.36</v>
      </c>
      <c r="AK147" s="38">
        <f t="shared" si="36"/>
        <v>14.209333333333332</v>
      </c>
      <c r="AL147" s="38">
        <f t="shared" si="36"/>
        <v>16.041333333333334</v>
      </c>
      <c r="AM147" s="38">
        <f t="shared" si="36"/>
        <v>15.938666666666668</v>
      </c>
      <c r="AN147" s="38">
        <f t="shared" si="36"/>
        <v>15.784000000000001</v>
      </c>
      <c r="AO147" s="38">
        <f t="shared" si="36"/>
        <v>14.383999999999999</v>
      </c>
      <c r="AP147" s="38">
        <f t="shared" si="36"/>
        <v>14.137333333333336</v>
      </c>
      <c r="AQ147" s="38">
        <f t="shared" si="36"/>
        <v>12.939999999999998</v>
      </c>
      <c r="AR147" s="38">
        <f>AR145*AR146</f>
        <v>12.602666666666666</v>
      </c>
      <c r="AS147" s="38">
        <f>AS145*AS146</f>
        <v>11.541333333333332</v>
      </c>
      <c r="AT147" s="38">
        <f>AT145*AT146</f>
        <v>11.462666666666664</v>
      </c>
      <c r="AU147" s="38">
        <f>AU145*AU146</f>
        <v>11.600540000000001</v>
      </c>
    </row>
    <row r="148" spans="1:47" x14ac:dyDescent="0.25">
      <c r="A148" s="106" t="s">
        <v>184</v>
      </c>
    </row>
    <row r="152" spans="1:47" x14ac:dyDescent="0.25">
      <c r="J152" t="s">
        <v>348</v>
      </c>
      <c r="M152" s="255">
        <f>'[5]3Da1 - EF 2019'!M125</f>
        <v>22.090340000000005</v>
      </c>
      <c r="N152" s="255">
        <f>'[5]3Da1 - EF 2019'!N125</f>
        <v>17.963380000000001</v>
      </c>
      <c r="O152" s="255">
        <f>'[5]3Da1 - EF 2019'!O125</f>
        <v>13.295819999999999</v>
      </c>
      <c r="P152" s="255">
        <f>'[5]3Da1 - EF 2019'!P125</f>
        <v>10.39128</v>
      </c>
      <c r="Q152" s="255">
        <f>'[5]3Da1 - EF 2019'!Q125</f>
        <v>11.888420000000004</v>
      </c>
      <c r="R152" s="255">
        <f>'[5]3Da1 - EF 2019'!R125</f>
        <v>14.106300000000003</v>
      </c>
      <c r="S152" s="255">
        <f>'[5]3Da1 - EF 2019'!S125</f>
        <v>16.478533333333338</v>
      </c>
      <c r="T152" s="255">
        <f>'[5]3Da1 - EF 2019'!T125</f>
        <v>16.410866666666667</v>
      </c>
      <c r="U152" s="255">
        <f>'[5]3Da1 - EF 2019'!U125</f>
        <v>15.7363</v>
      </c>
      <c r="V152" s="255">
        <f>'[5]3Da1 - EF 2019'!V125</f>
        <v>14.348866666666666</v>
      </c>
      <c r="W152" s="255">
        <f>'[5]3Da1 - EF 2019'!W125</f>
        <v>15.2639</v>
      </c>
      <c r="X152" s="255">
        <f>'[5]3Da1 - EF 2019'!X125</f>
        <v>17.418933333333335</v>
      </c>
      <c r="Y152" s="255">
        <f>'[5]3Da1 - EF 2019'!Y125</f>
        <v>19.003866666666667</v>
      </c>
      <c r="Z152" s="255">
        <f>'[5]3Da1 - EF 2019'!Z125</f>
        <v>20.134133333333335</v>
      </c>
      <c r="AA152" s="255">
        <f>'[5]3Da1 - EF 2019'!AA125</f>
        <v>19.858966666666667</v>
      </c>
      <c r="AB152" s="255">
        <f>'[5]3Da1 - EF 2019'!AB125</f>
        <v>20.001233333333335</v>
      </c>
      <c r="AC152" s="255">
        <f>'[5]3Da1 - EF 2019'!AC125</f>
        <v>19.573333333333334</v>
      </c>
      <c r="AD152" s="255">
        <f>'[5]3Da1 - EF 2019'!AD125</f>
        <v>19.894333333333336</v>
      </c>
      <c r="AE152" s="255">
        <f>'[5]3Da1 - EF 2019'!AE125</f>
        <v>19.573333333333334</v>
      </c>
      <c r="AF152" s="255">
        <f>'[5]3Da1 - EF 2019'!AF125</f>
        <v>18.49366666666667</v>
      </c>
      <c r="AG152" s="255">
        <f>'[5]3Da1 - EF 2019'!AG125</f>
        <v>18.461333333333336</v>
      </c>
      <c r="AH152" s="255">
        <f>'[5]3Da1 - EF 2019'!AH125</f>
        <v>20.135666666666669</v>
      </c>
      <c r="AI152" s="255">
        <f>'[5]3Da1 - EF 2019'!AI125</f>
        <v>20.914000000000001</v>
      </c>
      <c r="AJ152" s="255">
        <f>'[5]3Da1 - EF 2019'!AJ125</f>
        <v>22.899333333333335</v>
      </c>
      <c r="AK152" s="255">
        <f>'[5]3Da1 - EF 2019'!AK125</f>
        <v>25.028066666666668</v>
      </c>
      <c r="AL152" s="255">
        <f>'[5]3Da1 - EF 2019'!AL125</f>
        <v>31.408666666666662</v>
      </c>
      <c r="AM152" s="255">
        <f>'[5]3Da1 - EF 2019'!AM125</f>
        <v>32.082033333333342</v>
      </c>
      <c r="AN152" s="255">
        <f>'[5]3Da1 - EF 2019'!AN125</f>
        <v>30.723733333333335</v>
      </c>
      <c r="AO152" s="255">
        <f>'[5]3Da1 - EF 2019'!AO125</f>
        <v>25.617666666666665</v>
      </c>
      <c r="AP152" s="255">
        <f>'[5]3Da1 - EF 2019'!AP125</f>
        <v>22.52836666666667</v>
      </c>
      <c r="AQ152" s="255">
        <f>'[5]3Da1 - EF 2019'!AQ125</f>
        <v>20.584300000000006</v>
      </c>
      <c r="AR152" s="255">
        <f>'[5]3Da1 - EF 2019'!AR125</f>
        <v>20.105000000000004</v>
      </c>
      <c r="AS152" s="255">
        <f>'[5]3Da1 - EF 2019'!AS125</f>
        <v>20.001300000000001</v>
      </c>
      <c r="AT152" s="255">
        <f>'[5]3Da1 - EF 2019'!AT125</f>
        <v>18.360422931433412</v>
      </c>
      <c r="AU152" s="255">
        <f>'[5]3Da1 - EF 2019'!AU125</f>
        <v>15.564151063995791</v>
      </c>
    </row>
    <row r="153" spans="1:47" x14ac:dyDescent="0.25">
      <c r="J153" t="s">
        <v>349</v>
      </c>
      <c r="M153" s="255">
        <f t="shared" ref="M153:AU153" si="37">M128</f>
        <v>27.580200000000005</v>
      </c>
      <c r="N153" s="255">
        <f t="shared" si="37"/>
        <v>22.311959999999999</v>
      </c>
      <c r="O153" s="255">
        <f t="shared" si="37"/>
        <v>16.390559999999997</v>
      </c>
      <c r="P153" s="255">
        <f t="shared" si="37"/>
        <v>12.582840000000001</v>
      </c>
      <c r="Q153" s="255">
        <f t="shared" si="37"/>
        <v>13.759340000000002</v>
      </c>
      <c r="R153" s="255">
        <f t="shared" si="37"/>
        <v>15.912080000000003</v>
      </c>
      <c r="S153" s="255">
        <f t="shared" si="37"/>
        <v>18.939800000000005</v>
      </c>
      <c r="T153" s="255">
        <f t="shared" si="37"/>
        <v>19.151000000000003</v>
      </c>
      <c r="U153" s="255">
        <f t="shared" si="37"/>
        <v>18.581299999999999</v>
      </c>
      <c r="V153" s="255">
        <f t="shared" si="37"/>
        <v>16.788200000000003</v>
      </c>
      <c r="W153" s="255">
        <f t="shared" si="37"/>
        <v>17.669199999999996</v>
      </c>
      <c r="X153" s="255">
        <f t="shared" si="37"/>
        <v>20.124300000000002</v>
      </c>
      <c r="Y153" s="255">
        <f t="shared" si="37"/>
        <v>21.917400000000001</v>
      </c>
      <c r="Z153" s="255">
        <f t="shared" si="37"/>
        <v>23.2974</v>
      </c>
      <c r="AA153" s="255">
        <f t="shared" si="37"/>
        <v>22.989400000000003</v>
      </c>
      <c r="AB153" s="255">
        <f t="shared" si="37"/>
        <v>23.164800000000003</v>
      </c>
      <c r="AC153" s="255">
        <f t="shared" si="37"/>
        <v>22.754100000000001</v>
      </c>
      <c r="AD153" s="255">
        <f t="shared" si="37"/>
        <v>23.147800000000004</v>
      </c>
      <c r="AE153" s="255">
        <f t="shared" si="37"/>
        <v>22.457799999999999</v>
      </c>
      <c r="AF153" s="255">
        <f t="shared" si="37"/>
        <v>21.068800000000003</v>
      </c>
      <c r="AG153" s="255">
        <f t="shared" si="37"/>
        <v>21.125000000000004</v>
      </c>
      <c r="AH153" s="255">
        <f t="shared" si="37"/>
        <v>23.588000000000001</v>
      </c>
      <c r="AI153" s="255">
        <f t="shared" si="37"/>
        <v>24.855</v>
      </c>
      <c r="AJ153" s="255">
        <f t="shared" si="37"/>
        <v>27.498000000000001</v>
      </c>
      <c r="AK153" s="255">
        <f t="shared" si="37"/>
        <v>30.229300000000002</v>
      </c>
      <c r="AL153" s="255">
        <f t="shared" si="37"/>
        <v>37.473700000000001</v>
      </c>
      <c r="AM153" s="255">
        <f t="shared" si="37"/>
        <v>38.504900000000006</v>
      </c>
      <c r="AN153" s="255">
        <f t="shared" si="37"/>
        <v>36.857200000000006</v>
      </c>
      <c r="AO153" s="255">
        <f t="shared" si="37"/>
        <v>31.548000000000002</v>
      </c>
      <c r="AP153" s="255">
        <f t="shared" si="37"/>
        <v>27.839800000000004</v>
      </c>
      <c r="AQ153" s="255">
        <f t="shared" si="37"/>
        <v>25.854000000000003</v>
      </c>
      <c r="AR153" s="255">
        <f t="shared" si="37"/>
        <v>25.407000000000004</v>
      </c>
      <c r="AS153" s="255">
        <f t="shared" si="37"/>
        <v>25.555100000000003</v>
      </c>
      <c r="AT153" s="255">
        <f t="shared" si="37"/>
        <v>23.586267558900097</v>
      </c>
      <c r="AU153" s="255">
        <f t="shared" si="37"/>
        <v>20.240251580510837</v>
      </c>
    </row>
    <row r="155" spans="1:47" x14ac:dyDescent="0.25">
      <c r="J155" t="s">
        <v>350</v>
      </c>
      <c r="M155" s="255">
        <f>M153-M152</f>
        <v>5.4898600000000002</v>
      </c>
      <c r="N155" s="255">
        <f t="shared" ref="N155:AT155" si="38">N153-N152</f>
        <v>4.3485799999999983</v>
      </c>
      <c r="O155" s="255">
        <f t="shared" si="38"/>
        <v>3.094739999999998</v>
      </c>
      <c r="P155" s="255">
        <f t="shared" si="38"/>
        <v>2.1915600000000008</v>
      </c>
      <c r="Q155" s="255">
        <f t="shared" si="38"/>
        <v>1.8709199999999981</v>
      </c>
      <c r="R155" s="255">
        <f t="shared" si="38"/>
        <v>1.8057800000000004</v>
      </c>
      <c r="S155" s="255">
        <f t="shared" si="38"/>
        <v>2.4612666666666669</v>
      </c>
      <c r="T155" s="255">
        <f t="shared" si="38"/>
        <v>2.7401333333333362</v>
      </c>
      <c r="U155" s="255">
        <f t="shared" si="38"/>
        <v>2.8449999999999989</v>
      </c>
      <c r="V155" s="255">
        <f t="shared" si="38"/>
        <v>2.4393333333333374</v>
      </c>
      <c r="W155" s="255">
        <f t="shared" si="38"/>
        <v>2.4052999999999969</v>
      </c>
      <c r="X155" s="255">
        <f t="shared" si="38"/>
        <v>2.7053666666666665</v>
      </c>
      <c r="Y155" s="255">
        <f t="shared" si="38"/>
        <v>2.9135333333333335</v>
      </c>
      <c r="Z155" s="255">
        <f t="shared" si="38"/>
        <v>3.1632666666666651</v>
      </c>
      <c r="AA155" s="255">
        <f t="shared" si="38"/>
        <v>3.1304333333333361</v>
      </c>
      <c r="AB155" s="255">
        <f t="shared" si="38"/>
        <v>3.163566666666668</v>
      </c>
      <c r="AC155" s="255">
        <f t="shared" si="38"/>
        <v>3.180766666666667</v>
      </c>
      <c r="AD155" s="255">
        <f t="shared" si="38"/>
        <v>3.2534666666666681</v>
      </c>
      <c r="AE155" s="255">
        <f t="shared" si="38"/>
        <v>2.8844666666666647</v>
      </c>
      <c r="AF155" s="255">
        <f t="shared" si="38"/>
        <v>2.5751333333333335</v>
      </c>
      <c r="AG155" s="255">
        <f t="shared" si="38"/>
        <v>2.6636666666666677</v>
      </c>
      <c r="AH155" s="255">
        <f t="shared" si="38"/>
        <v>3.4523333333333319</v>
      </c>
      <c r="AI155" s="255">
        <f t="shared" si="38"/>
        <v>3.9409999999999989</v>
      </c>
      <c r="AJ155" s="255">
        <f t="shared" si="38"/>
        <v>4.5986666666666665</v>
      </c>
      <c r="AK155" s="255">
        <f t="shared" si="38"/>
        <v>5.2012333333333345</v>
      </c>
      <c r="AL155" s="255">
        <f t="shared" si="38"/>
        <v>6.0650333333333393</v>
      </c>
      <c r="AM155" s="255">
        <f t="shared" si="38"/>
        <v>6.4228666666666641</v>
      </c>
      <c r="AN155" s="255">
        <f t="shared" si="38"/>
        <v>6.1334666666666706</v>
      </c>
      <c r="AO155" s="255">
        <f t="shared" si="38"/>
        <v>5.930333333333337</v>
      </c>
      <c r="AP155" s="255">
        <f t="shared" si="38"/>
        <v>5.3114333333333335</v>
      </c>
      <c r="AQ155" s="255">
        <f t="shared" si="38"/>
        <v>5.2696999999999967</v>
      </c>
      <c r="AR155" s="255">
        <f t="shared" si="38"/>
        <v>5.3019999999999996</v>
      </c>
      <c r="AS155" s="255">
        <f t="shared" si="38"/>
        <v>5.5538000000000025</v>
      </c>
      <c r="AT155" s="255">
        <f t="shared" si="38"/>
        <v>5.2258446274666852</v>
      </c>
    </row>
    <row r="156" spans="1:47" x14ac:dyDescent="0.25">
      <c r="AT156" s="31">
        <f>AT152/AB152</f>
        <v>0.91796453875844708</v>
      </c>
    </row>
    <row r="157" spans="1:47" x14ac:dyDescent="0.25">
      <c r="AT157" s="31">
        <f>AT153/AB153</f>
        <v>1.0181943102854372</v>
      </c>
    </row>
    <row r="160" spans="1:47" x14ac:dyDescent="0.25">
      <c r="AP160" t="s">
        <v>351</v>
      </c>
    </row>
    <row r="161" spans="1:46" x14ac:dyDescent="0.25">
      <c r="AP161" t="s">
        <v>352</v>
      </c>
    </row>
    <row r="164" spans="1:46" x14ac:dyDescent="0.25">
      <c r="AT164" s="106">
        <f>AT130-AT131</f>
        <v>2.4600000000000009</v>
      </c>
    </row>
    <row r="165" spans="1:46" x14ac:dyDescent="0.25">
      <c r="AT165" s="106">
        <f>AT130-AT132</f>
        <v>0.67500000000000071</v>
      </c>
    </row>
    <row r="166" spans="1:46" x14ac:dyDescent="0.25">
      <c r="AT166" s="106">
        <f>SUM(AT164:AT165)</f>
        <v>3.1350000000000016</v>
      </c>
    </row>
    <row r="167" spans="1:46" x14ac:dyDescent="0.25">
      <c r="AT167" s="31"/>
    </row>
    <row r="176" spans="1:46" x14ac:dyDescent="0.25">
      <c r="A176" t="s">
        <v>185</v>
      </c>
    </row>
  </sheetData>
  <mergeCells count="10">
    <mergeCell ref="F5:G5"/>
    <mergeCell ref="A28:A30"/>
    <mergeCell ref="A31:A37"/>
    <mergeCell ref="A38:A47"/>
    <mergeCell ref="A48:A57"/>
    <mergeCell ref="A58:A117"/>
    <mergeCell ref="A118:A127"/>
    <mergeCell ref="A1:E1"/>
    <mergeCell ref="B5:C5"/>
    <mergeCell ref="D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21618-A236-4326-82A1-A5CC19141723}">
  <dimension ref="A1:D13"/>
  <sheetViews>
    <sheetView zoomScale="65" zoomScaleNormal="65" workbookViewId="0">
      <selection activeCell="L11" sqref="L11"/>
    </sheetView>
  </sheetViews>
  <sheetFormatPr defaultRowHeight="15" x14ac:dyDescent="0.25"/>
  <cols>
    <col min="1" max="1" width="27" customWidth="1"/>
  </cols>
  <sheetData>
    <row r="1" spans="1:4" x14ac:dyDescent="0.25">
      <c r="A1" t="s">
        <v>353</v>
      </c>
    </row>
    <row r="3" spans="1:4" x14ac:dyDescent="0.25">
      <c r="B3">
        <v>2022</v>
      </c>
      <c r="C3">
        <v>2024</v>
      </c>
    </row>
    <row r="4" spans="1:4" x14ac:dyDescent="0.25">
      <c r="A4" s="15" t="s">
        <v>20</v>
      </c>
      <c r="B4" s="31" t="e">
        <f>#REF!</f>
        <v>#REF!</v>
      </c>
      <c r="C4" s="31">
        <f>'3D_1 min. fert EF GB 2023'!AT38</f>
        <v>3.9</v>
      </c>
      <c r="D4" s="31"/>
    </row>
    <row r="5" spans="1:4" x14ac:dyDescent="0.25">
      <c r="A5" s="15" t="s">
        <v>22</v>
      </c>
      <c r="B5" s="31" t="e">
        <f>#REF!</f>
        <v>#REF!</v>
      </c>
      <c r="C5" s="31">
        <f>'3D_1 min. fert EF GB 2023'!AT39</f>
        <v>1.7</v>
      </c>
      <c r="D5" s="31"/>
    </row>
    <row r="6" spans="1:4" x14ac:dyDescent="0.25">
      <c r="A6" s="15" t="s">
        <v>24</v>
      </c>
      <c r="B6" s="31" t="e">
        <f>#REF!</f>
        <v>#REF!</v>
      </c>
      <c r="C6" s="31">
        <f>'3D_1 min. fert EF GB 2023'!AT40</f>
        <v>5.0999999999999996</v>
      </c>
      <c r="D6" s="31"/>
    </row>
    <row r="7" spans="1:4" x14ac:dyDescent="0.25">
      <c r="A7" s="15" t="s">
        <v>26</v>
      </c>
      <c r="B7" s="31" t="e">
        <f>#REF!</f>
        <v>#REF!</v>
      </c>
      <c r="C7" s="31">
        <f>'3D_1 min. fert EF GB 2023'!AT41</f>
        <v>124.4</v>
      </c>
      <c r="D7" s="31"/>
    </row>
    <row r="8" spans="1:4" x14ac:dyDescent="0.25">
      <c r="A8" s="15" t="s">
        <v>28</v>
      </c>
      <c r="B8" s="31" t="e">
        <f>#REF!</f>
        <v>#REF!</v>
      </c>
      <c r="C8" s="31">
        <f>'3D_1 min. fert EF GB 2023'!AT42</f>
        <v>0</v>
      </c>
      <c r="D8" s="31"/>
    </row>
    <row r="9" spans="1:4" x14ac:dyDescent="0.25">
      <c r="A9" s="15" t="s">
        <v>30</v>
      </c>
      <c r="B9" s="31" t="e">
        <f>#REF!</f>
        <v>#REF!</v>
      </c>
      <c r="C9" s="31">
        <f>'3D_1 min. fert EF GB 2023'!AT43</f>
        <v>8.1999999999999993</v>
      </c>
      <c r="D9" s="31"/>
    </row>
    <row r="10" spans="1:4" x14ac:dyDescent="0.25">
      <c r="A10" s="15" t="s">
        <v>32</v>
      </c>
      <c r="B10" s="31" t="e">
        <f>#REF!</f>
        <v>#REF!</v>
      </c>
      <c r="C10" s="31">
        <f>'3D_1 min. fert EF GB 2023'!AT44</f>
        <v>3.1</v>
      </c>
      <c r="D10" s="31"/>
    </row>
    <row r="11" spans="1:4" x14ac:dyDescent="0.25">
      <c r="A11" s="15" t="s">
        <v>34</v>
      </c>
      <c r="B11" s="31" t="e">
        <f>#REF!</f>
        <v>#REF!</v>
      </c>
      <c r="C11" s="31">
        <f>'3D_1 min. fert EF GB 2023'!AT45</f>
        <v>35.799999999999997</v>
      </c>
      <c r="D11" s="31"/>
    </row>
    <row r="12" spans="1:4" x14ac:dyDescent="0.25">
      <c r="A12" s="15" t="s">
        <v>36</v>
      </c>
      <c r="B12" s="31" t="e">
        <f>#REF!</f>
        <v>#REF!</v>
      </c>
      <c r="C12" s="31">
        <f>'3D_1 min. fert EF GB 2023'!AT46</f>
        <v>1.1000000000000001</v>
      </c>
      <c r="D12" s="31"/>
    </row>
    <row r="13" spans="1:4" x14ac:dyDescent="0.25">
      <c r="A13" s="15" t="s">
        <v>38</v>
      </c>
      <c r="B13" s="31" t="e">
        <f>#REF!</f>
        <v>#REF!</v>
      </c>
      <c r="C13" s="31">
        <f>'3D_1 min. fert EF GB 2023'!AT47</f>
        <v>107.1</v>
      </c>
      <c r="D13" s="31"/>
    </row>
  </sheetData>
  <pageMargins left="0.7" right="0.7" top="0.78740157499999996" bottom="0.78740157499999996"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2A580-28EF-44C3-8156-DDE91833D06D}">
  <sheetPr>
    <tabColor rgb="FF92D050"/>
  </sheetPr>
  <dimension ref="A2:AO142"/>
  <sheetViews>
    <sheetView topLeftCell="A78" zoomScale="98" zoomScaleNormal="98" workbookViewId="0">
      <pane xSplit="1" topLeftCell="R1" activePane="topRight" state="frozen"/>
      <selection activeCell="A88" sqref="A88"/>
      <selection pane="topRight" activeCell="R141" sqref="R141"/>
    </sheetView>
  </sheetViews>
  <sheetFormatPr defaultColWidth="8.7109375" defaultRowHeight="12.75" x14ac:dyDescent="0.2"/>
  <cols>
    <col min="1" max="1" width="21.7109375" style="78" customWidth="1"/>
    <col min="2" max="2" width="9.28515625" style="78" customWidth="1"/>
    <col min="3" max="3" width="9.7109375" style="78" customWidth="1"/>
    <col min="4" max="5" width="9.28515625" style="78" customWidth="1"/>
    <col min="6" max="7" width="11" style="78" customWidth="1"/>
    <col min="8" max="8" width="9.5703125" style="78" customWidth="1"/>
    <col min="9" max="9" width="10.7109375" style="78" customWidth="1"/>
    <col min="10" max="11" width="11.7109375" style="78" customWidth="1"/>
    <col min="12" max="12" width="12.5703125" style="78" customWidth="1"/>
    <col min="13" max="24" width="10.5703125" style="78" bestFit="1" customWidth="1"/>
    <col min="25" max="34" width="8.7109375" style="78"/>
    <col min="35" max="35" width="10.5703125" style="289" customWidth="1"/>
    <col min="36" max="37" width="9.7109375" style="78" customWidth="1"/>
    <col min="38" max="38" width="12.42578125" style="78" customWidth="1"/>
    <col min="39" max="39" width="12" style="78" customWidth="1"/>
    <col min="40" max="41" width="11.140625" style="78" customWidth="1"/>
    <col min="42" max="16384" width="8.7109375" style="78"/>
  </cols>
  <sheetData>
    <row r="2" spans="1:37" x14ac:dyDescent="0.2">
      <c r="A2" s="378" t="s">
        <v>354</v>
      </c>
      <c r="W2" s="378" t="s">
        <v>355</v>
      </c>
    </row>
    <row r="3" spans="1:37" x14ac:dyDescent="0.2">
      <c r="A3" s="379" t="s">
        <v>356</v>
      </c>
      <c r="W3" s="379" t="s">
        <v>356</v>
      </c>
    </row>
    <row r="4" spans="1:37" ht="15.75" thickBot="1" x14ac:dyDescent="0.3">
      <c r="W4" s="70" t="s">
        <v>357</v>
      </c>
    </row>
    <row r="5" spans="1:37" s="386" customFormat="1" ht="11.25" x14ac:dyDescent="0.2">
      <c r="A5" s="380" t="s">
        <v>185</v>
      </c>
      <c r="B5" s="381" t="s">
        <v>358</v>
      </c>
      <c r="C5" s="382">
        <v>1990</v>
      </c>
      <c r="D5" s="382">
        <v>1991</v>
      </c>
      <c r="E5" s="382">
        <v>1992</v>
      </c>
      <c r="F5" s="382">
        <v>1993</v>
      </c>
      <c r="G5" s="382">
        <v>1994</v>
      </c>
      <c r="H5" s="382">
        <v>1995</v>
      </c>
      <c r="I5" s="382">
        <v>1996</v>
      </c>
      <c r="J5" s="382">
        <v>1997</v>
      </c>
      <c r="K5" s="382">
        <v>1998</v>
      </c>
      <c r="L5" s="382">
        <v>1999</v>
      </c>
      <c r="M5" s="382">
        <v>2000</v>
      </c>
      <c r="N5" s="382">
        <v>2001</v>
      </c>
      <c r="O5" s="383">
        <v>2002</v>
      </c>
      <c r="P5" s="383">
        <v>2003</v>
      </c>
      <c r="Q5" s="383">
        <v>2004</v>
      </c>
      <c r="R5" s="383">
        <v>2005</v>
      </c>
      <c r="S5" s="383">
        <v>2006</v>
      </c>
      <c r="T5" s="383">
        <v>2007</v>
      </c>
      <c r="U5" s="384">
        <v>2008</v>
      </c>
      <c r="V5" s="383">
        <v>2009</v>
      </c>
      <c r="W5" s="383">
        <v>2010</v>
      </c>
      <c r="X5" s="383">
        <v>2011</v>
      </c>
      <c r="Y5" s="383">
        <v>2012</v>
      </c>
      <c r="Z5" s="383">
        <v>2013</v>
      </c>
      <c r="AA5" s="383">
        <v>2014</v>
      </c>
      <c r="AB5" s="383">
        <v>2015</v>
      </c>
      <c r="AC5" s="383">
        <v>2016</v>
      </c>
      <c r="AD5" s="383">
        <v>2017</v>
      </c>
      <c r="AE5" s="383">
        <v>2018</v>
      </c>
      <c r="AF5" s="383">
        <v>2019</v>
      </c>
      <c r="AG5" s="383">
        <v>2020</v>
      </c>
      <c r="AH5" s="383">
        <v>2021</v>
      </c>
      <c r="AI5" s="383">
        <v>2022</v>
      </c>
      <c r="AJ5" s="383">
        <v>2023</v>
      </c>
      <c r="AK5" s="383">
        <v>2024</v>
      </c>
    </row>
    <row r="6" spans="1:37" s="386" customFormat="1" ht="11.25" customHeight="1" x14ac:dyDescent="0.2">
      <c r="A6" s="387" t="s">
        <v>359</v>
      </c>
      <c r="B6" s="388" t="s">
        <v>360</v>
      </c>
      <c r="C6" s="389">
        <v>4415800.0500000007</v>
      </c>
      <c r="D6" s="389">
        <v>4390113.6000000006</v>
      </c>
      <c r="E6" s="389">
        <v>4333058.5500000007</v>
      </c>
      <c r="F6" s="389">
        <v>4292025.3000000007</v>
      </c>
      <c r="G6" s="389">
        <v>4208793.75</v>
      </c>
      <c r="H6" s="389">
        <v>4190736.1500000004</v>
      </c>
      <c r="I6" s="389">
        <v>4142288.7</v>
      </c>
      <c r="J6" s="389">
        <v>4116156.7500000005</v>
      </c>
      <c r="K6" s="389">
        <v>4106654.1</v>
      </c>
      <c r="L6" s="389">
        <v>4105239.3000000003</v>
      </c>
      <c r="M6" s="389">
        <v>4077761.4000000004</v>
      </c>
      <c r="N6" s="389">
        <v>4000207.95</v>
      </c>
      <c r="O6" s="390">
        <v>3652028.28</v>
      </c>
      <c r="P6" s="390">
        <v>3668380.43</v>
      </c>
      <c r="Q6" s="390">
        <v>3631422.76</v>
      </c>
      <c r="R6" s="390">
        <v>3605492.6</v>
      </c>
      <c r="S6" s="390">
        <v>3565981.99</v>
      </c>
      <c r="T6" s="390">
        <v>3596716.03</v>
      </c>
      <c r="U6" s="390">
        <v>3571593.93</v>
      </c>
      <c r="V6" s="390">
        <v>3545840.48</v>
      </c>
      <c r="W6" s="390">
        <v>3523857.47</v>
      </c>
      <c r="X6" s="390">
        <v>3504031.95</v>
      </c>
      <c r="Y6" s="390">
        <v>3525889.48</v>
      </c>
      <c r="Z6" s="390">
        <v>3521000.33</v>
      </c>
      <c r="AA6" s="390">
        <v>3515555.29</v>
      </c>
      <c r="AB6" s="390">
        <v>3493717.48</v>
      </c>
      <c r="AC6" s="390">
        <v>3488788.24</v>
      </c>
      <c r="AD6" s="390">
        <v>3521329.26</v>
      </c>
      <c r="AE6" s="390">
        <v>3523215.65</v>
      </c>
      <c r="AF6" s="390">
        <v>3523658.86</v>
      </c>
      <c r="AG6" s="390">
        <v>3523871.09</v>
      </c>
      <c r="AH6" s="390">
        <v>3529796.71</v>
      </c>
      <c r="AI6" s="391">
        <v>3530423.33</v>
      </c>
      <c r="AJ6" s="391">
        <v>3534413.67</v>
      </c>
      <c r="AK6" s="391">
        <v>3534609.86</v>
      </c>
    </row>
    <row r="7" spans="1:37" s="386" customFormat="1" ht="11.25" x14ac:dyDescent="0.2">
      <c r="A7" s="392" t="s">
        <v>84</v>
      </c>
      <c r="B7" s="385"/>
      <c r="C7" s="385"/>
      <c r="D7" s="385"/>
      <c r="E7" s="385"/>
      <c r="F7" s="385"/>
      <c r="G7" s="385"/>
      <c r="H7" s="385"/>
      <c r="I7" s="385"/>
      <c r="J7" s="385"/>
      <c r="K7" s="385"/>
      <c r="L7" s="385"/>
      <c r="M7" s="385"/>
      <c r="N7" s="385"/>
      <c r="O7" s="390">
        <v>2767052.38</v>
      </c>
      <c r="P7" s="390">
        <v>2746992.67</v>
      </c>
      <c r="Q7" s="390">
        <v>2718879.45</v>
      </c>
      <c r="R7" s="390">
        <v>2702568.01</v>
      </c>
      <c r="S7" s="390">
        <v>2628763.12</v>
      </c>
      <c r="T7" s="390">
        <v>2618108.71</v>
      </c>
      <c r="U7" s="390">
        <v>2592151.9500000002</v>
      </c>
      <c r="V7" s="390">
        <v>2573790.09</v>
      </c>
      <c r="W7" s="390">
        <v>2540470.66</v>
      </c>
      <c r="X7" s="390">
        <v>2515980.4900000002</v>
      </c>
      <c r="Y7" s="390">
        <v>2513380.21</v>
      </c>
      <c r="Z7" s="390">
        <v>2500796.44</v>
      </c>
      <c r="AA7" s="390">
        <v>2488740.34</v>
      </c>
      <c r="AB7" s="390">
        <v>2492497.79</v>
      </c>
      <c r="AC7" s="390">
        <v>2494021.41</v>
      </c>
      <c r="AD7" s="390">
        <v>2497791.69</v>
      </c>
      <c r="AE7" s="390">
        <v>2486642.92</v>
      </c>
      <c r="AF7" s="390">
        <v>2486367.04</v>
      </c>
      <c r="AG7" s="390">
        <v>2485824.62</v>
      </c>
      <c r="AH7" s="390">
        <v>2476912.9500000002</v>
      </c>
      <c r="AI7" s="391">
        <v>2481225.2999999998</v>
      </c>
      <c r="AJ7" s="391">
        <v>2524276.02</v>
      </c>
      <c r="AK7" s="391">
        <v>2525358.9900000002</v>
      </c>
    </row>
    <row r="8" spans="1:37" s="386" customFormat="1" ht="11.25" x14ac:dyDescent="0.2">
      <c r="A8" s="393" t="s">
        <v>85</v>
      </c>
      <c r="B8" s="385"/>
      <c r="C8" s="385"/>
      <c r="D8" s="385"/>
      <c r="E8" s="385"/>
      <c r="F8" s="385"/>
      <c r="G8" s="385"/>
      <c r="H8" s="385"/>
      <c r="I8" s="385"/>
      <c r="J8" s="385"/>
      <c r="K8" s="385"/>
      <c r="L8" s="385"/>
      <c r="M8" s="385"/>
      <c r="N8" s="385"/>
      <c r="O8" s="390">
        <v>83149.22</v>
      </c>
      <c r="P8" s="390">
        <v>176990.16</v>
      </c>
      <c r="Q8" s="390">
        <v>54538.85</v>
      </c>
      <c r="R8" s="390">
        <v>45285.51</v>
      </c>
      <c r="S8" s="390">
        <v>43742.76</v>
      </c>
      <c r="T8" s="390">
        <v>30323</v>
      </c>
      <c r="U8" s="390">
        <v>23377</v>
      </c>
      <c r="V8" s="390">
        <v>28512.560000000001</v>
      </c>
      <c r="W8" s="390">
        <v>45047.26</v>
      </c>
      <c r="X8" s="390">
        <v>28283.119999999999</v>
      </c>
      <c r="Y8" s="390">
        <v>32847.339999999997</v>
      </c>
      <c r="Z8" s="390">
        <v>23784.02</v>
      </c>
      <c r="AA8" s="390">
        <v>22001.96</v>
      </c>
      <c r="AB8" s="390">
        <v>35091.25</v>
      </c>
      <c r="AC8" s="390">
        <v>30167.08</v>
      </c>
      <c r="AD8" s="390">
        <v>26247.13</v>
      </c>
      <c r="AE8" s="390">
        <v>25703.84</v>
      </c>
      <c r="AF8" s="390">
        <v>24659.72</v>
      </c>
      <c r="AG8" s="390">
        <v>23960.12</v>
      </c>
      <c r="AH8" s="390">
        <v>24780.37</v>
      </c>
      <c r="AI8" s="391">
        <v>25658.05</v>
      </c>
      <c r="AJ8" s="391">
        <v>108345.48</v>
      </c>
      <c r="AK8" s="391">
        <v>109295.16</v>
      </c>
    </row>
    <row r="9" spans="1:37" s="386" customFormat="1" ht="11.25" x14ac:dyDescent="0.2">
      <c r="A9" s="392" t="s">
        <v>86</v>
      </c>
      <c r="B9" s="385"/>
      <c r="C9" s="385"/>
      <c r="D9" s="385"/>
      <c r="E9" s="385"/>
      <c r="F9" s="385"/>
      <c r="G9" s="385"/>
      <c r="H9" s="385"/>
      <c r="I9" s="385"/>
      <c r="J9" s="385"/>
      <c r="K9" s="385"/>
      <c r="L9" s="385"/>
      <c r="M9" s="385"/>
      <c r="N9" s="385"/>
      <c r="O9" s="390">
        <v>8203</v>
      </c>
      <c r="P9" s="390">
        <v>8019</v>
      </c>
      <c r="Q9" s="390">
        <v>7720</v>
      </c>
      <c r="R9" s="390">
        <v>7468</v>
      </c>
      <c r="S9" s="390">
        <v>7176.07</v>
      </c>
      <c r="T9" s="390">
        <v>6962</v>
      </c>
      <c r="U9" s="390">
        <v>6672</v>
      </c>
      <c r="V9" s="390">
        <v>6661</v>
      </c>
      <c r="W9" s="390">
        <v>6479</v>
      </c>
      <c r="X9" s="390">
        <v>6288</v>
      </c>
      <c r="Y9" s="390">
        <v>5985</v>
      </c>
      <c r="Z9" s="390">
        <v>5823</v>
      </c>
      <c r="AA9" s="390">
        <v>5748</v>
      </c>
      <c r="AB9" s="390">
        <v>5595</v>
      </c>
      <c r="AC9" s="390">
        <v>5603</v>
      </c>
      <c r="AD9" s="390">
        <v>5703.8</v>
      </c>
      <c r="AE9" s="390">
        <v>5682</v>
      </c>
      <c r="AF9" s="390">
        <v>5633</v>
      </c>
      <c r="AG9" s="390">
        <v>5627.1</v>
      </c>
      <c r="AH9" s="390">
        <v>5601.3</v>
      </c>
      <c r="AI9" s="391">
        <v>5595.2</v>
      </c>
      <c r="AJ9" s="391">
        <v>5573.4</v>
      </c>
      <c r="AK9" s="391">
        <v>5520.6</v>
      </c>
    </row>
    <row r="10" spans="1:37" s="386" customFormat="1" ht="11.25" x14ac:dyDescent="0.2">
      <c r="A10" s="392" t="s">
        <v>87</v>
      </c>
      <c r="B10" s="385"/>
      <c r="C10" s="385"/>
      <c r="D10" s="385"/>
      <c r="E10" s="385"/>
      <c r="F10" s="385"/>
      <c r="G10" s="385"/>
      <c r="H10" s="385"/>
      <c r="I10" s="385"/>
      <c r="J10" s="385"/>
      <c r="K10" s="385"/>
      <c r="L10" s="385"/>
      <c r="M10" s="385"/>
      <c r="N10" s="385"/>
      <c r="O10" s="390">
        <v>11868.59</v>
      </c>
      <c r="P10" s="390">
        <v>12844.45</v>
      </c>
      <c r="Q10" s="390">
        <v>17393.98</v>
      </c>
      <c r="R10" s="390">
        <v>17891.740000000002</v>
      </c>
      <c r="S10" s="390">
        <v>17649.45</v>
      </c>
      <c r="T10" s="390">
        <v>17326.57</v>
      </c>
      <c r="U10" s="390">
        <v>16799.22</v>
      </c>
      <c r="V10" s="390">
        <v>16708.38</v>
      </c>
      <c r="W10" s="390">
        <v>16685.66</v>
      </c>
      <c r="X10" s="390">
        <v>16693.2</v>
      </c>
      <c r="Y10" s="390">
        <v>16648.310000000001</v>
      </c>
      <c r="Z10" s="390">
        <v>16787.2</v>
      </c>
      <c r="AA10" s="390">
        <v>16945.73</v>
      </c>
      <c r="AB10" s="390">
        <v>17065.259999999998</v>
      </c>
      <c r="AC10" s="390">
        <v>17088.099999999999</v>
      </c>
      <c r="AD10" s="390">
        <v>17210.330000000002</v>
      </c>
      <c r="AE10" s="390">
        <v>17516.7</v>
      </c>
      <c r="AF10" s="390">
        <v>17575.009999999998</v>
      </c>
      <c r="AG10" s="390">
        <v>17571.98</v>
      </c>
      <c r="AH10" s="390">
        <v>17463.96</v>
      </c>
      <c r="AI10" s="391">
        <v>17447.64</v>
      </c>
      <c r="AJ10" s="391">
        <v>17402.939999999999</v>
      </c>
      <c r="AK10" s="391">
        <v>16995.97</v>
      </c>
    </row>
    <row r="11" spans="1:37" s="386" customFormat="1" ht="11.25" x14ac:dyDescent="0.2">
      <c r="A11" s="392" t="s">
        <v>88</v>
      </c>
      <c r="B11" s="385"/>
      <c r="C11" s="385"/>
      <c r="D11" s="385"/>
      <c r="E11" s="385"/>
      <c r="F11" s="385"/>
      <c r="G11" s="385"/>
      <c r="H11" s="385"/>
      <c r="I11" s="385"/>
      <c r="J11" s="385"/>
      <c r="K11" s="385"/>
      <c r="L11" s="385"/>
      <c r="M11" s="385"/>
      <c r="N11" s="385"/>
      <c r="O11" s="390">
        <v>5068.46</v>
      </c>
      <c r="P11" s="390">
        <v>4663.32</v>
      </c>
      <c r="Q11" s="390">
        <v>4330.51</v>
      </c>
      <c r="R11" s="390">
        <v>2877</v>
      </c>
      <c r="S11" s="390">
        <v>2325.56</v>
      </c>
      <c r="T11" s="390">
        <v>1813.03</v>
      </c>
      <c r="U11" s="390">
        <v>1779.4</v>
      </c>
      <c r="V11" s="390">
        <v>1769.39</v>
      </c>
      <c r="W11" s="390">
        <v>1351.16</v>
      </c>
      <c r="X11" s="390">
        <v>998.11</v>
      </c>
      <c r="Y11" s="390">
        <v>1371.47</v>
      </c>
      <c r="Z11" s="390">
        <v>1196.47</v>
      </c>
      <c r="AA11" s="390">
        <v>666.06</v>
      </c>
      <c r="AB11" s="390">
        <v>1364.76</v>
      </c>
      <c r="AC11" s="390">
        <v>748.36</v>
      </c>
      <c r="AD11" s="390">
        <v>666.09</v>
      </c>
      <c r="AE11" s="390">
        <v>777.13</v>
      </c>
      <c r="AF11" s="390">
        <v>591.27</v>
      </c>
      <c r="AG11" s="390">
        <v>461.5</v>
      </c>
      <c r="AH11" s="390">
        <v>595.08000000000004</v>
      </c>
      <c r="AI11" s="391">
        <v>1288.78</v>
      </c>
      <c r="AJ11" s="394" t="s">
        <v>91</v>
      </c>
      <c r="AK11" s="394" t="s">
        <v>91</v>
      </c>
    </row>
    <row r="12" spans="1:37" s="386" customFormat="1" ht="11.25" x14ac:dyDescent="0.2">
      <c r="A12" s="392" t="s">
        <v>89</v>
      </c>
      <c r="B12" s="385"/>
      <c r="C12" s="385"/>
      <c r="D12" s="385"/>
      <c r="E12" s="385"/>
      <c r="F12" s="385"/>
      <c r="G12" s="385"/>
      <c r="H12" s="385"/>
      <c r="I12" s="385"/>
      <c r="J12" s="385"/>
      <c r="K12" s="385"/>
      <c r="L12" s="385"/>
      <c r="M12" s="385"/>
      <c r="N12" s="385"/>
      <c r="O12" s="390">
        <v>20989.88</v>
      </c>
      <c r="P12" s="390">
        <v>20825.89</v>
      </c>
      <c r="Q12" s="390">
        <v>24983.65</v>
      </c>
      <c r="R12" s="390">
        <v>21948.240000000002</v>
      </c>
      <c r="S12" s="390">
        <v>20678.45</v>
      </c>
      <c r="T12" s="390">
        <v>20368.169999999998</v>
      </c>
      <c r="U12" s="390">
        <v>21139.71</v>
      </c>
      <c r="V12" s="390">
        <v>21738.25</v>
      </c>
      <c r="W12" s="390">
        <v>22776.43</v>
      </c>
      <c r="X12" s="390">
        <v>22339.18</v>
      </c>
      <c r="Y12" s="390">
        <v>20768.689999999999</v>
      </c>
      <c r="Z12" s="390">
        <v>22686.51</v>
      </c>
      <c r="AA12" s="390">
        <v>22949.439999999999</v>
      </c>
      <c r="AB12" s="390">
        <v>19401.54</v>
      </c>
      <c r="AC12" s="390">
        <v>20802.45</v>
      </c>
      <c r="AD12" s="390">
        <v>17111.21</v>
      </c>
      <c r="AE12" s="390">
        <v>17439.79</v>
      </c>
      <c r="AF12" s="390">
        <v>16885.91</v>
      </c>
      <c r="AG12" s="390">
        <v>17117.740000000002</v>
      </c>
      <c r="AH12" s="390">
        <v>15998.89</v>
      </c>
      <c r="AI12" s="391">
        <v>15418.89</v>
      </c>
      <c r="AJ12" s="391">
        <v>12454.66</v>
      </c>
      <c r="AK12" s="391">
        <v>11823.54</v>
      </c>
    </row>
    <row r="13" spans="1:37" s="386" customFormat="1" ht="11.25" x14ac:dyDescent="0.2">
      <c r="A13" s="392" t="s">
        <v>361</v>
      </c>
      <c r="B13" s="385"/>
      <c r="C13" s="385"/>
      <c r="D13" s="385"/>
      <c r="E13" s="385"/>
      <c r="F13" s="385"/>
      <c r="G13" s="385"/>
      <c r="H13" s="385"/>
      <c r="I13" s="385"/>
      <c r="J13" s="385"/>
      <c r="K13" s="385"/>
      <c r="L13" s="385"/>
      <c r="M13" s="385"/>
      <c r="N13" s="385"/>
      <c r="O13" s="390"/>
      <c r="P13" s="390"/>
      <c r="Q13" s="390"/>
      <c r="R13" s="390"/>
      <c r="S13" s="390"/>
      <c r="T13" s="390"/>
      <c r="U13" s="390"/>
      <c r="V13" s="390"/>
      <c r="W13" s="390"/>
      <c r="X13" s="390"/>
      <c r="Y13" s="390"/>
      <c r="Z13" s="390"/>
      <c r="AA13" s="390"/>
      <c r="AB13" s="390"/>
      <c r="AC13" s="390"/>
      <c r="AD13" s="390"/>
      <c r="AE13" s="390"/>
      <c r="AF13" s="390"/>
      <c r="AG13" s="390"/>
      <c r="AH13" s="390"/>
      <c r="AI13" s="391"/>
      <c r="AJ13" s="391">
        <v>2061.2600000000002</v>
      </c>
      <c r="AK13" s="391">
        <v>1925.87</v>
      </c>
    </row>
    <row r="14" spans="1:37" s="386" customFormat="1" ht="11.25" x14ac:dyDescent="0.2">
      <c r="A14" s="392" t="s">
        <v>90</v>
      </c>
      <c r="B14" s="385"/>
      <c r="C14" s="385"/>
      <c r="D14" s="385"/>
      <c r="E14" s="385"/>
      <c r="F14" s="385"/>
      <c r="G14" s="385"/>
      <c r="H14" s="385"/>
      <c r="I14" s="385"/>
      <c r="J14" s="385"/>
      <c r="K14" s="385"/>
      <c r="L14" s="385"/>
      <c r="M14" s="385"/>
      <c r="N14" s="385"/>
      <c r="O14" s="390">
        <v>838845.97</v>
      </c>
      <c r="P14" s="390">
        <v>875035.1</v>
      </c>
      <c r="Q14" s="390">
        <v>858115.17</v>
      </c>
      <c r="R14" s="390">
        <v>852739.61</v>
      </c>
      <c r="S14" s="390">
        <v>889389.34</v>
      </c>
      <c r="T14" s="390">
        <v>932137.55</v>
      </c>
      <c r="U14" s="390">
        <v>933051.65</v>
      </c>
      <c r="V14" s="390">
        <v>925173.37</v>
      </c>
      <c r="W14" s="390">
        <v>936094.56</v>
      </c>
      <c r="X14" s="390">
        <v>941732.97</v>
      </c>
      <c r="Y14" s="390">
        <v>967735.8</v>
      </c>
      <c r="Z14" s="390">
        <v>973710.71</v>
      </c>
      <c r="AA14" s="390">
        <v>980505.72</v>
      </c>
      <c r="AB14" s="390">
        <v>957793.13</v>
      </c>
      <c r="AC14" s="390">
        <v>948566.47</v>
      </c>
      <c r="AD14" s="390">
        <v>978160.86</v>
      </c>
      <c r="AE14" s="390">
        <v>990094.11</v>
      </c>
      <c r="AF14" s="390">
        <v>991838.36</v>
      </c>
      <c r="AG14" s="390">
        <v>989608.72</v>
      </c>
      <c r="AH14" s="390">
        <v>1005524.83</v>
      </c>
      <c r="AI14" s="391">
        <v>1002710.02</v>
      </c>
      <c r="AJ14" s="391">
        <v>968416</v>
      </c>
      <c r="AK14" s="391">
        <v>968775.97</v>
      </c>
    </row>
    <row r="15" spans="1:37" s="386" customFormat="1" ht="12" thickBot="1" x14ac:dyDescent="0.25">
      <c r="A15" s="395" t="s">
        <v>362</v>
      </c>
      <c r="B15" s="396"/>
      <c r="C15" s="396"/>
      <c r="D15" s="396"/>
      <c r="E15" s="396"/>
      <c r="F15" s="396"/>
      <c r="G15" s="396"/>
      <c r="H15" s="396"/>
      <c r="I15" s="396"/>
      <c r="J15" s="396"/>
      <c r="K15" s="396"/>
      <c r="L15" s="396"/>
      <c r="M15" s="396"/>
      <c r="N15" s="396"/>
      <c r="O15" s="397" t="s">
        <v>91</v>
      </c>
      <c r="P15" s="397" t="s">
        <v>91</v>
      </c>
      <c r="Q15" s="397" t="s">
        <v>91</v>
      </c>
      <c r="R15" s="397" t="s">
        <v>91</v>
      </c>
      <c r="S15" s="397" t="s">
        <v>91</v>
      </c>
      <c r="T15" s="397" t="s">
        <v>91</v>
      </c>
      <c r="U15" s="397" t="s">
        <v>91</v>
      </c>
      <c r="V15" s="397" t="s">
        <v>91</v>
      </c>
      <c r="W15" s="397" t="s">
        <v>91</v>
      </c>
      <c r="X15" s="397" t="s">
        <v>91</v>
      </c>
      <c r="Y15" s="397" t="s">
        <v>91</v>
      </c>
      <c r="Z15" s="397" t="s">
        <v>91</v>
      </c>
      <c r="AA15" s="397" t="s">
        <v>91</v>
      </c>
      <c r="AB15" s="397" t="s">
        <v>91</v>
      </c>
      <c r="AC15" s="398">
        <v>1958.45</v>
      </c>
      <c r="AD15" s="398">
        <v>4685.28</v>
      </c>
      <c r="AE15" s="398">
        <v>5063</v>
      </c>
      <c r="AF15" s="398">
        <v>4768.2700000000004</v>
      </c>
      <c r="AG15" s="398">
        <v>7659.43</v>
      </c>
      <c r="AH15" s="398">
        <v>7699.7</v>
      </c>
      <c r="AI15" s="399">
        <v>6737.5</v>
      </c>
      <c r="AJ15" s="399">
        <v>4229.3900000000003</v>
      </c>
      <c r="AK15" s="399">
        <v>4208.92</v>
      </c>
    </row>
    <row r="18" spans="1:37" x14ac:dyDescent="0.2">
      <c r="A18" s="78" t="s">
        <v>363</v>
      </c>
      <c r="B18" s="400"/>
      <c r="C18" s="400"/>
      <c r="D18" s="400"/>
      <c r="E18" s="400"/>
      <c r="F18" s="400"/>
      <c r="G18" s="400"/>
      <c r="H18" s="400"/>
      <c r="I18" s="400"/>
      <c r="J18" s="400"/>
      <c r="K18" s="400"/>
      <c r="L18" s="400"/>
      <c r="M18" s="400"/>
      <c r="N18" s="400"/>
      <c r="O18" s="400"/>
      <c r="P18" s="400"/>
      <c r="Q18" s="400"/>
      <c r="R18" s="400"/>
      <c r="S18" s="400"/>
      <c r="T18" s="400"/>
      <c r="U18" s="400"/>
      <c r="V18" s="400"/>
      <c r="W18" s="78" t="s">
        <v>364</v>
      </c>
      <c r="X18" s="400"/>
    </row>
    <row r="19" spans="1:37" ht="15" x14ac:dyDescent="0.25">
      <c r="A19" s="401"/>
      <c r="B19" s="400"/>
      <c r="C19" s="400"/>
      <c r="D19" s="400"/>
      <c r="E19" s="400"/>
      <c r="F19" s="400"/>
      <c r="G19" s="400"/>
      <c r="H19" s="400"/>
      <c r="I19" s="400"/>
      <c r="J19" s="400"/>
      <c r="K19" s="400"/>
      <c r="L19" s="400"/>
      <c r="M19" s="400"/>
      <c r="N19" s="400"/>
      <c r="O19" s="400"/>
      <c r="P19" s="400"/>
      <c r="Q19" s="400"/>
      <c r="R19" s="400"/>
      <c r="S19" s="400"/>
      <c r="T19" s="400"/>
      <c r="U19" s="400"/>
      <c r="V19" s="400"/>
      <c r="W19" s="70" t="s">
        <v>365</v>
      </c>
      <c r="X19" s="400"/>
    </row>
    <row r="20" spans="1:37" ht="13.15" customHeight="1" x14ac:dyDescent="0.2">
      <c r="A20" s="402" t="s">
        <v>141</v>
      </c>
      <c r="B20" s="403" t="s">
        <v>358</v>
      </c>
      <c r="C20" s="404">
        <v>1990</v>
      </c>
      <c r="D20" s="404">
        <v>1991</v>
      </c>
      <c r="E20" s="404">
        <v>1992</v>
      </c>
      <c r="F20" s="404">
        <v>1993</v>
      </c>
      <c r="G20" s="404">
        <v>1994</v>
      </c>
      <c r="H20" s="404">
        <v>1995</v>
      </c>
      <c r="I20" s="404">
        <v>1996</v>
      </c>
      <c r="J20" s="404">
        <v>1997</v>
      </c>
      <c r="K20" s="404">
        <v>1998</v>
      </c>
      <c r="L20" s="404">
        <v>1999</v>
      </c>
      <c r="M20" s="405">
        <v>2000</v>
      </c>
      <c r="N20" s="404">
        <v>2001</v>
      </c>
      <c r="O20" s="405">
        <v>2002</v>
      </c>
      <c r="P20" s="404">
        <v>2003</v>
      </c>
      <c r="Q20" s="405">
        <v>2004</v>
      </c>
      <c r="R20" s="405">
        <v>2005</v>
      </c>
      <c r="S20" s="405">
        <v>2006</v>
      </c>
      <c r="T20" s="405">
        <v>2007</v>
      </c>
      <c r="U20" s="405">
        <v>2008</v>
      </c>
      <c r="V20" s="405">
        <v>2009</v>
      </c>
      <c r="W20" s="405">
        <v>2010</v>
      </c>
      <c r="X20" s="405">
        <v>2011</v>
      </c>
      <c r="Y20" s="405">
        <v>2012</v>
      </c>
      <c r="Z20" s="405">
        <v>2013</v>
      </c>
      <c r="AA20" s="405">
        <v>2014</v>
      </c>
      <c r="AB20" s="405">
        <v>2015</v>
      </c>
      <c r="AC20" s="405">
        <v>2016</v>
      </c>
      <c r="AD20" s="405">
        <v>2017</v>
      </c>
      <c r="AE20" s="405">
        <v>2018</v>
      </c>
      <c r="AF20" s="405">
        <v>2019</v>
      </c>
      <c r="AG20" s="405">
        <v>2020</v>
      </c>
      <c r="AH20" s="405">
        <v>2021</v>
      </c>
      <c r="AI20" s="310">
        <v>2022</v>
      </c>
      <c r="AJ20" s="405">
        <v>2023</v>
      </c>
      <c r="AK20" s="310">
        <v>2024</v>
      </c>
    </row>
    <row r="21" spans="1:37" x14ac:dyDescent="0.2">
      <c r="A21" s="406" t="s">
        <v>366</v>
      </c>
      <c r="B21" s="403" t="s">
        <v>360</v>
      </c>
      <c r="C21" s="404">
        <v>1</v>
      </c>
      <c r="D21" s="404">
        <v>2</v>
      </c>
      <c r="E21" s="404">
        <v>3</v>
      </c>
      <c r="F21" s="404">
        <v>4</v>
      </c>
      <c r="G21" s="404">
        <v>5</v>
      </c>
      <c r="H21" s="404">
        <v>6</v>
      </c>
      <c r="I21" s="404">
        <v>7</v>
      </c>
      <c r="J21" s="404">
        <v>8</v>
      </c>
      <c r="K21" s="404">
        <v>9</v>
      </c>
      <c r="L21" s="404">
        <v>10</v>
      </c>
      <c r="M21" s="404">
        <v>11</v>
      </c>
      <c r="N21" s="404">
        <v>12</v>
      </c>
      <c r="O21" s="404">
        <v>13</v>
      </c>
      <c r="P21" s="404">
        <v>14</v>
      </c>
      <c r="Q21" s="404">
        <v>15</v>
      </c>
      <c r="R21" s="404">
        <v>16</v>
      </c>
      <c r="S21" s="404">
        <v>17</v>
      </c>
      <c r="T21" s="404">
        <v>18</v>
      </c>
      <c r="U21" s="404">
        <v>19</v>
      </c>
      <c r="V21" s="404">
        <v>20</v>
      </c>
      <c r="W21" s="404">
        <v>21</v>
      </c>
      <c r="X21" s="404">
        <v>22</v>
      </c>
      <c r="Y21" s="404">
        <v>23</v>
      </c>
      <c r="Z21" s="404">
        <v>24</v>
      </c>
      <c r="AA21" s="404">
        <v>25</v>
      </c>
      <c r="AB21" s="404">
        <v>26</v>
      </c>
      <c r="AC21" s="404">
        <v>27</v>
      </c>
      <c r="AD21" s="404">
        <v>28</v>
      </c>
      <c r="AE21" s="404">
        <v>29</v>
      </c>
      <c r="AF21" s="404">
        <v>30</v>
      </c>
      <c r="AG21" s="404">
        <v>31</v>
      </c>
      <c r="AH21" s="404">
        <v>32</v>
      </c>
      <c r="AI21" s="407">
        <v>33</v>
      </c>
      <c r="AJ21" s="404">
        <v>34</v>
      </c>
      <c r="AK21" s="407">
        <v>35</v>
      </c>
    </row>
    <row r="22" spans="1:37" x14ac:dyDescent="0.2">
      <c r="A22" s="408" t="s">
        <v>367</v>
      </c>
      <c r="C22" s="409">
        <v>3270963</v>
      </c>
      <c r="D22" s="409">
        <v>3251936</v>
      </c>
      <c r="E22" s="409">
        <v>3209673</v>
      </c>
      <c r="F22" s="409">
        <v>3179278</v>
      </c>
      <c r="G22" s="409">
        <v>3117625</v>
      </c>
      <c r="H22" s="409">
        <v>3104249</v>
      </c>
      <c r="I22" s="409">
        <v>3068362</v>
      </c>
      <c r="J22" s="409">
        <v>3049005</v>
      </c>
      <c r="K22" s="409">
        <v>3041966</v>
      </c>
      <c r="L22" s="409">
        <v>3040918</v>
      </c>
      <c r="M22" s="410">
        <v>3020564</v>
      </c>
      <c r="N22" s="411">
        <v>2963117</v>
      </c>
      <c r="O22" s="412">
        <v>2686077.67</v>
      </c>
      <c r="P22" s="409">
        <v>2571121.9900000002</v>
      </c>
      <c r="Q22" s="409">
        <v>2665712.71</v>
      </c>
      <c r="R22" s="410">
        <v>2657881.29</v>
      </c>
      <c r="S22" s="410">
        <v>2585685.4900000002</v>
      </c>
      <c r="T22" s="410">
        <v>2587183.52</v>
      </c>
      <c r="U22" s="410">
        <v>2568629.54</v>
      </c>
      <c r="V22" s="410">
        <v>2545371.27</v>
      </c>
      <c r="W22" s="410">
        <v>2495859.42</v>
      </c>
      <c r="X22" s="410">
        <v>2488141.2999999998</v>
      </c>
      <c r="Y22" s="413">
        <v>2480654.89</v>
      </c>
      <c r="Z22" s="413">
        <v>2476921.86</v>
      </c>
      <c r="AA22" s="413">
        <v>2468699.96</v>
      </c>
      <c r="AB22" s="413">
        <v>2457465.08</v>
      </c>
      <c r="AC22" s="413">
        <v>2463854.34</v>
      </c>
      <c r="AD22" s="413">
        <v>2471544.56</v>
      </c>
      <c r="AE22" s="413">
        <v>2460939.09</v>
      </c>
      <c r="AF22" s="413">
        <v>2461707.3199999998</v>
      </c>
      <c r="AG22" s="414">
        <v>2461864.5</v>
      </c>
      <c r="AH22" s="413">
        <v>2452132.58</v>
      </c>
      <c r="AI22" s="415">
        <v>2455567.25</v>
      </c>
      <c r="AJ22" s="415">
        <v>2415930.54</v>
      </c>
      <c r="AK22" s="416">
        <v>2416063.83</v>
      </c>
    </row>
    <row r="23" spans="1:37" x14ac:dyDescent="0.2">
      <c r="A23" s="408" t="s">
        <v>368</v>
      </c>
      <c r="C23" s="417">
        <v>1708792</v>
      </c>
      <c r="D23" s="417">
        <v>1691531</v>
      </c>
      <c r="E23" s="417">
        <v>1678118</v>
      </c>
      <c r="F23" s="417">
        <v>1701066</v>
      </c>
      <c r="G23" s="417">
        <v>1732674</v>
      </c>
      <c r="H23" s="417">
        <v>1642012</v>
      </c>
      <c r="I23" s="417">
        <v>1642854</v>
      </c>
      <c r="J23" s="417">
        <v>1747961</v>
      </c>
      <c r="K23" s="417">
        <v>1738900</v>
      </c>
      <c r="L23" s="417">
        <v>1633369</v>
      </c>
      <c r="M23" s="418">
        <v>1688095</v>
      </c>
      <c r="N23" s="411">
        <v>1665220</v>
      </c>
      <c r="O23" s="412">
        <v>1596288.38</v>
      </c>
      <c r="P23" s="417">
        <v>1483713.28</v>
      </c>
      <c r="Q23" s="417">
        <v>1635657.61</v>
      </c>
      <c r="R23" s="418">
        <v>1632746.54</v>
      </c>
      <c r="S23" s="418">
        <v>1566125.62</v>
      </c>
      <c r="T23" s="418">
        <v>1591858.38</v>
      </c>
      <c r="U23" s="418">
        <v>1575023.43</v>
      </c>
      <c r="V23" s="418">
        <v>1557023.13</v>
      </c>
      <c r="W23" s="418">
        <v>1490822.76</v>
      </c>
      <c r="X23" s="418">
        <v>1490445.37</v>
      </c>
      <c r="Y23" s="419">
        <v>1464845.15</v>
      </c>
      <c r="Z23" s="419">
        <v>1446022.63</v>
      </c>
      <c r="AA23" s="419">
        <v>1431483.97</v>
      </c>
      <c r="AB23" s="419">
        <v>1436569.6199999999</v>
      </c>
      <c r="AC23" s="419">
        <v>1387542.83</v>
      </c>
      <c r="AD23" s="419">
        <v>1395307.0999999999</v>
      </c>
      <c r="AE23" s="419">
        <v>1374209.1500000001</v>
      </c>
      <c r="AF23" s="419">
        <v>1387321.7000000002</v>
      </c>
      <c r="AG23" s="420">
        <v>1373591.74</v>
      </c>
      <c r="AH23" s="419">
        <v>1377410.59</v>
      </c>
      <c r="AI23" s="421">
        <v>1431368.05</v>
      </c>
      <c r="AJ23" s="421">
        <v>1378456.72</v>
      </c>
      <c r="AK23" s="422">
        <v>1354296.47</v>
      </c>
    </row>
    <row r="24" spans="1:37" x14ac:dyDescent="0.2">
      <c r="A24" s="408" t="s">
        <v>369</v>
      </c>
      <c r="C24" s="417">
        <v>1652169</v>
      </c>
      <c r="D24" s="417">
        <v>1620585</v>
      </c>
      <c r="E24" s="417">
        <v>1586262</v>
      </c>
      <c r="F24" s="417">
        <v>1606911</v>
      </c>
      <c r="G24" s="417">
        <v>1660338</v>
      </c>
      <c r="H24" s="417">
        <v>1581341</v>
      </c>
      <c r="I24" s="417">
        <v>1586491</v>
      </c>
      <c r="J24" s="417">
        <v>1696325</v>
      </c>
      <c r="K24" s="417">
        <v>1680760</v>
      </c>
      <c r="L24" s="417">
        <v>1586592</v>
      </c>
      <c r="M24" s="418">
        <v>1647508</v>
      </c>
      <c r="N24" s="411">
        <v>1626785</v>
      </c>
      <c r="O24" s="412">
        <v>1562116.53</v>
      </c>
      <c r="P24" s="417">
        <v>1452349.26</v>
      </c>
      <c r="Q24" s="417">
        <v>1607251.01</v>
      </c>
      <c r="R24" s="418">
        <v>1593486.68</v>
      </c>
      <c r="S24" s="418">
        <v>1527104.45</v>
      </c>
      <c r="T24" s="418">
        <v>1561190.7</v>
      </c>
      <c r="U24" s="418">
        <v>1552717.38</v>
      </c>
      <c r="V24" s="418">
        <v>1528020.48</v>
      </c>
      <c r="W24" s="418">
        <v>1459505.22</v>
      </c>
      <c r="X24" s="418">
        <v>1468128.9</v>
      </c>
      <c r="Y24" s="419">
        <v>1444667.96</v>
      </c>
      <c r="Z24" s="419">
        <v>1428171.23</v>
      </c>
      <c r="AA24" s="419">
        <v>1411314.01</v>
      </c>
      <c r="AB24" s="419">
        <v>1403430.46</v>
      </c>
      <c r="AC24" s="419">
        <v>1351910.24</v>
      </c>
      <c r="AD24" s="419">
        <v>1352449.91</v>
      </c>
      <c r="AE24" s="419">
        <v>1339056.1200000001</v>
      </c>
      <c r="AF24" s="419">
        <v>1353555.59</v>
      </c>
      <c r="AG24" s="420">
        <v>1336289.6100000001</v>
      </c>
      <c r="AH24" s="419">
        <v>1334330.78</v>
      </c>
      <c r="AI24" s="421">
        <v>1385733.77</v>
      </c>
      <c r="AJ24" s="421">
        <v>1326537.19</v>
      </c>
      <c r="AK24" s="422">
        <v>1295619.32</v>
      </c>
    </row>
    <row r="25" spans="1:37" x14ac:dyDescent="0.2">
      <c r="A25" s="408" t="s">
        <v>370</v>
      </c>
      <c r="C25" s="417">
        <v>823063</v>
      </c>
      <c r="D25" s="417">
        <v>799681</v>
      </c>
      <c r="E25" s="417">
        <v>758908</v>
      </c>
      <c r="F25" s="417">
        <v>783198</v>
      </c>
      <c r="G25" s="417">
        <v>812230</v>
      </c>
      <c r="H25" s="417">
        <v>831992</v>
      </c>
      <c r="I25" s="417">
        <v>801339</v>
      </c>
      <c r="J25" s="417">
        <v>834137</v>
      </c>
      <c r="K25" s="417">
        <v>914010</v>
      </c>
      <c r="L25" s="417">
        <v>867561</v>
      </c>
      <c r="M25" s="418">
        <v>972711</v>
      </c>
      <c r="N25" s="411">
        <v>927247</v>
      </c>
      <c r="O25" s="412">
        <v>848830.31</v>
      </c>
      <c r="P25" s="417">
        <v>648389.44999999995</v>
      </c>
      <c r="Q25" s="417">
        <v>863158.2</v>
      </c>
      <c r="R25" s="418">
        <v>820439.52</v>
      </c>
      <c r="S25" s="418">
        <v>781518.91</v>
      </c>
      <c r="T25" s="418">
        <v>810986.6</v>
      </c>
      <c r="U25" s="418">
        <v>802324.72</v>
      </c>
      <c r="V25" s="418">
        <v>831299.54</v>
      </c>
      <c r="W25" s="418">
        <v>833576.65</v>
      </c>
      <c r="X25" s="418">
        <v>863132.13</v>
      </c>
      <c r="Y25" s="419">
        <v>815381.19</v>
      </c>
      <c r="Z25" s="419">
        <v>829392.66</v>
      </c>
      <c r="AA25" s="419">
        <v>835941.48</v>
      </c>
      <c r="AB25" s="419">
        <v>829819.9</v>
      </c>
      <c r="AC25" s="419">
        <v>839710.49</v>
      </c>
      <c r="AD25" s="419">
        <v>832061.89</v>
      </c>
      <c r="AE25" s="419">
        <v>819690.06</v>
      </c>
      <c r="AF25" s="419">
        <v>839446.45</v>
      </c>
      <c r="AG25" s="420">
        <v>798583.35</v>
      </c>
      <c r="AH25" s="419">
        <v>784784.05</v>
      </c>
      <c r="AI25" s="421">
        <v>854434.19</v>
      </c>
      <c r="AJ25" s="421">
        <v>817761.66</v>
      </c>
      <c r="AK25" s="422">
        <v>776501.53999999992</v>
      </c>
    </row>
    <row r="26" spans="1:37" x14ac:dyDescent="0.2">
      <c r="A26" s="408" t="s">
        <v>371</v>
      </c>
      <c r="C26" s="417">
        <v>124383</v>
      </c>
      <c r="D26" s="417">
        <v>89184</v>
      </c>
      <c r="E26" s="417">
        <v>65741</v>
      </c>
      <c r="F26" s="417">
        <v>66976</v>
      </c>
      <c r="G26" s="417">
        <v>78879</v>
      </c>
      <c r="H26" s="417">
        <v>79377</v>
      </c>
      <c r="I26" s="417">
        <v>64088</v>
      </c>
      <c r="J26" s="417">
        <v>75740</v>
      </c>
      <c r="K26" s="417">
        <v>72153</v>
      </c>
      <c r="L26" s="417">
        <v>55160</v>
      </c>
      <c r="M26" s="418">
        <v>44178</v>
      </c>
      <c r="N26" s="411">
        <v>40987</v>
      </c>
      <c r="O26" s="412">
        <v>35331.86</v>
      </c>
      <c r="P26" s="417">
        <v>41915.29</v>
      </c>
      <c r="Q26" s="417">
        <v>59208.95</v>
      </c>
      <c r="R26" s="418">
        <v>46903.27</v>
      </c>
      <c r="S26" s="418">
        <v>22480.98</v>
      </c>
      <c r="T26" s="418">
        <v>37503.050000000003</v>
      </c>
      <c r="U26" s="418">
        <v>43399.14</v>
      </c>
      <c r="V26" s="418">
        <v>38453.279999999999</v>
      </c>
      <c r="W26" s="418">
        <v>30248.91</v>
      </c>
      <c r="X26" s="418">
        <v>24985.05</v>
      </c>
      <c r="Y26" s="419">
        <v>30557.279999999999</v>
      </c>
      <c r="Z26" s="419">
        <v>37497.74</v>
      </c>
      <c r="AA26" s="419">
        <v>25137.24</v>
      </c>
      <c r="AB26" s="419">
        <v>21979.79</v>
      </c>
      <c r="AC26" s="419">
        <v>20950.849999999999</v>
      </c>
      <c r="AD26" s="419">
        <v>22220.92</v>
      </c>
      <c r="AE26" s="419">
        <v>25354.55</v>
      </c>
      <c r="AF26" s="419">
        <v>31128.82</v>
      </c>
      <c r="AG26" s="420">
        <v>31432.27</v>
      </c>
      <c r="AH26" s="419">
        <v>25153.89</v>
      </c>
      <c r="AI26" s="421">
        <v>24123.62</v>
      </c>
      <c r="AJ26" s="421">
        <v>24652.81</v>
      </c>
      <c r="AK26" s="422">
        <v>24301.05</v>
      </c>
    </row>
    <row r="27" spans="1:37" x14ac:dyDescent="0.2">
      <c r="A27" s="408" t="s">
        <v>372</v>
      </c>
      <c r="C27" s="417">
        <v>552490</v>
      </c>
      <c r="D27" s="417">
        <v>588650</v>
      </c>
      <c r="E27" s="417">
        <v>634823</v>
      </c>
      <c r="F27" s="417">
        <v>638263</v>
      </c>
      <c r="G27" s="417">
        <v>641271</v>
      </c>
      <c r="H27" s="417">
        <v>560218</v>
      </c>
      <c r="I27" s="417">
        <v>604129</v>
      </c>
      <c r="J27" s="417">
        <v>653451</v>
      </c>
      <c r="K27" s="417">
        <v>580453</v>
      </c>
      <c r="L27" s="417">
        <v>543696</v>
      </c>
      <c r="M27" s="418">
        <v>496382</v>
      </c>
      <c r="N27" s="411">
        <v>497864</v>
      </c>
      <c r="O27" s="412">
        <v>488069.6</v>
      </c>
      <c r="P27" s="417">
        <v>549955.04</v>
      </c>
      <c r="Q27" s="417">
        <v>468995.6</v>
      </c>
      <c r="R27" s="418">
        <v>521527.27</v>
      </c>
      <c r="S27" s="418">
        <v>528145.26</v>
      </c>
      <c r="T27" s="418">
        <v>498692.21</v>
      </c>
      <c r="U27" s="418">
        <v>482394.34</v>
      </c>
      <c r="V27" s="418">
        <v>454819.53</v>
      </c>
      <c r="W27" s="418">
        <v>388924.81</v>
      </c>
      <c r="X27" s="418">
        <v>372780.42</v>
      </c>
      <c r="Y27" s="419">
        <v>382329.57</v>
      </c>
      <c r="Z27" s="419">
        <v>348992.02</v>
      </c>
      <c r="AA27" s="419">
        <v>350517.83</v>
      </c>
      <c r="AB27" s="419">
        <v>365945.71</v>
      </c>
      <c r="AC27" s="419">
        <v>325725.31</v>
      </c>
      <c r="AD27" s="419">
        <v>327707.14</v>
      </c>
      <c r="AE27" s="419">
        <v>324724.01</v>
      </c>
      <c r="AF27" s="419">
        <v>319583.33</v>
      </c>
      <c r="AG27" s="420">
        <v>331911.25</v>
      </c>
      <c r="AH27" s="419">
        <v>326743.06</v>
      </c>
      <c r="AI27" s="421">
        <v>334504.46000000002</v>
      </c>
      <c r="AJ27" s="421">
        <v>321133.19</v>
      </c>
      <c r="AK27" s="422">
        <v>317119</v>
      </c>
    </row>
    <row r="28" spans="1:37" x14ac:dyDescent="0.2">
      <c r="A28" s="408" t="s">
        <v>373</v>
      </c>
      <c r="C28" s="417">
        <v>78384</v>
      </c>
      <c r="D28" s="417">
        <v>75756</v>
      </c>
      <c r="E28" s="417">
        <v>67925</v>
      </c>
      <c r="F28" s="417">
        <v>67973</v>
      </c>
      <c r="G28" s="417">
        <v>76709</v>
      </c>
      <c r="H28" s="417">
        <v>60112</v>
      </c>
      <c r="I28" s="417">
        <v>66094</v>
      </c>
      <c r="J28" s="417">
        <v>77823</v>
      </c>
      <c r="K28" s="417">
        <v>58794</v>
      </c>
      <c r="L28" s="417">
        <v>54415</v>
      </c>
      <c r="M28" s="418">
        <v>50950</v>
      </c>
      <c r="N28" s="411">
        <v>49388</v>
      </c>
      <c r="O28" s="412">
        <v>61027.42</v>
      </c>
      <c r="P28" s="417">
        <v>77371.009999999995</v>
      </c>
      <c r="Q28" s="417">
        <v>58572.5</v>
      </c>
      <c r="R28" s="418">
        <v>51666.6</v>
      </c>
      <c r="S28" s="418">
        <v>57697.23</v>
      </c>
      <c r="T28" s="418">
        <v>59015.68</v>
      </c>
      <c r="U28" s="418">
        <v>49049.07</v>
      </c>
      <c r="V28" s="418">
        <v>50020.53</v>
      </c>
      <c r="W28" s="418">
        <v>52278.45</v>
      </c>
      <c r="X28" s="418">
        <v>45235.519999999997</v>
      </c>
      <c r="Y28" s="419">
        <v>50770.23</v>
      </c>
      <c r="Z28" s="419">
        <v>43558.559999999998</v>
      </c>
      <c r="AA28" s="419">
        <v>42289</v>
      </c>
      <c r="AB28" s="419">
        <v>42394.83</v>
      </c>
      <c r="AC28" s="419">
        <v>37566.199999999997</v>
      </c>
      <c r="AD28" s="419">
        <v>44065.02</v>
      </c>
      <c r="AE28" s="419">
        <v>42821.25</v>
      </c>
      <c r="AF28" s="419">
        <v>42530.44</v>
      </c>
      <c r="AG28" s="420">
        <v>46740.28</v>
      </c>
      <c r="AH28" s="419">
        <v>57715.43</v>
      </c>
      <c r="AI28" s="421">
        <v>45147.32</v>
      </c>
      <c r="AJ28" s="421">
        <v>42997.26</v>
      </c>
      <c r="AK28" s="422">
        <v>52617.54</v>
      </c>
    </row>
    <row r="29" spans="1:37" x14ac:dyDescent="0.2">
      <c r="A29" s="408" t="s">
        <v>374</v>
      </c>
      <c r="C29" s="417">
        <v>44941</v>
      </c>
      <c r="D29" s="417">
        <v>34865</v>
      </c>
      <c r="E29" s="417">
        <v>33434</v>
      </c>
      <c r="F29" s="417">
        <v>29656</v>
      </c>
      <c r="G29" s="417">
        <v>29930</v>
      </c>
      <c r="H29" s="417">
        <v>27315</v>
      </c>
      <c r="I29" s="417">
        <v>29877</v>
      </c>
      <c r="J29" s="417">
        <v>34985</v>
      </c>
      <c r="K29" s="417">
        <v>29185</v>
      </c>
      <c r="L29" s="417">
        <v>33036</v>
      </c>
      <c r="M29" s="418">
        <v>39317</v>
      </c>
      <c r="N29" s="411">
        <v>54295</v>
      </c>
      <c r="O29" s="412">
        <v>70569.33</v>
      </c>
      <c r="P29" s="417">
        <v>78040.12</v>
      </c>
      <c r="Q29" s="417">
        <v>87821.37</v>
      </c>
      <c r="R29" s="418">
        <v>79981.350000000006</v>
      </c>
      <c r="S29" s="418">
        <v>84900.32</v>
      </c>
      <c r="T29" s="418">
        <v>93065.19</v>
      </c>
      <c r="U29" s="418">
        <v>107898.94</v>
      </c>
      <c r="V29" s="418">
        <v>91609.66</v>
      </c>
      <c r="W29" s="418">
        <v>99945.1</v>
      </c>
      <c r="X29" s="418">
        <v>109650.58</v>
      </c>
      <c r="Y29" s="419">
        <v>109565.44</v>
      </c>
      <c r="Z29" s="419">
        <v>111930.57</v>
      </c>
      <c r="AA29" s="419">
        <v>100453.45</v>
      </c>
      <c r="AB29" s="419">
        <v>93574.86</v>
      </c>
      <c r="AC29" s="419">
        <v>79302.64</v>
      </c>
      <c r="AD29" s="419">
        <v>83762.289999999994</v>
      </c>
      <c r="AE29" s="419">
        <v>82126.7</v>
      </c>
      <c r="AF29" s="419">
        <v>75852.899999999994</v>
      </c>
      <c r="AG29" s="420">
        <v>78643.37</v>
      </c>
      <c r="AH29" s="419">
        <v>90933.64</v>
      </c>
      <c r="AI29" s="421">
        <v>80175.31</v>
      </c>
      <c r="AJ29" s="421">
        <v>73702.7</v>
      </c>
      <c r="AK29" s="422">
        <v>75460.7</v>
      </c>
    </row>
    <row r="30" spans="1:37" x14ac:dyDescent="0.2">
      <c r="A30" s="408" t="s">
        <v>375</v>
      </c>
      <c r="C30" s="417">
        <v>56623</v>
      </c>
      <c r="D30" s="417">
        <v>70946</v>
      </c>
      <c r="E30" s="417">
        <v>91856</v>
      </c>
      <c r="F30" s="417">
        <v>94155</v>
      </c>
      <c r="G30" s="417">
        <v>72335</v>
      </c>
      <c r="H30" s="417">
        <v>60671</v>
      </c>
      <c r="I30" s="417">
        <v>56363</v>
      </c>
      <c r="J30" s="417">
        <v>51636</v>
      </c>
      <c r="K30" s="417">
        <v>58140</v>
      </c>
      <c r="L30" s="417">
        <v>46776</v>
      </c>
      <c r="M30" s="418">
        <v>40587</v>
      </c>
      <c r="N30" s="411">
        <v>38435</v>
      </c>
      <c r="O30" s="412">
        <v>34171.85</v>
      </c>
      <c r="P30" s="417">
        <v>31364.02</v>
      </c>
      <c r="Q30" s="417">
        <v>28406.6</v>
      </c>
      <c r="R30" s="418">
        <v>39259.86</v>
      </c>
      <c r="S30" s="418">
        <v>39021.17</v>
      </c>
      <c r="T30" s="418">
        <v>30667.68</v>
      </c>
      <c r="U30" s="418">
        <v>22306.05</v>
      </c>
      <c r="V30" s="418">
        <v>29002.65</v>
      </c>
      <c r="W30" s="418">
        <v>31317.54</v>
      </c>
      <c r="X30" s="418">
        <v>22316.47</v>
      </c>
      <c r="Y30" s="419">
        <v>20177.189999999999</v>
      </c>
      <c r="Z30" s="419">
        <v>17851.400000000001</v>
      </c>
      <c r="AA30" s="419">
        <v>20169.96</v>
      </c>
      <c r="AB30" s="419">
        <v>33139.160000000003</v>
      </c>
      <c r="AC30" s="419">
        <v>35632.589999999997</v>
      </c>
      <c r="AD30" s="419">
        <v>42857.19</v>
      </c>
      <c r="AE30" s="419">
        <v>35153.03</v>
      </c>
      <c r="AF30" s="419">
        <v>33766.11</v>
      </c>
      <c r="AG30" s="420">
        <v>37302.129999999997</v>
      </c>
      <c r="AH30" s="419">
        <v>43079.81</v>
      </c>
      <c r="AI30" s="421">
        <v>45634.28</v>
      </c>
      <c r="AJ30" s="421">
        <v>51919.53</v>
      </c>
      <c r="AK30" s="423">
        <v>58677.15</v>
      </c>
    </row>
    <row r="31" spans="1:37" x14ac:dyDescent="0.2">
      <c r="A31" s="408" t="s">
        <v>376</v>
      </c>
      <c r="C31" s="417">
        <v>109664</v>
      </c>
      <c r="D31" s="417">
        <v>113858</v>
      </c>
      <c r="E31" s="417">
        <v>110726</v>
      </c>
      <c r="F31" s="417">
        <v>104931</v>
      </c>
      <c r="G31" s="417">
        <v>76789</v>
      </c>
      <c r="H31" s="417">
        <v>78045</v>
      </c>
      <c r="I31" s="417">
        <v>86548</v>
      </c>
      <c r="J31" s="417">
        <v>72839</v>
      </c>
      <c r="K31" s="417">
        <v>72087</v>
      </c>
      <c r="L31" s="417">
        <v>71505</v>
      </c>
      <c r="M31" s="418">
        <v>69236</v>
      </c>
      <c r="N31" s="411">
        <v>54296</v>
      </c>
      <c r="O31" s="412">
        <v>38311.339999999997</v>
      </c>
      <c r="P31" s="417">
        <v>35983.629999999997</v>
      </c>
      <c r="Q31" s="417">
        <v>35973.360000000001</v>
      </c>
      <c r="R31" s="418">
        <v>36072.46</v>
      </c>
      <c r="S31" s="418">
        <v>30024.400000000001</v>
      </c>
      <c r="T31" s="418">
        <v>31912.43</v>
      </c>
      <c r="U31" s="418">
        <v>29787.96</v>
      </c>
      <c r="V31" s="418">
        <v>28734.45</v>
      </c>
      <c r="W31" s="418">
        <v>27078.5</v>
      </c>
      <c r="X31" s="418">
        <v>26449.53</v>
      </c>
      <c r="Y31" s="419">
        <v>23652.14</v>
      </c>
      <c r="Z31" s="419">
        <v>23204.86</v>
      </c>
      <c r="AA31" s="419">
        <v>23992.46</v>
      </c>
      <c r="AB31" s="419">
        <v>22680.5</v>
      </c>
      <c r="AC31" s="419">
        <v>23414.07</v>
      </c>
      <c r="AD31" s="419">
        <v>23418.260000000002</v>
      </c>
      <c r="AE31" s="419">
        <v>22888.940000000002</v>
      </c>
      <c r="AF31" s="419">
        <v>22893.969999999998</v>
      </c>
      <c r="AG31" s="420">
        <v>23877.02</v>
      </c>
      <c r="AH31" s="419">
        <v>22824.19</v>
      </c>
      <c r="AI31" s="421">
        <v>21680.2</v>
      </c>
      <c r="AJ31" s="421">
        <v>20946.64</v>
      </c>
      <c r="AK31" s="422">
        <v>22746.920000000002</v>
      </c>
    </row>
    <row r="32" spans="1:37" x14ac:dyDescent="0.2">
      <c r="A32" s="408" t="s">
        <v>377</v>
      </c>
      <c r="C32" s="417">
        <v>11074</v>
      </c>
      <c r="D32" s="417">
        <v>12624</v>
      </c>
      <c r="E32" s="417">
        <v>14313</v>
      </c>
      <c r="F32" s="417">
        <v>17172</v>
      </c>
      <c r="G32" s="417">
        <v>17607</v>
      </c>
      <c r="H32" s="417">
        <v>18112</v>
      </c>
      <c r="I32" s="417">
        <v>20985</v>
      </c>
      <c r="J32" s="417">
        <v>18604</v>
      </c>
      <c r="K32" s="417">
        <v>18493</v>
      </c>
      <c r="L32" s="417">
        <v>17941</v>
      </c>
      <c r="M32" s="418">
        <v>15690</v>
      </c>
      <c r="N32" s="411">
        <v>11378</v>
      </c>
      <c r="O32" s="412">
        <v>8598.2999999999993</v>
      </c>
      <c r="P32" s="417">
        <v>7076.76</v>
      </c>
      <c r="Q32" s="417">
        <v>6378.57</v>
      </c>
      <c r="R32" s="418">
        <v>2893.6</v>
      </c>
      <c r="S32" s="418">
        <v>1802.11</v>
      </c>
      <c r="T32" s="418">
        <v>2147.0300000000002</v>
      </c>
      <c r="U32" s="418">
        <v>1925.69</v>
      </c>
      <c r="V32" s="418">
        <v>2061.87</v>
      </c>
      <c r="W32" s="418">
        <v>1720.73</v>
      </c>
      <c r="X32" s="418">
        <v>1739.5</v>
      </c>
      <c r="Y32" s="419">
        <v>1681.04</v>
      </c>
      <c r="Z32" s="419">
        <v>1402.68</v>
      </c>
      <c r="AA32" s="419">
        <v>1582.38</v>
      </c>
      <c r="AB32" s="419">
        <v>1214.3699999999999</v>
      </c>
      <c r="AC32" s="419">
        <v>1325.41</v>
      </c>
      <c r="AD32" s="419">
        <v>1097.49</v>
      </c>
      <c r="AE32" s="419">
        <v>1038.47</v>
      </c>
      <c r="AF32" s="419">
        <v>1072.6400000000001</v>
      </c>
      <c r="AG32" s="420">
        <v>1283.7</v>
      </c>
      <c r="AH32" s="419">
        <v>852.74</v>
      </c>
      <c r="AI32" s="421">
        <v>1028.7</v>
      </c>
      <c r="AJ32" s="421">
        <v>1000.99</v>
      </c>
      <c r="AK32" s="422">
        <v>1189.9000000000001</v>
      </c>
    </row>
    <row r="33" spans="1:37" x14ac:dyDescent="0.2">
      <c r="A33" s="408" t="s">
        <v>378</v>
      </c>
      <c r="C33" s="417">
        <v>118813</v>
      </c>
      <c r="D33" s="417">
        <v>118988</v>
      </c>
      <c r="E33" s="417">
        <v>124536</v>
      </c>
      <c r="F33" s="417">
        <v>107243</v>
      </c>
      <c r="G33" s="417">
        <v>91205</v>
      </c>
      <c r="H33" s="417">
        <v>93654</v>
      </c>
      <c r="I33" s="417">
        <v>104115</v>
      </c>
      <c r="J33" s="417">
        <v>94498</v>
      </c>
      <c r="K33" s="417">
        <v>85471</v>
      </c>
      <c r="L33" s="417">
        <v>59078</v>
      </c>
      <c r="M33" s="418">
        <v>61574</v>
      </c>
      <c r="N33" s="411">
        <v>77849</v>
      </c>
      <c r="O33" s="412">
        <v>77498.27</v>
      </c>
      <c r="P33" s="417">
        <v>77326.460000000006</v>
      </c>
      <c r="Q33" s="417">
        <v>71094.66</v>
      </c>
      <c r="R33" s="418">
        <v>65569.63</v>
      </c>
      <c r="S33" s="418">
        <v>60958.7</v>
      </c>
      <c r="T33" s="418">
        <v>54272.03</v>
      </c>
      <c r="U33" s="418">
        <v>50380.480000000003</v>
      </c>
      <c r="V33" s="418">
        <v>52464.800000000003</v>
      </c>
      <c r="W33" s="418">
        <v>56387.56</v>
      </c>
      <c r="X33" s="418">
        <v>58327.68</v>
      </c>
      <c r="Y33" s="419">
        <v>61161.04</v>
      </c>
      <c r="Z33" s="419">
        <v>62400.82</v>
      </c>
      <c r="AA33" s="419">
        <v>62958.87</v>
      </c>
      <c r="AB33" s="419">
        <v>57612.47</v>
      </c>
      <c r="AC33" s="419">
        <v>60736.39</v>
      </c>
      <c r="AD33" s="419">
        <v>66100.990000000005</v>
      </c>
      <c r="AE33" s="419">
        <v>64760.41</v>
      </c>
      <c r="AF33" s="419">
        <v>59211.64</v>
      </c>
      <c r="AG33" s="420">
        <v>59683.58</v>
      </c>
      <c r="AH33" s="419">
        <v>61233.56</v>
      </c>
      <c r="AI33" s="421">
        <v>58238.48</v>
      </c>
      <c r="AJ33" s="421">
        <v>58803.49</v>
      </c>
      <c r="AK33" s="422">
        <v>65912.399999999994</v>
      </c>
    </row>
    <row r="34" spans="1:37" x14ac:dyDescent="0.2">
      <c r="A34" s="408" t="s">
        <v>379</v>
      </c>
      <c r="C34" s="417">
        <v>161316</v>
      </c>
      <c r="D34" s="417">
        <v>189523</v>
      </c>
      <c r="E34" s="417">
        <v>187974</v>
      </c>
      <c r="F34" s="417">
        <v>207249</v>
      </c>
      <c r="G34" s="417">
        <v>269863</v>
      </c>
      <c r="H34" s="417">
        <v>352972</v>
      </c>
      <c r="I34" s="417">
        <v>309197</v>
      </c>
      <c r="J34" s="417">
        <v>293946</v>
      </c>
      <c r="K34" s="417">
        <v>369686</v>
      </c>
      <c r="L34" s="417">
        <v>482075</v>
      </c>
      <c r="M34" s="418">
        <v>426675</v>
      </c>
      <c r="N34" s="411">
        <v>452226</v>
      </c>
      <c r="O34" s="412">
        <v>425637.88</v>
      </c>
      <c r="P34" s="417">
        <v>442295.65</v>
      </c>
      <c r="Q34" s="417">
        <v>402429.12</v>
      </c>
      <c r="R34" s="418">
        <v>415489.73</v>
      </c>
      <c r="S34" s="418">
        <v>450773.38</v>
      </c>
      <c r="T34" s="418">
        <v>461628.67</v>
      </c>
      <c r="U34" s="418">
        <v>490145.73</v>
      </c>
      <c r="V34" s="418">
        <v>494156.33</v>
      </c>
      <c r="W34" s="418">
        <v>499791.55</v>
      </c>
      <c r="X34" s="418">
        <v>474608.73</v>
      </c>
      <c r="Y34" s="419">
        <v>479711.91</v>
      </c>
      <c r="Z34" s="419">
        <v>494915</v>
      </c>
      <c r="AA34" s="419">
        <v>472547.12</v>
      </c>
      <c r="AB34" s="419">
        <v>454350.44</v>
      </c>
      <c r="AC34" s="419">
        <v>476738.11</v>
      </c>
      <c r="AD34" s="419">
        <v>488510.11</v>
      </c>
      <c r="AE34" s="419">
        <v>498802.53</v>
      </c>
      <c r="AF34" s="419">
        <v>461485.28</v>
      </c>
      <c r="AG34" s="420">
        <v>456564.3</v>
      </c>
      <c r="AH34" s="419">
        <v>450018.73</v>
      </c>
      <c r="AI34" s="421">
        <v>444976.7</v>
      </c>
      <c r="AJ34" s="421">
        <v>476901.94</v>
      </c>
      <c r="AK34" s="422">
        <v>445504.46</v>
      </c>
    </row>
    <row r="35" spans="1:37" x14ac:dyDescent="0.2">
      <c r="A35" s="408" t="s">
        <v>380</v>
      </c>
      <c r="C35" s="417">
        <v>129996</v>
      </c>
      <c r="D35" s="417">
        <v>162582</v>
      </c>
      <c r="E35" s="417">
        <v>167459</v>
      </c>
      <c r="F35" s="417">
        <v>193695</v>
      </c>
      <c r="G35" s="417">
        <v>250469</v>
      </c>
      <c r="H35" s="417">
        <v>326406</v>
      </c>
      <c r="I35" s="417">
        <v>279754</v>
      </c>
      <c r="J35" s="417">
        <v>274115</v>
      </c>
      <c r="K35" s="417">
        <v>352607</v>
      </c>
      <c r="L35" s="417">
        <v>468478</v>
      </c>
      <c r="M35" s="418">
        <v>408663</v>
      </c>
      <c r="N35" s="411">
        <v>436551</v>
      </c>
      <c r="O35" s="412">
        <v>409737.95</v>
      </c>
      <c r="P35" s="417">
        <v>421299.26</v>
      </c>
      <c r="Q35" s="417">
        <v>382429.07</v>
      </c>
      <c r="R35" s="418">
        <v>399531.1</v>
      </c>
      <c r="S35" s="418">
        <v>437939.97</v>
      </c>
      <c r="T35" s="418">
        <v>451656.93</v>
      </c>
      <c r="U35" s="418">
        <v>483851.24999999994</v>
      </c>
      <c r="V35" s="418">
        <v>486533.26000000007</v>
      </c>
      <c r="W35" s="418">
        <v>490420.15</v>
      </c>
      <c r="X35" s="418">
        <v>464404.67</v>
      </c>
      <c r="Y35" s="419">
        <v>470819.37</v>
      </c>
      <c r="Z35" s="419">
        <v>486907.95000000007</v>
      </c>
      <c r="AA35" s="419">
        <v>464273.69</v>
      </c>
      <c r="AB35" s="419">
        <v>446021.97</v>
      </c>
      <c r="AC35" s="419">
        <v>470177.50999999995</v>
      </c>
      <c r="AD35" s="419">
        <v>479523.42</v>
      </c>
      <c r="AE35" s="419">
        <v>489335.91000000003</v>
      </c>
      <c r="AF35" s="419">
        <v>454761.07</v>
      </c>
      <c r="AG35" s="420">
        <v>450212.85000000009</v>
      </c>
      <c r="AH35" s="419">
        <v>442309.96</v>
      </c>
      <c r="AI35" s="421">
        <v>437077.09</v>
      </c>
      <c r="AJ35" s="421">
        <v>470396.67</v>
      </c>
      <c r="AK35" s="422">
        <v>438445</v>
      </c>
    </row>
    <row r="36" spans="1:37" x14ac:dyDescent="0.2">
      <c r="A36" s="408" t="s">
        <v>381</v>
      </c>
      <c r="C36" s="417">
        <v>105102</v>
      </c>
      <c r="D36" s="417">
        <v>127773</v>
      </c>
      <c r="E36" s="417">
        <v>136473</v>
      </c>
      <c r="F36" s="417">
        <v>167423</v>
      </c>
      <c r="G36" s="417">
        <v>190721</v>
      </c>
      <c r="H36" s="417">
        <v>252285</v>
      </c>
      <c r="I36" s="417">
        <v>228775</v>
      </c>
      <c r="J36" s="417">
        <v>229767</v>
      </c>
      <c r="K36" s="417">
        <v>265560</v>
      </c>
      <c r="L36" s="417">
        <v>350353</v>
      </c>
      <c r="M36" s="418">
        <v>325338</v>
      </c>
      <c r="N36" s="411">
        <v>344117</v>
      </c>
      <c r="O36" s="412">
        <v>313023.58</v>
      </c>
      <c r="P36" s="417">
        <v>250958.72</v>
      </c>
      <c r="Q36" s="417">
        <v>259459.55</v>
      </c>
      <c r="R36" s="418">
        <v>267160.06</v>
      </c>
      <c r="S36" s="418">
        <v>292246.21999999997</v>
      </c>
      <c r="T36" s="418">
        <v>337570.29</v>
      </c>
      <c r="U36" s="418">
        <v>356924.28</v>
      </c>
      <c r="V36" s="418">
        <v>354825.67</v>
      </c>
      <c r="W36" s="418">
        <v>368824.32000000001</v>
      </c>
      <c r="X36" s="418">
        <v>373385.86</v>
      </c>
      <c r="Y36" s="419">
        <v>401319.14</v>
      </c>
      <c r="Z36" s="419">
        <v>418808.09</v>
      </c>
      <c r="AA36" s="419">
        <v>389297.83</v>
      </c>
      <c r="AB36" s="419">
        <v>366180.29</v>
      </c>
      <c r="AC36" s="419">
        <v>392991.25</v>
      </c>
      <c r="AD36" s="419">
        <v>394261.6</v>
      </c>
      <c r="AE36" s="419">
        <v>411801.58</v>
      </c>
      <c r="AF36" s="419">
        <v>379777.8</v>
      </c>
      <c r="AG36" s="420">
        <v>368213.71</v>
      </c>
      <c r="AH36" s="419">
        <v>342315.21</v>
      </c>
      <c r="AI36" s="421">
        <v>343963.82</v>
      </c>
      <c r="AJ36" s="421">
        <v>379943.57</v>
      </c>
      <c r="AK36" s="422">
        <v>343380.14</v>
      </c>
    </row>
    <row r="37" spans="1:37" x14ac:dyDescent="0.2">
      <c r="A37" s="408" t="s">
        <v>382</v>
      </c>
      <c r="C37" s="417">
        <v>9261</v>
      </c>
      <c r="D37" s="417">
        <v>9491</v>
      </c>
      <c r="E37" s="417">
        <v>12421</v>
      </c>
      <c r="F37" s="417">
        <v>9915</v>
      </c>
      <c r="G37" s="417">
        <v>29266</v>
      </c>
      <c r="H37" s="417">
        <v>35253</v>
      </c>
      <c r="I37" s="417">
        <v>14677</v>
      </c>
      <c r="J37" s="417">
        <v>17865</v>
      </c>
      <c r="K37" s="417">
        <v>28513</v>
      </c>
      <c r="L37" s="417">
        <v>46018</v>
      </c>
      <c r="M37" s="418">
        <v>31473</v>
      </c>
      <c r="N37" s="411">
        <v>34478</v>
      </c>
      <c r="O37" s="412">
        <v>29637.56</v>
      </c>
      <c r="P37" s="417">
        <v>38148</v>
      </c>
      <c r="Q37" s="417">
        <v>27611.15</v>
      </c>
      <c r="R37" s="418">
        <v>44614.87</v>
      </c>
      <c r="S37" s="418">
        <v>57786.239999999998</v>
      </c>
      <c r="T37" s="418">
        <v>56915.09</v>
      </c>
      <c r="U37" s="418">
        <v>69793.23</v>
      </c>
      <c r="V37" s="418">
        <v>53623.13</v>
      </c>
      <c r="W37" s="418">
        <v>51102.54</v>
      </c>
      <c r="X37" s="418">
        <v>31494.71</v>
      </c>
      <c r="Y37" s="419">
        <v>18362.89</v>
      </c>
      <c r="Z37" s="419">
        <v>20250.48</v>
      </c>
      <c r="AA37" s="419">
        <v>27019.81</v>
      </c>
      <c r="AB37" s="419">
        <v>32649.54</v>
      </c>
      <c r="AC37" s="419">
        <v>35542.629999999997</v>
      </c>
      <c r="AD37" s="419">
        <v>32585.82</v>
      </c>
      <c r="AE37" s="419">
        <v>26608.03</v>
      </c>
      <c r="AF37" s="419">
        <v>35778.31</v>
      </c>
      <c r="AG37" s="420">
        <v>40254.83</v>
      </c>
      <c r="AH37" s="419">
        <v>43866.89</v>
      </c>
      <c r="AI37" s="421">
        <v>26125</v>
      </c>
      <c r="AJ37" s="421">
        <v>26250.23</v>
      </c>
      <c r="AK37" s="422">
        <v>36610.800000000003</v>
      </c>
    </row>
    <row r="38" spans="1:37" x14ac:dyDescent="0.2">
      <c r="A38" s="408" t="s">
        <v>383</v>
      </c>
      <c r="C38" s="417">
        <v>1099907</v>
      </c>
      <c r="D38" s="417">
        <v>1065258</v>
      </c>
      <c r="E38" s="417">
        <v>1032250</v>
      </c>
      <c r="F38" s="417">
        <v>961859</v>
      </c>
      <c r="G38" s="417">
        <v>886924</v>
      </c>
      <c r="H38" s="417">
        <v>872494</v>
      </c>
      <c r="I38" s="417">
        <v>864803</v>
      </c>
      <c r="J38" s="417">
        <v>785872</v>
      </c>
      <c r="K38" s="417">
        <v>722728</v>
      </c>
      <c r="L38" s="417">
        <v>740434</v>
      </c>
      <c r="M38" s="418">
        <v>725252</v>
      </c>
      <c r="N38" s="411">
        <v>672552</v>
      </c>
      <c r="O38" s="412">
        <v>527458.11</v>
      </c>
      <c r="P38" s="417">
        <v>513058.91</v>
      </c>
      <c r="Q38" s="417">
        <v>500556.41</v>
      </c>
      <c r="R38" s="418">
        <v>491880.86</v>
      </c>
      <c r="S38" s="418">
        <v>459343.97</v>
      </c>
      <c r="T38" s="418">
        <v>428598.43</v>
      </c>
      <c r="U38" s="418">
        <v>406161.49</v>
      </c>
      <c r="V38" s="418">
        <v>396713.04</v>
      </c>
      <c r="W38" s="418">
        <v>406450.29</v>
      </c>
      <c r="X38" s="418">
        <v>423049.77</v>
      </c>
      <c r="Y38" s="419">
        <v>436481.61</v>
      </c>
      <c r="Z38" s="419">
        <v>436354.47</v>
      </c>
      <c r="AA38" s="419">
        <v>452426.91</v>
      </c>
      <c r="AB38" s="419">
        <v>458265.78</v>
      </c>
      <c r="AC38" s="419">
        <v>484834.83</v>
      </c>
      <c r="AD38" s="419">
        <v>465390.56</v>
      </c>
      <c r="AE38" s="419">
        <v>468328.09</v>
      </c>
      <c r="AF38" s="419">
        <v>498627.81</v>
      </c>
      <c r="AG38" s="420">
        <v>515334.67</v>
      </c>
      <c r="AH38" s="419">
        <v>506796.33</v>
      </c>
      <c r="AI38" s="421">
        <v>467363.46</v>
      </c>
      <c r="AJ38" s="421">
        <v>455262.16</v>
      </c>
      <c r="AK38" s="422">
        <v>497805.98</v>
      </c>
    </row>
    <row r="39" spans="1:37" x14ac:dyDescent="0.2">
      <c r="A39" s="408" t="s">
        <v>384</v>
      </c>
      <c r="C39" s="417">
        <v>594526</v>
      </c>
      <c r="D39" s="417">
        <v>576875</v>
      </c>
      <c r="E39" s="417">
        <v>520714</v>
      </c>
      <c r="F39" s="417">
        <v>462369</v>
      </c>
      <c r="G39" s="417">
        <v>403019</v>
      </c>
      <c r="H39" s="417">
        <v>408219</v>
      </c>
      <c r="I39" s="417">
        <v>418565</v>
      </c>
      <c r="J39" s="417">
        <v>361482</v>
      </c>
      <c r="K39" s="417">
        <v>334746</v>
      </c>
      <c r="L39" s="417">
        <v>345168</v>
      </c>
      <c r="M39" s="418">
        <v>308243</v>
      </c>
      <c r="N39" s="411">
        <v>297080</v>
      </c>
      <c r="O39" s="412">
        <v>268740.87</v>
      </c>
      <c r="P39" s="417">
        <v>268786.98</v>
      </c>
      <c r="Q39" s="417">
        <v>278084.09000000003</v>
      </c>
      <c r="R39" s="418">
        <v>270963.26</v>
      </c>
      <c r="S39" s="418">
        <v>246722.02</v>
      </c>
      <c r="T39" s="418">
        <v>222753.12</v>
      </c>
      <c r="U39" s="418">
        <v>217916.22999999998</v>
      </c>
      <c r="V39" s="418">
        <v>216199.66</v>
      </c>
      <c r="W39" s="418">
        <v>225151.45</v>
      </c>
      <c r="X39" s="418">
        <v>243201.18</v>
      </c>
      <c r="Y39" s="419">
        <v>263158.55</v>
      </c>
      <c r="Z39" s="419">
        <v>265029.75</v>
      </c>
      <c r="AA39" s="419">
        <v>283603.12000000005</v>
      </c>
      <c r="AB39" s="419">
        <v>280892.81000000006</v>
      </c>
      <c r="AC39" s="419">
        <v>300891.88000000006</v>
      </c>
      <c r="AD39" s="419">
        <v>275883.53000000003</v>
      </c>
      <c r="AE39" s="419">
        <v>275128.77</v>
      </c>
      <c r="AF39" s="419">
        <v>290670</v>
      </c>
      <c r="AG39" s="420">
        <v>296273.12</v>
      </c>
      <c r="AH39" s="419">
        <v>283245.23</v>
      </c>
      <c r="AI39" s="424"/>
      <c r="AJ39" s="424"/>
      <c r="AK39" s="425"/>
    </row>
    <row r="40" spans="1:37" x14ac:dyDescent="0.2">
      <c r="A40" s="408" t="s">
        <v>385</v>
      </c>
      <c r="C40" s="417">
        <v>381525</v>
      </c>
      <c r="D40" s="417">
        <v>344381</v>
      </c>
      <c r="E40" s="417">
        <v>326609</v>
      </c>
      <c r="F40" s="417">
        <v>302764</v>
      </c>
      <c r="G40" s="417">
        <v>272339</v>
      </c>
      <c r="H40" s="417">
        <v>284952</v>
      </c>
      <c r="I40" s="417">
        <v>304129</v>
      </c>
      <c r="J40" s="417">
        <v>269213</v>
      </c>
      <c r="K40" s="417">
        <v>244579</v>
      </c>
      <c r="L40" s="417">
        <v>248050</v>
      </c>
      <c r="M40" s="418">
        <v>232406</v>
      </c>
      <c r="N40" s="411">
        <v>225533</v>
      </c>
      <c r="O40" s="412">
        <v>218696.47</v>
      </c>
      <c r="P40" s="417">
        <v>214585.09</v>
      </c>
      <c r="Q40" s="417">
        <v>215643.69</v>
      </c>
      <c r="R40" s="418">
        <v>210565.06</v>
      </c>
      <c r="S40" s="418">
        <v>190599.57</v>
      </c>
      <c r="T40" s="418">
        <v>180481.1</v>
      </c>
      <c r="U40" s="418">
        <v>179777.27</v>
      </c>
      <c r="V40" s="418">
        <v>179663.35</v>
      </c>
      <c r="W40" s="418">
        <v>181938.88</v>
      </c>
      <c r="X40" s="418">
        <v>197579.47</v>
      </c>
      <c r="Y40" s="419">
        <v>214876.45</v>
      </c>
      <c r="Z40" s="419">
        <v>218786.04</v>
      </c>
      <c r="AA40" s="419">
        <v>235531.21</v>
      </c>
      <c r="AB40" s="419">
        <v>231352.59</v>
      </c>
      <c r="AC40" s="419">
        <v>241500</v>
      </c>
      <c r="AD40" s="419">
        <v>225444.67</v>
      </c>
      <c r="AE40" s="419">
        <v>223828.59</v>
      </c>
      <c r="AF40" s="419">
        <v>231366.75</v>
      </c>
      <c r="AG40" s="420">
        <v>234742.08</v>
      </c>
      <c r="AH40" s="419">
        <v>228486.3</v>
      </c>
      <c r="AI40" s="421">
        <v>212066.85</v>
      </c>
      <c r="AJ40" s="421">
        <v>213595.83</v>
      </c>
      <c r="AK40" s="422">
        <v>235760.47</v>
      </c>
    </row>
    <row r="41" spans="1:37" x14ac:dyDescent="0.2">
      <c r="A41" s="408" t="s">
        <v>386</v>
      </c>
      <c r="C41" s="417">
        <v>505381</v>
      </c>
      <c r="D41" s="417">
        <v>488383</v>
      </c>
      <c r="E41" s="417">
        <v>511537</v>
      </c>
      <c r="F41" s="417">
        <v>499490</v>
      </c>
      <c r="G41" s="417">
        <v>483906</v>
      </c>
      <c r="H41" s="417">
        <v>464276</v>
      </c>
      <c r="I41" s="417">
        <v>446238</v>
      </c>
      <c r="J41" s="417">
        <v>424390</v>
      </c>
      <c r="K41" s="417">
        <v>387982</v>
      </c>
      <c r="L41" s="417">
        <v>395266</v>
      </c>
      <c r="M41" s="418">
        <v>417008</v>
      </c>
      <c r="N41" s="411">
        <v>375470</v>
      </c>
      <c r="O41" s="412">
        <v>258717.24</v>
      </c>
      <c r="P41" s="417">
        <v>244271.93</v>
      </c>
      <c r="Q41" s="417">
        <v>222472.32000000001</v>
      </c>
      <c r="R41" s="418">
        <v>220917.6</v>
      </c>
      <c r="S41" s="418">
        <v>212621.95</v>
      </c>
      <c r="T41" s="418">
        <v>205845.31</v>
      </c>
      <c r="U41" s="418">
        <v>188245.26</v>
      </c>
      <c r="V41" s="418">
        <v>180513.38</v>
      </c>
      <c r="W41" s="418">
        <v>181298.84</v>
      </c>
      <c r="X41" s="418">
        <v>179848.59</v>
      </c>
      <c r="Y41" s="419">
        <v>173323.06</v>
      </c>
      <c r="Z41" s="419">
        <v>171324.72</v>
      </c>
      <c r="AA41" s="419">
        <v>168823.78999999998</v>
      </c>
      <c r="AB41" s="419">
        <v>177372.97</v>
      </c>
      <c r="AC41" s="419">
        <v>183942.95</v>
      </c>
      <c r="AD41" s="419">
        <v>189507.03000000003</v>
      </c>
      <c r="AE41" s="419">
        <v>193199.32</v>
      </c>
      <c r="AF41" s="419">
        <v>207957.81</v>
      </c>
      <c r="AG41" s="420">
        <v>219061.55</v>
      </c>
      <c r="AH41" s="419">
        <v>223551.1</v>
      </c>
      <c r="AI41" s="424">
        <f>AI124</f>
        <v>467086.01</v>
      </c>
      <c r="AJ41" s="424"/>
      <c r="AK41" s="425"/>
    </row>
    <row r="42" spans="1:37" x14ac:dyDescent="0.2">
      <c r="A42" s="408" t="s">
        <v>387</v>
      </c>
      <c r="C42" s="417">
        <v>192588</v>
      </c>
      <c r="D42" s="417">
        <v>172859</v>
      </c>
      <c r="E42" s="417">
        <v>177368</v>
      </c>
      <c r="F42" s="417">
        <v>150602</v>
      </c>
      <c r="G42" s="417">
        <v>141400</v>
      </c>
      <c r="H42" s="417">
        <v>129729</v>
      </c>
      <c r="I42" s="417">
        <v>117844</v>
      </c>
      <c r="J42" s="417">
        <v>114235</v>
      </c>
      <c r="K42" s="417">
        <v>92199</v>
      </c>
      <c r="L42" s="417">
        <v>87842</v>
      </c>
      <c r="M42" s="418">
        <v>93389</v>
      </c>
      <c r="N42" s="411">
        <v>83767</v>
      </c>
      <c r="O42" s="412">
        <v>58915.71</v>
      </c>
      <c r="P42" s="417">
        <v>58421.16</v>
      </c>
      <c r="Q42" s="417">
        <v>59673.37</v>
      </c>
      <c r="R42" s="418">
        <v>57635.27</v>
      </c>
      <c r="S42" s="418">
        <v>55473.78</v>
      </c>
      <c r="T42" s="418">
        <v>55657.14</v>
      </c>
      <c r="U42" s="418">
        <v>48196.04</v>
      </c>
      <c r="V42" s="418">
        <v>46480.79</v>
      </c>
      <c r="W42" s="418">
        <v>44900.49</v>
      </c>
      <c r="X42" s="418">
        <v>43284.78</v>
      </c>
      <c r="Y42" s="419">
        <v>42934.84</v>
      </c>
      <c r="Z42" s="419">
        <v>43375.8</v>
      </c>
      <c r="AA42" s="419">
        <v>43549.49</v>
      </c>
      <c r="AB42" s="419">
        <v>49091.01</v>
      </c>
      <c r="AC42" s="419">
        <v>54041.41</v>
      </c>
      <c r="AD42" s="419">
        <v>59777.89</v>
      </c>
      <c r="AE42" s="419">
        <v>60020.22</v>
      </c>
      <c r="AF42" s="419">
        <v>59198.1</v>
      </c>
      <c r="AG42" s="420">
        <v>56708.25</v>
      </c>
      <c r="AH42" s="419">
        <v>57317.36</v>
      </c>
      <c r="AI42" s="421">
        <v>55730.6</v>
      </c>
      <c r="AJ42" s="421">
        <v>53968.79</v>
      </c>
      <c r="AK42" s="422">
        <v>55927.199999999997</v>
      </c>
    </row>
    <row r="43" spans="1:37" x14ac:dyDescent="0.2">
      <c r="A43" s="408" t="s">
        <v>388</v>
      </c>
      <c r="C43" s="417">
        <v>155818</v>
      </c>
      <c r="D43" s="417">
        <v>159002</v>
      </c>
      <c r="E43" s="417">
        <v>156949</v>
      </c>
      <c r="F43" s="417">
        <v>144982</v>
      </c>
      <c r="G43" s="417">
        <v>146641</v>
      </c>
      <c r="H43" s="417">
        <v>137687</v>
      </c>
      <c r="I43" s="417">
        <v>126472</v>
      </c>
      <c r="J43" s="417">
        <v>117130</v>
      </c>
      <c r="K43" s="417">
        <v>104884</v>
      </c>
      <c r="L43" s="417">
        <v>98529</v>
      </c>
      <c r="M43" s="418">
        <v>102070</v>
      </c>
      <c r="N43" s="411">
        <v>99041</v>
      </c>
      <c r="O43" s="412">
        <v>83327.89</v>
      </c>
      <c r="P43" s="417">
        <v>79321.5</v>
      </c>
      <c r="Q43" s="417">
        <v>80029.100000000006</v>
      </c>
      <c r="R43" s="418">
        <v>83625.679999999993</v>
      </c>
      <c r="S43" s="418">
        <v>80885.16</v>
      </c>
      <c r="T43" s="418">
        <v>77203.47</v>
      </c>
      <c r="U43" s="418">
        <v>72508.92</v>
      </c>
      <c r="V43" s="418">
        <v>68974.350000000006</v>
      </c>
      <c r="W43" s="418">
        <v>65821.490000000005</v>
      </c>
      <c r="X43" s="418">
        <v>61176.84</v>
      </c>
      <c r="Y43" s="419">
        <v>56005.95</v>
      </c>
      <c r="Z43" s="419">
        <v>55884.14</v>
      </c>
      <c r="AA43" s="419">
        <v>57357.21</v>
      </c>
      <c r="AB43" s="419">
        <v>57074.43</v>
      </c>
      <c r="AC43" s="419">
        <v>60052.17</v>
      </c>
      <c r="AD43" s="419">
        <v>62508.480000000003</v>
      </c>
      <c r="AE43" s="419">
        <v>65411.66</v>
      </c>
      <c r="AF43" s="419">
        <v>74896</v>
      </c>
      <c r="AG43" s="420">
        <v>79403.61</v>
      </c>
      <c r="AH43" s="419">
        <v>80077.210000000006</v>
      </c>
      <c r="AI43" s="421">
        <v>75328.39</v>
      </c>
      <c r="AJ43" s="421">
        <v>66460.539999999994</v>
      </c>
      <c r="AK43" s="422">
        <v>66091.41</v>
      </c>
    </row>
    <row r="44" spans="1:37" x14ac:dyDescent="0.2">
      <c r="A44" s="408" t="s">
        <v>389</v>
      </c>
      <c r="C44" s="417">
        <v>33697</v>
      </c>
      <c r="D44" s="417">
        <v>35167</v>
      </c>
      <c r="E44" s="417">
        <v>33169</v>
      </c>
      <c r="F44" s="417">
        <v>35349</v>
      </c>
      <c r="G44" s="417">
        <v>34331</v>
      </c>
      <c r="H44" s="417">
        <v>34963</v>
      </c>
      <c r="I44" s="417">
        <v>36764</v>
      </c>
      <c r="J44" s="417">
        <v>34115</v>
      </c>
      <c r="K44" s="417">
        <v>34624</v>
      </c>
      <c r="L44" s="417">
        <v>34766</v>
      </c>
      <c r="M44" s="418">
        <v>32316</v>
      </c>
      <c r="N44" s="411">
        <v>26230</v>
      </c>
      <c r="O44" s="412">
        <v>12667.27</v>
      </c>
      <c r="P44" s="417">
        <v>12175.75</v>
      </c>
      <c r="Q44" s="417">
        <v>12416.25</v>
      </c>
      <c r="R44" s="418">
        <v>8916.89</v>
      </c>
      <c r="S44" s="418">
        <v>9970.14</v>
      </c>
      <c r="T44" s="418">
        <v>10271.709999999999</v>
      </c>
      <c r="U44" s="418">
        <v>9732.31</v>
      </c>
      <c r="V44" s="418">
        <v>8837.81</v>
      </c>
      <c r="W44" s="418">
        <v>8582.67</v>
      </c>
      <c r="X44" s="418">
        <v>9590.5300000000007</v>
      </c>
      <c r="Y44" s="419">
        <v>8340.31</v>
      </c>
      <c r="Z44" s="419">
        <v>8557.41</v>
      </c>
      <c r="AA44" s="419">
        <v>9210.86</v>
      </c>
      <c r="AB44" s="419">
        <v>9191.8799999999992</v>
      </c>
      <c r="AC44" s="419">
        <v>10201.58</v>
      </c>
      <c r="AD44" s="419">
        <v>10237.4</v>
      </c>
      <c r="AE44" s="419">
        <v>10451.459999999999</v>
      </c>
      <c r="AF44" s="419">
        <v>10666.76</v>
      </c>
      <c r="AG44" s="420">
        <v>11475.02</v>
      </c>
      <c r="AH44" s="419">
        <v>12325.04</v>
      </c>
      <c r="AI44" s="421">
        <v>11677.98</v>
      </c>
      <c r="AJ44" s="421">
        <v>11395.9</v>
      </c>
      <c r="AK44" s="422">
        <v>11923.51</v>
      </c>
    </row>
    <row r="45" spans="1:37" x14ac:dyDescent="0.2">
      <c r="A45" s="426" t="s">
        <v>390</v>
      </c>
      <c r="B45" s="427"/>
      <c r="C45" s="428">
        <v>2931</v>
      </c>
      <c r="D45" s="428">
        <v>3706</v>
      </c>
      <c r="E45" s="428">
        <v>13458</v>
      </c>
      <c r="F45" s="428">
        <v>31737</v>
      </c>
      <c r="G45" s="428">
        <v>55750</v>
      </c>
      <c r="H45" s="428">
        <v>56089</v>
      </c>
      <c r="I45" s="428">
        <v>83968</v>
      </c>
      <c r="J45" s="428">
        <v>56717</v>
      </c>
      <c r="K45" s="428">
        <v>51375</v>
      </c>
      <c r="L45" s="428">
        <v>58644</v>
      </c>
      <c r="M45" s="429">
        <v>71150</v>
      </c>
      <c r="N45" s="430">
        <v>115579</v>
      </c>
      <c r="O45" s="431">
        <v>83149.22</v>
      </c>
      <c r="P45" s="428">
        <v>176990.16</v>
      </c>
      <c r="Q45" s="428">
        <v>54538.85</v>
      </c>
      <c r="R45" s="429">
        <v>45285.51</v>
      </c>
      <c r="S45" s="429">
        <v>43742.76</v>
      </c>
      <c r="T45" s="429">
        <v>30322.78</v>
      </c>
      <c r="U45" s="429">
        <v>23376.86</v>
      </c>
      <c r="V45" s="429">
        <v>28512.560000000001</v>
      </c>
      <c r="W45" s="429">
        <v>45047.26</v>
      </c>
      <c r="X45" s="429">
        <v>28283.119999999999</v>
      </c>
      <c r="Y45" s="432">
        <v>32847.339999999997</v>
      </c>
      <c r="Z45" s="432">
        <v>23784.02</v>
      </c>
      <c r="AA45" s="432">
        <v>22001.96</v>
      </c>
      <c r="AB45" s="432">
        <v>35091.25</v>
      </c>
      <c r="AC45" s="432">
        <v>30167.08</v>
      </c>
      <c r="AD45" s="432">
        <v>26247.13</v>
      </c>
      <c r="AE45" s="432">
        <v>25703.84</v>
      </c>
      <c r="AF45" s="432">
        <v>24659.72</v>
      </c>
      <c r="AG45" s="433">
        <v>23960.12</v>
      </c>
      <c r="AH45" s="432">
        <v>24780.37</v>
      </c>
      <c r="AI45" s="434">
        <v>25658.05</v>
      </c>
      <c r="AJ45" s="435">
        <v>108345.48</v>
      </c>
      <c r="AK45" s="435">
        <v>109295.16</v>
      </c>
    </row>
    <row r="46" spans="1:37" x14ac:dyDescent="0.2">
      <c r="C46" s="436"/>
    </row>
    <row r="47" spans="1:37" x14ac:dyDescent="0.2">
      <c r="A47" s="289"/>
      <c r="C47" s="436"/>
      <c r="AF47" s="436"/>
    </row>
    <row r="48" spans="1:37" x14ac:dyDescent="0.2">
      <c r="I48" s="437"/>
    </row>
    <row r="49" spans="1:41" x14ac:dyDescent="0.2">
      <c r="A49" s="438" t="s">
        <v>391</v>
      </c>
      <c r="B49" s="439"/>
      <c r="C49" s="439"/>
      <c r="D49" s="439"/>
      <c r="E49" s="439"/>
      <c r="F49" s="439"/>
      <c r="G49" s="439"/>
      <c r="H49" s="439"/>
      <c r="I49" s="437"/>
      <c r="J49" s="439"/>
      <c r="K49" s="439"/>
      <c r="L49" s="439"/>
      <c r="M49" s="439"/>
      <c r="N49" s="439"/>
      <c r="O49" s="439"/>
      <c r="W49" s="440" t="s">
        <v>392</v>
      </c>
    </row>
    <row r="50" spans="1:41" x14ac:dyDescent="0.2">
      <c r="A50" s="439"/>
      <c r="B50" s="439"/>
      <c r="C50" s="439"/>
      <c r="D50" s="439"/>
      <c r="E50" s="439"/>
      <c r="F50" s="439"/>
      <c r="G50" s="439"/>
      <c r="H50" s="439"/>
      <c r="I50" s="437"/>
      <c r="J50" s="439"/>
      <c r="K50" s="439"/>
      <c r="L50" s="439"/>
      <c r="M50" s="439"/>
      <c r="N50" s="439"/>
      <c r="O50" s="439"/>
    </row>
    <row r="51" spans="1:41" ht="15" x14ac:dyDescent="0.25">
      <c r="A51" s="439"/>
      <c r="B51" s="439"/>
      <c r="C51" s="439"/>
      <c r="D51" s="439"/>
      <c r="E51" s="439"/>
      <c r="F51" s="439"/>
      <c r="G51" s="439"/>
      <c r="H51" s="439"/>
      <c r="I51" s="437"/>
      <c r="J51" s="439"/>
      <c r="K51" s="439"/>
      <c r="L51" s="439"/>
      <c r="M51" s="439"/>
      <c r="N51" s="439"/>
      <c r="O51" s="439"/>
      <c r="W51" s="70" t="s">
        <v>393</v>
      </c>
    </row>
    <row r="52" spans="1:41" ht="15" x14ac:dyDescent="0.25">
      <c r="A52" s="439"/>
      <c r="B52" s="439"/>
      <c r="C52" s="439"/>
      <c r="D52" s="439"/>
      <c r="E52" s="439"/>
      <c r="F52" s="439"/>
      <c r="G52" s="439"/>
      <c r="H52" s="439"/>
      <c r="I52" s="437"/>
      <c r="J52" s="439"/>
      <c r="K52" s="439"/>
      <c r="L52" s="439"/>
      <c r="M52" s="439"/>
      <c r="N52" s="439"/>
      <c r="O52" s="439"/>
      <c r="W52" s="70" t="s">
        <v>394</v>
      </c>
    </row>
    <row r="53" spans="1:41" x14ac:dyDescent="0.2">
      <c r="A53" s="441"/>
      <c r="B53" s="439"/>
      <c r="C53" s="442"/>
      <c r="D53" s="442"/>
      <c r="E53" s="442"/>
      <c r="F53" s="443"/>
      <c r="G53" s="442"/>
      <c r="H53" s="442"/>
      <c r="I53" s="444"/>
      <c r="J53" s="442"/>
      <c r="K53" s="442"/>
      <c r="L53" s="442"/>
      <c r="M53" s="442"/>
      <c r="N53" s="443"/>
      <c r="O53" s="445"/>
    </row>
    <row r="54" spans="1:41" s="289" customFormat="1" x14ac:dyDescent="0.2">
      <c r="A54" s="446" t="s">
        <v>141</v>
      </c>
      <c r="B54" s="446" t="s">
        <v>256</v>
      </c>
      <c r="C54" s="446">
        <v>1990</v>
      </c>
      <c r="D54" s="447">
        <v>1991</v>
      </c>
      <c r="E54" s="446">
        <v>1992</v>
      </c>
      <c r="F54" s="446">
        <v>1993</v>
      </c>
      <c r="G54" s="447">
        <v>1994</v>
      </c>
      <c r="H54" s="446">
        <v>1995</v>
      </c>
      <c r="I54" s="446">
        <v>1996</v>
      </c>
      <c r="J54" s="447">
        <v>1997</v>
      </c>
      <c r="K54" s="446">
        <v>1998</v>
      </c>
      <c r="L54" s="446">
        <v>1999</v>
      </c>
      <c r="M54" s="447">
        <v>2000</v>
      </c>
      <c r="N54" s="448">
        <v>2001</v>
      </c>
      <c r="O54" s="446">
        <v>2002</v>
      </c>
      <c r="P54" s="447">
        <v>2003</v>
      </c>
      <c r="Q54" s="446">
        <v>2004</v>
      </c>
      <c r="R54" s="446">
        <v>2005</v>
      </c>
      <c r="S54" s="446">
        <v>2006</v>
      </c>
      <c r="T54" s="446">
        <v>2007</v>
      </c>
      <c r="U54" s="446">
        <v>2008</v>
      </c>
      <c r="V54" s="446">
        <v>2009</v>
      </c>
      <c r="W54" s="446">
        <v>2010</v>
      </c>
      <c r="X54" s="446">
        <v>2011</v>
      </c>
      <c r="Y54" s="446">
        <v>2012</v>
      </c>
      <c r="Z54" s="446">
        <v>2013</v>
      </c>
      <c r="AA54" s="446">
        <v>2014</v>
      </c>
      <c r="AB54" s="446">
        <v>2015</v>
      </c>
      <c r="AC54" s="446">
        <v>2016</v>
      </c>
      <c r="AD54" s="446">
        <v>2017</v>
      </c>
      <c r="AE54" s="446">
        <v>2018</v>
      </c>
      <c r="AF54" s="446">
        <v>2019</v>
      </c>
      <c r="AG54" s="446">
        <f>AG5</f>
        <v>2020</v>
      </c>
      <c r="AH54" s="446">
        <f>AH5</f>
        <v>2021</v>
      </c>
      <c r="AI54" s="446">
        <f>AI5</f>
        <v>2022</v>
      </c>
      <c r="AJ54" s="449">
        <v>2023</v>
      </c>
      <c r="AK54" s="449">
        <v>2024</v>
      </c>
      <c r="AL54" s="450"/>
      <c r="AM54" s="450"/>
      <c r="AN54" s="450"/>
      <c r="AO54" s="450"/>
    </row>
    <row r="55" spans="1:41" s="289" customFormat="1" ht="13.15" customHeight="1" x14ac:dyDescent="0.2">
      <c r="A55" s="618" t="s">
        <v>395</v>
      </c>
      <c r="B55" s="446" t="s">
        <v>396</v>
      </c>
      <c r="C55" s="451">
        <f>C23</f>
        <v>1708792</v>
      </c>
      <c r="D55" s="451">
        <f t="shared" ref="D55:J55" si="0">D23</f>
        <v>1691531</v>
      </c>
      <c r="E55" s="451">
        <f t="shared" si="0"/>
        <v>1678118</v>
      </c>
      <c r="F55" s="451">
        <f t="shared" si="0"/>
        <v>1701066</v>
      </c>
      <c r="G55" s="451">
        <f t="shared" si="0"/>
        <v>1732674</v>
      </c>
      <c r="H55" s="451">
        <f t="shared" si="0"/>
        <v>1642012</v>
      </c>
      <c r="I55" s="451">
        <f t="shared" si="0"/>
        <v>1642854</v>
      </c>
      <c r="J55" s="451">
        <f t="shared" si="0"/>
        <v>1747961</v>
      </c>
      <c r="K55" s="452">
        <v>1735442</v>
      </c>
      <c r="L55" s="452">
        <v>1637426</v>
      </c>
      <c r="M55" s="453">
        <v>1689937</v>
      </c>
      <c r="N55" s="454">
        <v>1660870</v>
      </c>
      <c r="O55" s="452">
        <v>1596289</v>
      </c>
      <c r="P55" s="453">
        <v>1491099.44</v>
      </c>
      <c r="Q55" s="452">
        <v>1637757</v>
      </c>
      <c r="R55" s="452">
        <v>1650806.4586362075</v>
      </c>
      <c r="S55" s="452">
        <v>1571019.3019289642</v>
      </c>
      <c r="T55" s="452">
        <v>1610452</v>
      </c>
      <c r="U55" s="452">
        <v>1580901.87</v>
      </c>
      <c r="V55" s="452">
        <v>1570681.85</v>
      </c>
      <c r="W55" s="452">
        <v>1494153.55</v>
      </c>
      <c r="X55" s="452">
        <v>1501800.57</v>
      </c>
      <c r="Y55" s="452">
        <v>1474612.45</v>
      </c>
      <c r="Z55" s="452">
        <v>1430993.9599999997</v>
      </c>
      <c r="AA55" s="452">
        <v>1429779.99</v>
      </c>
      <c r="AB55" s="452">
        <v>1422966.5400000005</v>
      </c>
      <c r="AC55" s="452">
        <v>1394646.7299999997</v>
      </c>
      <c r="AD55" s="452">
        <v>1397539.3800000001</v>
      </c>
      <c r="AE55" s="452">
        <v>1373933.2200000002</v>
      </c>
      <c r="AF55" s="452">
        <v>1386296.18</v>
      </c>
      <c r="AG55" s="452">
        <v>1382179.2499999998</v>
      </c>
      <c r="AH55" s="455">
        <v>1388915.18</v>
      </c>
      <c r="AI55" s="455">
        <v>1431645.4999999998</v>
      </c>
      <c r="AJ55" s="455">
        <v>1369123.4500000002</v>
      </c>
      <c r="AK55" s="455">
        <v>1366318.18</v>
      </c>
      <c r="AL55" s="456"/>
      <c r="AM55" s="456"/>
      <c r="AN55" s="456"/>
      <c r="AO55" s="456"/>
    </row>
    <row r="56" spans="1:41" s="289" customFormat="1" ht="11.25" customHeight="1" x14ac:dyDescent="0.2">
      <c r="A56" s="619"/>
      <c r="B56" s="457" t="s">
        <v>397</v>
      </c>
      <c r="C56" s="458"/>
      <c r="J56" s="459"/>
      <c r="K56" s="460">
        <v>6802302</v>
      </c>
      <c r="L56" s="460">
        <v>7047805</v>
      </c>
      <c r="M56" s="461">
        <v>6539184</v>
      </c>
      <c r="N56" s="462">
        <v>7429032</v>
      </c>
      <c r="O56" s="460">
        <v>6835953</v>
      </c>
      <c r="P56" s="461">
        <v>5824527.4000000004</v>
      </c>
      <c r="Q56" s="460">
        <v>8872062</v>
      </c>
      <c r="R56" s="460">
        <v>7755820</v>
      </c>
      <c r="S56" s="460">
        <v>6473588</v>
      </c>
      <c r="T56" s="460">
        <v>7218143</v>
      </c>
      <c r="U56" s="460">
        <v>8417408.3399999999</v>
      </c>
      <c r="V56" s="460">
        <v>7894070.5300000012</v>
      </c>
      <c r="W56" s="460">
        <v>6935757.0200000005</v>
      </c>
      <c r="X56" s="460">
        <v>8348370.4200000009</v>
      </c>
      <c r="Y56" s="460">
        <v>6634637.8800000008</v>
      </c>
      <c r="Z56" s="460">
        <v>7550887.6599999992</v>
      </c>
      <c r="AA56" s="460">
        <v>8833096.0999999996</v>
      </c>
      <c r="AB56" s="460">
        <v>8279419.4799999995</v>
      </c>
      <c r="AC56" s="460">
        <v>8681031.0200000014</v>
      </c>
      <c r="AD56" s="460">
        <v>7557196.3825999992</v>
      </c>
      <c r="AE56" s="460">
        <v>7050434.2200000007</v>
      </c>
      <c r="AF56" s="460">
        <v>7720313.2399999993</v>
      </c>
      <c r="AG56" s="460">
        <v>8218528.79</v>
      </c>
      <c r="AH56" s="463">
        <v>8338996.9200000018</v>
      </c>
      <c r="AI56" s="463">
        <v>8342364.4400000004</v>
      </c>
      <c r="AJ56" s="463">
        <v>8107199.3900000006</v>
      </c>
      <c r="AK56" s="463">
        <v>7617856.6999999993</v>
      </c>
      <c r="AL56" s="456"/>
      <c r="AM56" s="456"/>
      <c r="AN56" s="456"/>
      <c r="AO56" s="456"/>
    </row>
    <row r="57" spans="1:41" s="289" customFormat="1" x14ac:dyDescent="0.2">
      <c r="A57" s="620"/>
      <c r="B57" s="464" t="s">
        <v>398</v>
      </c>
      <c r="C57" s="465"/>
      <c r="D57" s="466"/>
      <c r="E57" s="466"/>
      <c r="F57" s="466"/>
      <c r="G57" s="466"/>
      <c r="H57" s="466"/>
      <c r="I57" s="466"/>
      <c r="J57" s="467"/>
      <c r="K57" s="468">
        <v>3.92</v>
      </c>
      <c r="L57" s="468">
        <v>4.3</v>
      </c>
      <c r="M57" s="469">
        <v>3.87</v>
      </c>
      <c r="N57" s="470">
        <v>4.47</v>
      </c>
      <c r="O57" s="468">
        <v>4.2824031237451363</v>
      </c>
      <c r="P57" s="469">
        <v>3.9061964908255886</v>
      </c>
      <c r="Q57" s="468">
        <v>5.4172029183816646</v>
      </c>
      <c r="R57" s="468">
        <v>4.6982006639393514</v>
      </c>
      <c r="S57" s="468">
        <v>4.1206291940853008</v>
      </c>
      <c r="T57" s="468">
        <v>4.482060315985823</v>
      </c>
      <c r="U57" s="468">
        <v>5.3244344255219316</v>
      </c>
      <c r="V57" s="468">
        <v>5.025887661463714</v>
      </c>
      <c r="W57" s="468">
        <v>4.6419305566017632</v>
      </c>
      <c r="X57" s="468">
        <v>5.5589074786407897</v>
      </c>
      <c r="Y57" s="468">
        <v>4.4992417363626629</v>
      </c>
      <c r="Z57" s="468">
        <v>5.2766733271187256</v>
      </c>
      <c r="AA57" s="468">
        <v>6.1779407753496391</v>
      </c>
      <c r="AB57" s="468">
        <v>5.818421759938218</v>
      </c>
      <c r="AC57" s="468">
        <v>6.2245376074556189</v>
      </c>
      <c r="AD57" s="468">
        <v>5.4075015636410892</v>
      </c>
      <c r="AE57" s="468">
        <v>5.1315698007505777</v>
      </c>
      <c r="AF57" s="468">
        <v>5.569021505923792</v>
      </c>
      <c r="AG57" s="468">
        <v>5.9460658159931148</v>
      </c>
      <c r="AH57" s="471">
        <v>6.003964129760611</v>
      </c>
      <c r="AI57" s="471">
        <v>5.8271160283743439</v>
      </c>
      <c r="AJ57" s="471">
        <v>5.9214524373240405</v>
      </c>
      <c r="AK57" s="471">
        <v>5.5754631765201275</v>
      </c>
      <c r="AL57" s="472"/>
      <c r="AM57" s="472"/>
      <c r="AN57" s="472"/>
      <c r="AO57" s="472"/>
    </row>
    <row r="58" spans="1:41" s="289" customFormat="1" ht="13.15" customHeight="1" x14ac:dyDescent="0.2">
      <c r="A58" s="618" t="s">
        <v>92</v>
      </c>
      <c r="B58" s="446" t="s">
        <v>396</v>
      </c>
      <c r="K58" s="452">
        <v>1678285</v>
      </c>
      <c r="L58" s="452">
        <v>1591099</v>
      </c>
      <c r="M58" s="453">
        <v>1650114</v>
      </c>
      <c r="N58" s="454">
        <v>1623624</v>
      </c>
      <c r="O58" s="452">
        <v>1562116</v>
      </c>
      <c r="P58" s="453">
        <v>1459736</v>
      </c>
      <c r="Q58" s="452">
        <v>1609351</v>
      </c>
      <c r="R58" s="452">
        <v>1611547.4586362075</v>
      </c>
      <c r="S58" s="452">
        <v>1531996.3019289642</v>
      </c>
      <c r="T58" s="452">
        <v>1579785</v>
      </c>
      <c r="U58" s="452">
        <v>1558595.82</v>
      </c>
      <c r="V58" s="452">
        <v>1541679.2</v>
      </c>
      <c r="W58" s="452">
        <v>1462836.01</v>
      </c>
      <c r="X58" s="452">
        <v>1479484.1</v>
      </c>
      <c r="Y58" s="452">
        <v>1454435.26</v>
      </c>
      <c r="Z58" s="452">
        <v>1413142.5599999998</v>
      </c>
      <c r="AA58" s="452">
        <v>1409610.03</v>
      </c>
      <c r="AB58" s="452">
        <v>1389827.3800000004</v>
      </c>
      <c r="AC58" s="452">
        <v>1359014.14</v>
      </c>
      <c r="AD58" s="452">
        <v>1354682.1900000002</v>
      </c>
      <c r="AE58" s="452">
        <v>1338780.1900000002</v>
      </c>
      <c r="AF58" s="452">
        <v>1352530.07</v>
      </c>
      <c r="AG58" s="452">
        <v>1344877.1199999996</v>
      </c>
      <c r="AH58" s="455">
        <v>1345835.3699999999</v>
      </c>
      <c r="AI58" s="455">
        <v>1386011.22</v>
      </c>
      <c r="AJ58" s="455">
        <v>1317203.9200000002</v>
      </c>
      <c r="AK58" s="455">
        <v>1307641.0299999998</v>
      </c>
      <c r="AL58" s="456"/>
      <c r="AM58" s="456"/>
      <c r="AN58" s="456"/>
      <c r="AO58" s="456"/>
    </row>
    <row r="59" spans="1:41" s="289" customFormat="1" ht="11.25" customHeight="1" x14ac:dyDescent="0.2">
      <c r="A59" s="619"/>
      <c r="B59" s="457" t="s">
        <v>397</v>
      </c>
      <c r="K59" s="460">
        <v>6668920</v>
      </c>
      <c r="L59" s="460">
        <v>6928371</v>
      </c>
      <c r="M59" s="461">
        <v>6454237</v>
      </c>
      <c r="N59" s="462">
        <v>7337589</v>
      </c>
      <c r="O59" s="460">
        <v>6770829</v>
      </c>
      <c r="P59" s="461">
        <v>5762396</v>
      </c>
      <c r="Q59" s="460">
        <v>8783801</v>
      </c>
      <c r="R59" s="460">
        <v>7659851</v>
      </c>
      <c r="S59" s="460">
        <v>6386078</v>
      </c>
      <c r="T59" s="460">
        <v>7152861</v>
      </c>
      <c r="U59" s="460">
        <v>8369503.4500000002</v>
      </c>
      <c r="V59" s="460">
        <v>7831998.4900000012</v>
      </c>
      <c r="W59" s="460">
        <v>6877619.0900000008</v>
      </c>
      <c r="X59" s="460">
        <v>8284806.1700000009</v>
      </c>
      <c r="Y59" s="460">
        <v>6595493.4800000004</v>
      </c>
      <c r="Z59" s="460">
        <v>7512611.9499999993</v>
      </c>
      <c r="AA59" s="460">
        <v>8779299.4800000004</v>
      </c>
      <c r="AB59" s="460">
        <v>8183511.6499999994</v>
      </c>
      <c r="AC59" s="460">
        <v>8596408.2100000009</v>
      </c>
      <c r="AD59" s="460">
        <v>7456779.2425999995</v>
      </c>
      <c r="AE59" s="460">
        <v>6970918.7600000007</v>
      </c>
      <c r="AF59" s="460">
        <v>7646147.7699999996</v>
      </c>
      <c r="AG59" s="460">
        <v>8126663.04</v>
      </c>
      <c r="AH59" s="463">
        <v>8227107.3200000012</v>
      </c>
      <c r="AI59" s="463">
        <v>8218416.1600000011</v>
      </c>
      <c r="AJ59" s="463">
        <v>7995523.7500000009</v>
      </c>
      <c r="AK59" s="463">
        <v>7520784.75</v>
      </c>
      <c r="AL59" s="456"/>
      <c r="AM59" s="456"/>
      <c r="AN59" s="456"/>
      <c r="AO59" s="456"/>
    </row>
    <row r="60" spans="1:41" s="289" customFormat="1" x14ac:dyDescent="0.2">
      <c r="A60" s="620"/>
      <c r="B60" s="464" t="s">
        <v>398</v>
      </c>
      <c r="K60" s="468">
        <v>3.97</v>
      </c>
      <c r="L60" s="468">
        <v>4.3499999999999996</v>
      </c>
      <c r="M60" s="469">
        <v>3.91</v>
      </c>
      <c r="N60" s="470">
        <v>4.5199999999999996</v>
      </c>
      <c r="O60" s="468">
        <v>4.3343957811071645</v>
      </c>
      <c r="P60" s="469">
        <v>3.9475603807811823</v>
      </c>
      <c r="Q60" s="468">
        <v>5.4579771597370614</v>
      </c>
      <c r="R60" s="468">
        <v>4.7531029625911518</v>
      </c>
      <c r="S60" s="468">
        <v>4.1684682867440177</v>
      </c>
      <c r="T60" s="468">
        <v>4.527743332162288</v>
      </c>
      <c r="U60" s="468">
        <v>5.3698998435656007</v>
      </c>
      <c r="V60" s="468">
        <v>5.080173936315675</v>
      </c>
      <c r="W60" s="468">
        <v>4.7015653449767081</v>
      </c>
      <c r="X60" s="468">
        <v>5.5997939889992736</v>
      </c>
      <c r="Y60" s="468">
        <v>4.5347453141365675</v>
      </c>
      <c r="Z60" s="468">
        <v>5.3162449158703424</v>
      </c>
      <c r="AA60" s="468">
        <v>6.2281760864031313</v>
      </c>
      <c r="AB60" s="468">
        <v>5.8881496851788873</v>
      </c>
      <c r="AC60" s="468">
        <v>6.3254737069917475</v>
      </c>
      <c r="AD60" s="468">
        <v>5.5044491598431646</v>
      </c>
      <c r="AE60" s="468">
        <v>5.2069180677075897</v>
      </c>
      <c r="AF60" s="468">
        <v>5.6532183199446351</v>
      </c>
      <c r="AG60" s="469">
        <v>6.042680717179576</v>
      </c>
      <c r="AH60" s="471">
        <v>6.1130116679872977</v>
      </c>
      <c r="AI60" s="471">
        <v>5.9295451879530967</v>
      </c>
      <c r="AJ60" s="471">
        <v>6.0700728479459736</v>
      </c>
      <c r="AK60" s="471">
        <v>5.7514138647056683</v>
      </c>
      <c r="AL60" s="472"/>
      <c r="AM60" s="472"/>
      <c r="AN60" s="472"/>
      <c r="AO60" s="472"/>
    </row>
    <row r="61" spans="1:41" s="289" customFormat="1" ht="13.15" customHeight="1" x14ac:dyDescent="0.2">
      <c r="A61" s="621" t="s">
        <v>399</v>
      </c>
      <c r="B61" s="446" t="s">
        <v>396</v>
      </c>
      <c r="C61" s="451">
        <v>823063</v>
      </c>
      <c r="D61" s="473">
        <v>799681</v>
      </c>
      <c r="E61" s="473">
        <v>758908</v>
      </c>
      <c r="F61" s="473">
        <v>783198</v>
      </c>
      <c r="G61" s="473">
        <v>812230</v>
      </c>
      <c r="H61" s="473">
        <v>831992</v>
      </c>
      <c r="I61" s="473">
        <v>801339</v>
      </c>
      <c r="J61" s="474">
        <v>834137</v>
      </c>
      <c r="K61" s="452">
        <v>912301</v>
      </c>
      <c r="L61" s="452">
        <v>867102</v>
      </c>
      <c r="M61" s="453">
        <v>970435</v>
      </c>
      <c r="N61" s="452">
        <v>923236</v>
      </c>
      <c r="O61" s="452">
        <v>848830</v>
      </c>
      <c r="P61" s="453">
        <v>648390</v>
      </c>
      <c r="Q61" s="452">
        <v>863161</v>
      </c>
      <c r="R61" s="452">
        <v>820439</v>
      </c>
      <c r="S61" s="452">
        <v>781520</v>
      </c>
      <c r="T61" s="452">
        <v>810987</v>
      </c>
      <c r="U61" s="452">
        <v>802324.63</v>
      </c>
      <c r="V61" s="452">
        <v>831299.54</v>
      </c>
      <c r="W61" s="452">
        <v>833576.65</v>
      </c>
      <c r="X61" s="452">
        <v>863132.13</v>
      </c>
      <c r="Y61" s="452">
        <v>815381.19</v>
      </c>
      <c r="Z61" s="452">
        <v>829392.66</v>
      </c>
      <c r="AA61" s="452">
        <v>835941.48</v>
      </c>
      <c r="AB61" s="452">
        <v>829819.9</v>
      </c>
      <c r="AC61" s="452">
        <v>839710.49</v>
      </c>
      <c r="AD61" s="452">
        <v>832061.89</v>
      </c>
      <c r="AE61" s="452">
        <v>819690.06</v>
      </c>
      <c r="AF61" s="452">
        <v>839446.45</v>
      </c>
      <c r="AG61" s="453">
        <v>798583.35</v>
      </c>
      <c r="AH61" s="455">
        <v>784784.05</v>
      </c>
      <c r="AI61" s="455">
        <v>854434.19000000006</v>
      </c>
      <c r="AJ61" s="455">
        <v>817761.66</v>
      </c>
      <c r="AK61" s="455">
        <v>776501.53999999992</v>
      </c>
      <c r="AL61" s="456"/>
      <c r="AM61" s="456"/>
      <c r="AN61" s="456"/>
      <c r="AO61" s="456"/>
    </row>
    <row r="62" spans="1:41" s="289" customFormat="1" ht="12" customHeight="1" x14ac:dyDescent="0.2">
      <c r="A62" s="622"/>
      <c r="B62" s="457" t="s">
        <v>397</v>
      </c>
      <c r="C62" s="475">
        <v>3794320.43</v>
      </c>
      <c r="D62" s="475">
        <v>3686529.41</v>
      </c>
      <c r="E62" s="475">
        <v>3498565.8800000004</v>
      </c>
      <c r="F62" s="475">
        <v>3610542.7800000003</v>
      </c>
      <c r="G62" s="475">
        <v>3744380.3000000003</v>
      </c>
      <c r="H62" s="475">
        <v>3835483.12</v>
      </c>
      <c r="I62" s="475">
        <v>2772632.94</v>
      </c>
      <c r="J62" s="475">
        <v>2886114.02</v>
      </c>
      <c r="K62" s="460">
        <v>3844741</v>
      </c>
      <c r="L62" s="460">
        <v>4028271</v>
      </c>
      <c r="M62" s="461">
        <v>4084107</v>
      </c>
      <c r="N62" s="460">
        <v>4476080</v>
      </c>
      <c r="O62" s="460">
        <v>3866473</v>
      </c>
      <c r="P62" s="461">
        <v>2637891</v>
      </c>
      <c r="Q62" s="460">
        <v>5042523</v>
      </c>
      <c r="R62" s="460">
        <v>4145039</v>
      </c>
      <c r="S62" s="460">
        <v>3506252</v>
      </c>
      <c r="T62" s="460">
        <v>3938924</v>
      </c>
      <c r="U62" s="460">
        <v>4631502.32</v>
      </c>
      <c r="V62" s="460">
        <v>4358072.5999999996</v>
      </c>
      <c r="W62" s="460">
        <v>4161553.2</v>
      </c>
      <c r="X62" s="460">
        <v>4913047.8</v>
      </c>
      <c r="Y62" s="460">
        <v>3518895.95</v>
      </c>
      <c r="Z62" s="460">
        <v>4700696.0999999996</v>
      </c>
      <c r="AA62" s="460">
        <v>5442348.6299999999</v>
      </c>
      <c r="AB62" s="460">
        <v>5274272.25</v>
      </c>
      <c r="AC62" s="460">
        <v>5454663.4900000002</v>
      </c>
      <c r="AD62" s="460">
        <v>4718205.16</v>
      </c>
      <c r="AE62" s="460">
        <v>4417840.91</v>
      </c>
      <c r="AF62" s="460">
        <v>4812163.45</v>
      </c>
      <c r="AG62" s="461">
        <v>4902413.84</v>
      </c>
      <c r="AH62" s="463">
        <v>4960924.72</v>
      </c>
      <c r="AI62" s="463">
        <v>5188687.3099999996</v>
      </c>
      <c r="AJ62" s="463">
        <v>5262361.17</v>
      </c>
      <c r="AK62" s="463">
        <v>4625366.87</v>
      </c>
      <c r="AL62" s="456"/>
      <c r="AM62" s="456"/>
      <c r="AN62" s="456"/>
      <c r="AO62" s="456"/>
    </row>
    <row r="63" spans="1:41" s="289" customFormat="1" x14ac:dyDescent="0.2">
      <c r="A63" s="623"/>
      <c r="B63" s="464" t="s">
        <v>398</v>
      </c>
      <c r="C63" s="476">
        <v>4.6100000000000003</v>
      </c>
      <c r="D63" s="476">
        <v>4.6100000000000003</v>
      </c>
      <c r="E63" s="476">
        <v>4.6100000000000003</v>
      </c>
      <c r="F63" s="476">
        <v>4.6100000000000003</v>
      </c>
      <c r="G63" s="476">
        <v>4.6100000000000003</v>
      </c>
      <c r="H63" s="476">
        <v>4.6100000000000003</v>
      </c>
      <c r="I63" s="289">
        <v>3.46</v>
      </c>
      <c r="J63" s="289">
        <v>3.46</v>
      </c>
      <c r="K63" s="468">
        <v>4.21</v>
      </c>
      <c r="L63" s="468">
        <v>4.6500000000000004</v>
      </c>
      <c r="M63" s="469">
        <v>4.21</v>
      </c>
      <c r="N63" s="470">
        <v>4.8499999999999996</v>
      </c>
      <c r="O63" s="468">
        <v>4.5550616731265388</v>
      </c>
      <c r="P63" s="469">
        <v>4.0683708878915468</v>
      </c>
      <c r="Q63" s="468">
        <v>5.8419263613624803</v>
      </c>
      <c r="R63" s="468">
        <v>5.052220823242191</v>
      </c>
      <c r="S63" s="468">
        <v>4.4864520421742249</v>
      </c>
      <c r="T63" s="468">
        <v>4.8569508512466903</v>
      </c>
      <c r="U63" s="468">
        <v>5.7726039396297733</v>
      </c>
      <c r="V63" s="468">
        <v>5.2424816691225411</v>
      </c>
      <c r="W63" s="468">
        <v>4.9924061572502065</v>
      </c>
      <c r="X63" s="468">
        <v>5.6921155281289328</v>
      </c>
      <c r="Y63" s="468">
        <v>4.3156452382719301</v>
      </c>
      <c r="Z63" s="468">
        <v>5.6676364847501777</v>
      </c>
      <c r="AA63" s="468">
        <v>6.5104421304706639</v>
      </c>
      <c r="AB63" s="468">
        <v>6.3559240384570188</v>
      </c>
      <c r="AC63" s="468">
        <v>6.4958858498957186</v>
      </c>
      <c r="AD63" s="468">
        <v>5.6704978520287712</v>
      </c>
      <c r="AE63" s="468">
        <v>5.389648021350899</v>
      </c>
      <c r="AF63" s="468">
        <v>5.7325436899518731</v>
      </c>
      <c r="AG63" s="469">
        <v>6.1388881198186764</v>
      </c>
      <c r="AH63" s="471">
        <v>6.3213883105804705</v>
      </c>
      <c r="AI63" s="471">
        <v>6.0726588082810675</v>
      </c>
      <c r="AJ63" s="471">
        <v>6.4350793481807393</v>
      </c>
      <c r="AK63" s="471">
        <v>5.9566744323520604</v>
      </c>
      <c r="AL63" s="472"/>
      <c r="AM63" s="472"/>
      <c r="AN63" s="472"/>
      <c r="AO63" s="472"/>
    </row>
    <row r="64" spans="1:41" s="289" customFormat="1" ht="13.15" customHeight="1" x14ac:dyDescent="0.2">
      <c r="A64" s="621" t="s">
        <v>400</v>
      </c>
      <c r="B64" s="446" t="s">
        <v>396</v>
      </c>
      <c r="C64" s="477"/>
      <c r="D64" s="478"/>
      <c r="E64" s="478"/>
      <c r="F64" s="478"/>
      <c r="G64" s="478"/>
      <c r="H64" s="478"/>
      <c r="I64" s="478"/>
      <c r="J64" s="479"/>
      <c r="K64" s="460">
        <v>847900</v>
      </c>
      <c r="L64" s="460">
        <v>744577</v>
      </c>
      <c r="M64" s="461">
        <v>886562</v>
      </c>
      <c r="N64" s="462">
        <v>870016</v>
      </c>
      <c r="O64" s="460">
        <v>796214</v>
      </c>
      <c r="P64" s="461">
        <v>541696</v>
      </c>
      <c r="Q64" s="460">
        <v>801719</v>
      </c>
      <c r="R64" s="460">
        <v>762792</v>
      </c>
      <c r="S64" s="460">
        <v>719529</v>
      </c>
      <c r="T64" s="460">
        <v>750103</v>
      </c>
      <c r="U64" s="460">
        <v>760399.31</v>
      </c>
      <c r="V64" s="460">
        <v>793472.23</v>
      </c>
      <c r="W64" s="460">
        <v>785491.01</v>
      </c>
      <c r="X64" s="460">
        <v>805779.37</v>
      </c>
      <c r="Y64" s="460">
        <v>746002.28</v>
      </c>
      <c r="Z64" s="460">
        <v>788422.26</v>
      </c>
      <c r="AA64" s="460">
        <v>790690.32</v>
      </c>
      <c r="AB64" s="460">
        <v>778199.52</v>
      </c>
      <c r="AC64" s="460">
        <v>809110.95</v>
      </c>
      <c r="AD64" s="460">
        <v>785499.17</v>
      </c>
      <c r="AE64" s="460">
        <v>773677.91</v>
      </c>
      <c r="AF64" s="460">
        <v>814517.13</v>
      </c>
      <c r="AG64" s="461">
        <v>774637.64</v>
      </c>
      <c r="AH64" s="463">
        <v>709536.65</v>
      </c>
      <c r="AI64" s="463">
        <v>801578.41</v>
      </c>
      <c r="AJ64" s="463">
        <v>778972.24</v>
      </c>
      <c r="AK64" s="463">
        <v>747505.85</v>
      </c>
      <c r="AL64" s="456"/>
      <c r="AM64" s="456"/>
      <c r="AN64" s="456"/>
      <c r="AO64" s="456"/>
    </row>
    <row r="65" spans="1:41" s="289" customFormat="1" ht="11.25" customHeight="1" x14ac:dyDescent="0.2">
      <c r="A65" s="622"/>
      <c r="B65" s="457" t="s">
        <v>397</v>
      </c>
      <c r="K65" s="460">
        <v>3637835</v>
      </c>
      <c r="L65" s="460">
        <v>3549670</v>
      </c>
      <c r="M65" s="461">
        <v>3848694</v>
      </c>
      <c r="N65" s="462">
        <v>4305486</v>
      </c>
      <c r="O65" s="460">
        <v>3694503</v>
      </c>
      <c r="P65" s="461">
        <v>2244457</v>
      </c>
      <c r="Q65" s="460">
        <v>4775190</v>
      </c>
      <c r="R65" s="460">
        <v>3931811</v>
      </c>
      <c r="S65" s="460">
        <v>3297658</v>
      </c>
      <c r="T65" s="460">
        <v>3761674</v>
      </c>
      <c r="U65" s="460">
        <v>4470308.9800000004</v>
      </c>
      <c r="V65" s="460">
        <v>4229260.6500000004</v>
      </c>
      <c r="W65" s="460">
        <v>3992965.45</v>
      </c>
      <c r="X65" s="460">
        <v>4660196.4000000004</v>
      </c>
      <c r="Y65" s="460">
        <v>3234858.64</v>
      </c>
      <c r="Z65" s="460">
        <v>4530772.8499999996</v>
      </c>
      <c r="AA65" s="460">
        <v>5222695.37</v>
      </c>
      <c r="AB65" s="460">
        <v>5054568.4000000004</v>
      </c>
      <c r="AC65" s="460">
        <v>5315629.59</v>
      </c>
      <c r="AD65" s="460">
        <v>4529523.9000000004</v>
      </c>
      <c r="AE65" s="460">
        <v>4227343.63</v>
      </c>
      <c r="AF65" s="460">
        <v>4716449.75</v>
      </c>
      <c r="AG65" s="461">
        <v>4799253.07</v>
      </c>
      <c r="AH65" s="463">
        <v>4589859.0199999996</v>
      </c>
      <c r="AI65" s="463">
        <v>4938548.5599999996</v>
      </c>
      <c r="AJ65" s="463">
        <v>5106909.01</v>
      </c>
      <c r="AK65" s="463">
        <v>4507564.99</v>
      </c>
      <c r="AL65" s="456"/>
      <c r="AM65" s="456"/>
      <c r="AN65" s="456"/>
      <c r="AO65" s="456"/>
    </row>
    <row r="66" spans="1:41" s="289" customFormat="1" x14ac:dyDescent="0.2">
      <c r="A66" s="623"/>
      <c r="B66" s="464" t="s">
        <v>398</v>
      </c>
      <c r="K66" s="468">
        <v>4.29</v>
      </c>
      <c r="L66" s="468">
        <v>4.7699999999999996</v>
      </c>
      <c r="M66" s="469">
        <v>4.34</v>
      </c>
      <c r="N66" s="470">
        <v>4.95</v>
      </c>
      <c r="O66" s="468">
        <v>4.6400879663005172</v>
      </c>
      <c r="P66" s="469">
        <v>4.1433885426512287</v>
      </c>
      <c r="Q66" s="468">
        <v>5.9561891385884582</v>
      </c>
      <c r="R66" s="468">
        <v>5.1544995228056925</v>
      </c>
      <c r="S66" s="468">
        <v>4.5830786528409559</v>
      </c>
      <c r="T66" s="468">
        <v>5.0148766236103572</v>
      </c>
      <c r="U66" s="468">
        <v>5.8788966812713177</v>
      </c>
      <c r="V66" s="468">
        <v>5.3300676319825335</v>
      </c>
      <c r="W66" s="468">
        <v>5.0834005725921676</v>
      </c>
      <c r="X66" s="468">
        <v>5.7834645232974884</v>
      </c>
      <c r="Y66" s="468">
        <v>4.3362583824810832</v>
      </c>
      <c r="Z66" s="468">
        <v>5.746632331258632</v>
      </c>
      <c r="AA66" s="468">
        <v>6.6052349926327674</v>
      </c>
      <c r="AB66" s="468">
        <v>6.4952088379597051</v>
      </c>
      <c r="AC66" s="468">
        <v>6.569716538875169</v>
      </c>
      <c r="AD66" s="468">
        <v>5.7664273534496546</v>
      </c>
      <c r="AE66" s="468">
        <v>5.4639580313208116</v>
      </c>
      <c r="AF66" s="468">
        <v>5.7904856463853625</v>
      </c>
      <c r="AG66" s="468">
        <v>6.1954813737168779</v>
      </c>
      <c r="AH66" s="471">
        <v>6.4688117520074533</v>
      </c>
      <c r="AI66" s="471">
        <v>6.1610299109727764</v>
      </c>
      <c r="AJ66" s="471">
        <v>6.5559576423416575</v>
      </c>
      <c r="AK66" s="471">
        <v>6.0301400851913067</v>
      </c>
      <c r="AL66" s="472"/>
      <c r="AM66" s="472"/>
      <c r="AN66" s="472"/>
      <c r="AO66" s="472"/>
    </row>
    <row r="67" spans="1:41" s="289" customFormat="1" ht="13.15" customHeight="1" x14ac:dyDescent="0.2">
      <c r="A67" s="621" t="s">
        <v>401</v>
      </c>
      <c r="B67" s="446" t="s">
        <v>396</v>
      </c>
      <c r="C67" s="477"/>
      <c r="D67" s="478"/>
      <c r="E67" s="478"/>
      <c r="F67" s="478"/>
      <c r="G67" s="478"/>
      <c r="H67" s="478"/>
      <c r="I67" s="478"/>
      <c r="J67" s="479"/>
      <c r="K67" s="452">
        <v>64401</v>
      </c>
      <c r="L67" s="452">
        <v>122526</v>
      </c>
      <c r="M67" s="453">
        <v>83873</v>
      </c>
      <c r="N67" s="454">
        <v>53220</v>
      </c>
      <c r="O67" s="452">
        <v>52616</v>
      </c>
      <c r="P67" s="453">
        <v>106694</v>
      </c>
      <c r="Q67" s="452">
        <v>61442</v>
      </c>
      <c r="R67" s="452">
        <v>57647</v>
      </c>
      <c r="S67" s="452">
        <v>61991</v>
      </c>
      <c r="T67" s="452">
        <v>60884</v>
      </c>
      <c r="U67" s="452">
        <v>41925.32</v>
      </c>
      <c r="V67" s="452">
        <v>37827.31</v>
      </c>
      <c r="W67" s="452">
        <v>48085.64</v>
      </c>
      <c r="X67" s="452">
        <v>57352.76</v>
      </c>
      <c r="Y67" s="452">
        <v>69378.91</v>
      </c>
      <c r="Z67" s="452">
        <v>40970.400000000001</v>
      </c>
      <c r="AA67" s="452">
        <v>45251.16</v>
      </c>
      <c r="AB67" s="452">
        <v>51620.38</v>
      </c>
      <c r="AC67" s="452">
        <v>30599.54</v>
      </c>
      <c r="AD67" s="452">
        <v>46562.720000000001</v>
      </c>
      <c r="AE67" s="452">
        <v>46012.15</v>
      </c>
      <c r="AF67" s="452">
        <v>24929.32</v>
      </c>
      <c r="AG67" s="452">
        <v>23945.71</v>
      </c>
      <c r="AH67" s="455">
        <v>75247.399999999994</v>
      </c>
      <c r="AI67" s="455">
        <v>52855.78</v>
      </c>
      <c r="AJ67" s="455">
        <v>35320.870000000003</v>
      </c>
      <c r="AK67" s="455">
        <v>24101.46</v>
      </c>
      <c r="AL67" s="456"/>
      <c r="AM67" s="456"/>
      <c r="AN67" s="456"/>
      <c r="AO67" s="456"/>
    </row>
    <row r="68" spans="1:41" s="289" customFormat="1" ht="11.25" customHeight="1" x14ac:dyDescent="0.2">
      <c r="A68" s="622"/>
      <c r="B68" s="457" t="s">
        <v>397</v>
      </c>
      <c r="K68" s="460">
        <v>206906</v>
      </c>
      <c r="L68" s="460">
        <v>478601</v>
      </c>
      <c r="M68" s="461">
        <v>235413</v>
      </c>
      <c r="N68" s="462">
        <v>170594</v>
      </c>
      <c r="O68" s="460">
        <v>171970</v>
      </c>
      <c r="P68" s="461">
        <v>393434</v>
      </c>
      <c r="Q68" s="460">
        <v>267333</v>
      </c>
      <c r="R68" s="460">
        <v>213228</v>
      </c>
      <c r="S68" s="460">
        <v>208594</v>
      </c>
      <c r="T68" s="460">
        <v>177250</v>
      </c>
      <c r="U68" s="460">
        <v>161193.34</v>
      </c>
      <c r="V68" s="460">
        <v>128811.95</v>
      </c>
      <c r="W68" s="460">
        <v>168587.75</v>
      </c>
      <c r="X68" s="460">
        <v>252851.4</v>
      </c>
      <c r="Y68" s="460">
        <v>284037.31</v>
      </c>
      <c r="Z68" s="460">
        <v>169923.25</v>
      </c>
      <c r="AA68" s="460">
        <v>219653.26</v>
      </c>
      <c r="AB68" s="460">
        <v>219703.85</v>
      </c>
      <c r="AC68" s="460">
        <v>139033.9</v>
      </c>
      <c r="AD68" s="460">
        <v>188681.26</v>
      </c>
      <c r="AE68" s="460">
        <v>190497.28</v>
      </c>
      <c r="AF68" s="460">
        <v>95713.7</v>
      </c>
      <c r="AG68" s="460">
        <v>103160.77</v>
      </c>
      <c r="AH68" s="463">
        <v>371065.7</v>
      </c>
      <c r="AI68" s="463">
        <v>250138.75</v>
      </c>
      <c r="AJ68" s="463">
        <v>136240.35999999999</v>
      </c>
      <c r="AK68" s="463">
        <v>90722.87</v>
      </c>
      <c r="AL68" s="456"/>
      <c r="AM68" s="456"/>
      <c r="AN68" s="456"/>
      <c r="AO68" s="456"/>
    </row>
    <row r="69" spans="1:41" s="289" customFormat="1" x14ac:dyDescent="0.2">
      <c r="A69" s="623"/>
      <c r="B69" s="464" t="s">
        <v>398</v>
      </c>
      <c r="K69" s="468">
        <v>3.21</v>
      </c>
      <c r="L69" s="468">
        <v>3.91</v>
      </c>
      <c r="M69" s="469">
        <v>2.81</v>
      </c>
      <c r="N69" s="470">
        <v>3.21</v>
      </c>
      <c r="O69" s="468">
        <v>3.2683974456439104</v>
      </c>
      <c r="P69" s="469">
        <v>3.6874988284252161</v>
      </c>
      <c r="Q69" s="468">
        <v>4.3509814133654503</v>
      </c>
      <c r="R69" s="468">
        <v>3.6988568355681997</v>
      </c>
      <c r="S69" s="468">
        <v>3.3649078091981095</v>
      </c>
      <c r="T69" s="468">
        <v>2.9112738979042114</v>
      </c>
      <c r="U69" s="468">
        <v>3.844773039299402</v>
      </c>
      <c r="V69" s="468">
        <v>3.4052632872916422</v>
      </c>
      <c r="W69" s="468">
        <v>3.5059895220277824</v>
      </c>
      <c r="X69" s="468">
        <v>4.40870500390914</v>
      </c>
      <c r="Y69" s="468">
        <v>4.0940007561375635</v>
      </c>
      <c r="Z69" s="468">
        <v>4.1474637787280573</v>
      </c>
      <c r="AA69" s="468">
        <v>4.8540912542352501</v>
      </c>
      <c r="AB69" s="468">
        <v>4.2561455378670212</v>
      </c>
      <c r="AC69" s="468">
        <v>4.5436598066506875</v>
      </c>
      <c r="AD69" s="468">
        <v>4.0521958339203552</v>
      </c>
      <c r="AE69" s="468">
        <v>4.1401516773287055</v>
      </c>
      <c r="AF69" s="468">
        <v>3.8394027594816063</v>
      </c>
      <c r="AG69" s="468">
        <v>4.3081107221293502</v>
      </c>
      <c r="AH69" s="471">
        <v>4.9312760307997356</v>
      </c>
      <c r="AI69" s="471">
        <v>4.7324767508870362</v>
      </c>
      <c r="AJ69" s="471">
        <v>3.8572198249929852</v>
      </c>
      <c r="AK69" s="471">
        <v>3.7642064007740608</v>
      </c>
      <c r="AL69" s="472"/>
      <c r="AM69" s="472"/>
      <c r="AN69" s="472"/>
      <c r="AO69" s="472"/>
    </row>
    <row r="70" spans="1:41" s="289" customFormat="1" x14ac:dyDescent="0.2">
      <c r="A70" s="621" t="s">
        <v>94</v>
      </c>
      <c r="B70" s="446" t="s">
        <v>396</v>
      </c>
      <c r="C70" s="451">
        <v>124383</v>
      </c>
      <c r="D70" s="473">
        <v>89184</v>
      </c>
      <c r="E70" s="473">
        <v>65741</v>
      </c>
      <c r="F70" s="473">
        <v>66976</v>
      </c>
      <c r="G70" s="473">
        <v>78879</v>
      </c>
      <c r="H70" s="473">
        <v>79377</v>
      </c>
      <c r="I70" s="473">
        <v>64088</v>
      </c>
      <c r="J70" s="474">
        <v>75740</v>
      </c>
      <c r="K70" s="452">
        <v>71861</v>
      </c>
      <c r="L70" s="452">
        <v>55069</v>
      </c>
      <c r="M70" s="453">
        <v>43881</v>
      </c>
      <c r="N70" s="454">
        <v>40129</v>
      </c>
      <c r="O70" s="452">
        <v>35332</v>
      </c>
      <c r="P70" s="453">
        <v>41916</v>
      </c>
      <c r="Q70" s="452">
        <v>59209</v>
      </c>
      <c r="R70" s="452">
        <v>46903</v>
      </c>
      <c r="S70" s="452">
        <v>22481</v>
      </c>
      <c r="T70" s="452">
        <v>37504</v>
      </c>
      <c r="U70" s="452">
        <v>43399.14</v>
      </c>
      <c r="V70" s="452">
        <v>38453.279999999999</v>
      </c>
      <c r="W70" s="452">
        <v>30248.91</v>
      </c>
      <c r="X70" s="452">
        <v>24985.05</v>
      </c>
      <c r="Y70" s="452">
        <v>30557.279999999999</v>
      </c>
      <c r="Z70" s="452">
        <v>37497.74</v>
      </c>
      <c r="AA70" s="452">
        <v>25137.24</v>
      </c>
      <c r="AB70" s="452">
        <v>21979.79</v>
      </c>
      <c r="AC70" s="452">
        <v>20950.849999999999</v>
      </c>
      <c r="AD70" s="452">
        <v>22220.92</v>
      </c>
      <c r="AE70" s="452">
        <v>25354.55</v>
      </c>
      <c r="AF70" s="452">
        <v>31128.82</v>
      </c>
      <c r="AG70" s="452">
        <v>31432.27</v>
      </c>
      <c r="AH70" s="455">
        <v>25153.89</v>
      </c>
      <c r="AI70" s="455">
        <v>24123.62</v>
      </c>
      <c r="AJ70" s="455">
        <v>24652.81</v>
      </c>
      <c r="AK70" s="455">
        <v>24301.05</v>
      </c>
      <c r="AL70" s="456"/>
      <c r="AM70" s="456"/>
      <c r="AN70" s="456"/>
      <c r="AO70" s="456"/>
    </row>
    <row r="71" spans="1:41" s="289" customFormat="1" x14ac:dyDescent="0.2">
      <c r="A71" s="622"/>
      <c r="B71" s="457" t="s">
        <v>397</v>
      </c>
      <c r="C71" s="475">
        <v>451510.29</v>
      </c>
      <c r="D71" s="475">
        <v>323737.92</v>
      </c>
      <c r="E71" s="475">
        <v>238639.83</v>
      </c>
      <c r="F71" s="475">
        <v>243122.88</v>
      </c>
      <c r="G71" s="475">
        <v>286330.77</v>
      </c>
      <c r="H71" s="475">
        <v>288138.51</v>
      </c>
      <c r="I71" s="475">
        <v>232639.44</v>
      </c>
      <c r="J71" s="475">
        <v>274936.2</v>
      </c>
      <c r="K71" s="460">
        <v>261167</v>
      </c>
      <c r="L71" s="460">
        <v>202373</v>
      </c>
      <c r="M71" s="461">
        <v>150052</v>
      </c>
      <c r="N71" s="462">
        <v>149298</v>
      </c>
      <c r="O71" s="460">
        <v>119154</v>
      </c>
      <c r="P71" s="461">
        <v>159312</v>
      </c>
      <c r="Q71" s="460">
        <v>313348</v>
      </c>
      <c r="R71" s="460">
        <v>196755</v>
      </c>
      <c r="S71" s="460">
        <v>74811</v>
      </c>
      <c r="T71" s="460">
        <v>177507</v>
      </c>
      <c r="U71" s="460">
        <v>209786.58</v>
      </c>
      <c r="V71" s="460">
        <v>178069.7</v>
      </c>
      <c r="W71" s="460">
        <v>118233.03</v>
      </c>
      <c r="X71" s="460">
        <v>118455.82</v>
      </c>
      <c r="Y71" s="460">
        <v>146962.13</v>
      </c>
      <c r="Z71" s="460">
        <v>176278.44</v>
      </c>
      <c r="AA71" s="460">
        <v>129058.87</v>
      </c>
      <c r="AB71" s="460">
        <v>107873.93</v>
      </c>
      <c r="AC71" s="460">
        <v>104353.41</v>
      </c>
      <c r="AD71" s="460">
        <v>109240.64</v>
      </c>
      <c r="AE71" s="460">
        <v>120160.46</v>
      </c>
      <c r="AF71" s="460">
        <v>157560.85</v>
      </c>
      <c r="AG71" s="460">
        <v>172363.91</v>
      </c>
      <c r="AH71" s="463">
        <v>126581.41</v>
      </c>
      <c r="AI71" s="463">
        <v>128153.73</v>
      </c>
      <c r="AJ71" s="463">
        <v>124950.37</v>
      </c>
      <c r="AK71" s="463">
        <v>105640.19</v>
      </c>
      <c r="AL71" s="456"/>
      <c r="AM71" s="456"/>
      <c r="AN71" s="456"/>
      <c r="AO71" s="456"/>
    </row>
    <row r="72" spans="1:41" s="289" customFormat="1" x14ac:dyDescent="0.2">
      <c r="A72" s="623"/>
      <c r="B72" s="464" t="s">
        <v>398</v>
      </c>
      <c r="C72" s="480">
        <v>3.63</v>
      </c>
      <c r="D72" s="481">
        <v>3.63</v>
      </c>
      <c r="E72" s="481">
        <v>3.63</v>
      </c>
      <c r="F72" s="481">
        <v>3.63</v>
      </c>
      <c r="G72" s="481">
        <v>3.63</v>
      </c>
      <c r="H72" s="481">
        <v>3.63</v>
      </c>
      <c r="I72" s="482">
        <v>3.63</v>
      </c>
      <c r="J72" s="483">
        <v>3.63</v>
      </c>
      <c r="K72" s="468">
        <v>3.63</v>
      </c>
      <c r="L72" s="468">
        <v>3.67</v>
      </c>
      <c r="M72" s="469">
        <v>3.42</v>
      </c>
      <c r="N72" s="470">
        <v>3.72</v>
      </c>
      <c r="O72" s="468">
        <v>3.3724102796331938</v>
      </c>
      <c r="P72" s="469">
        <v>3.8007443458345262</v>
      </c>
      <c r="Q72" s="468">
        <v>5.2922359776385344</v>
      </c>
      <c r="R72" s="468">
        <v>4.1949342259556959</v>
      </c>
      <c r="S72" s="468">
        <v>3.3277434277834614</v>
      </c>
      <c r="T72" s="468">
        <v>4.7330151450511941</v>
      </c>
      <c r="U72" s="468">
        <v>4.833887952618416</v>
      </c>
      <c r="V72" s="468">
        <v>4.6308065267774303</v>
      </c>
      <c r="W72" s="468">
        <v>3.9086707587149423</v>
      </c>
      <c r="X72" s="468">
        <v>4.7410679586392668</v>
      </c>
      <c r="Y72" s="468">
        <v>4.8093982841404737</v>
      </c>
      <c r="Z72" s="468">
        <v>4.7010417161140916</v>
      </c>
      <c r="AA72" s="468">
        <v>5.1341702589464866</v>
      </c>
      <c r="AB72" s="468">
        <v>4.9078690014781756</v>
      </c>
      <c r="AC72" s="468">
        <v>4.9808676020304672</v>
      </c>
      <c r="AD72" s="468">
        <v>4.916116884449429</v>
      </c>
      <c r="AE72" s="468">
        <v>4.7392069667968872</v>
      </c>
      <c r="AF72" s="468">
        <v>5.0615747721886022</v>
      </c>
      <c r="AG72" s="468">
        <v>5.4836609000877123</v>
      </c>
      <c r="AH72" s="471">
        <v>5.0322796990843166</v>
      </c>
      <c r="AI72" s="471">
        <v>5.3123755887383401</v>
      </c>
      <c r="AJ72" s="471">
        <v>5.0684027500313347</v>
      </c>
      <c r="AK72" s="471">
        <v>4.3471450822083826</v>
      </c>
      <c r="AL72" s="472"/>
      <c r="AM72" s="472"/>
      <c r="AN72" s="472"/>
      <c r="AO72" s="472"/>
    </row>
    <row r="73" spans="1:41" s="289" customFormat="1" ht="13.15" customHeight="1" x14ac:dyDescent="0.2">
      <c r="A73" s="621" t="s">
        <v>402</v>
      </c>
      <c r="B73" s="446" t="s">
        <v>396</v>
      </c>
      <c r="C73" s="334">
        <v>552490</v>
      </c>
      <c r="D73" s="334">
        <v>588650</v>
      </c>
      <c r="E73" s="334">
        <v>634823</v>
      </c>
      <c r="F73" s="334">
        <v>638263</v>
      </c>
      <c r="G73" s="334">
        <v>641271</v>
      </c>
      <c r="H73" s="334">
        <v>560218</v>
      </c>
      <c r="I73" s="334">
        <v>604129</v>
      </c>
      <c r="J73" s="334">
        <v>653451</v>
      </c>
      <c r="K73" s="452">
        <v>577694</v>
      </c>
      <c r="L73" s="452">
        <v>542910</v>
      </c>
      <c r="M73" s="453">
        <v>494737</v>
      </c>
      <c r="N73" s="452">
        <v>495128</v>
      </c>
      <c r="O73" s="452">
        <v>488070</v>
      </c>
      <c r="P73" s="453">
        <v>549954</v>
      </c>
      <c r="Q73" s="452">
        <v>468995</v>
      </c>
      <c r="R73" s="452">
        <v>521527</v>
      </c>
      <c r="S73" s="452">
        <v>528142</v>
      </c>
      <c r="T73" s="452">
        <v>498691</v>
      </c>
      <c r="U73" s="452">
        <v>482394.52</v>
      </c>
      <c r="V73" s="452">
        <v>454819.53</v>
      </c>
      <c r="W73" s="452">
        <v>388924.81</v>
      </c>
      <c r="X73" s="452">
        <v>372780.42</v>
      </c>
      <c r="Y73" s="452">
        <v>382329.57</v>
      </c>
      <c r="Z73" s="452">
        <v>348992.02</v>
      </c>
      <c r="AA73" s="452">
        <v>350517.83</v>
      </c>
      <c r="AB73" s="452">
        <v>365945.71</v>
      </c>
      <c r="AC73" s="452">
        <v>325725.31</v>
      </c>
      <c r="AD73" s="452">
        <v>327707.14</v>
      </c>
      <c r="AE73" s="452">
        <v>324724.01</v>
      </c>
      <c r="AF73" s="452">
        <v>319583.33</v>
      </c>
      <c r="AG73" s="452">
        <v>331911.25</v>
      </c>
      <c r="AH73" s="455">
        <v>326743.06</v>
      </c>
      <c r="AI73" s="455">
        <v>334504.45999999996</v>
      </c>
      <c r="AJ73" s="455">
        <v>321133.19</v>
      </c>
      <c r="AK73" s="455">
        <v>317119</v>
      </c>
    </row>
    <row r="74" spans="1:41" s="289" customFormat="1" ht="11.25" customHeight="1" x14ac:dyDescent="0.2">
      <c r="A74" s="622"/>
      <c r="B74" s="457" t="s">
        <v>397</v>
      </c>
      <c r="C74" s="475">
        <v>2237584.5</v>
      </c>
      <c r="D74" s="475">
        <v>2384032.5</v>
      </c>
      <c r="E74" s="475">
        <v>2571033.15</v>
      </c>
      <c r="F74" s="475">
        <v>2584965.15</v>
      </c>
      <c r="G74" s="475">
        <v>2597147.5499999998</v>
      </c>
      <c r="H74" s="475">
        <v>2268882.9</v>
      </c>
      <c r="I74" s="475">
        <v>1776139.26</v>
      </c>
      <c r="J74" s="475">
        <v>1921145.94</v>
      </c>
      <c r="K74" s="460">
        <v>2093101</v>
      </c>
      <c r="L74" s="460">
        <v>2137376</v>
      </c>
      <c r="M74" s="461">
        <v>1629372</v>
      </c>
      <c r="N74" s="460">
        <v>1965611</v>
      </c>
      <c r="O74" s="460">
        <v>1792557</v>
      </c>
      <c r="P74" s="461">
        <v>2068693</v>
      </c>
      <c r="Q74" s="460">
        <v>2330582</v>
      </c>
      <c r="R74" s="460">
        <v>2195376</v>
      </c>
      <c r="S74" s="460">
        <v>1897703</v>
      </c>
      <c r="T74" s="460">
        <v>1893408</v>
      </c>
      <c r="U74" s="460">
        <v>2243865.2599999998</v>
      </c>
      <c r="V74" s="460">
        <v>2003031.62</v>
      </c>
      <c r="W74" s="460">
        <v>1584455.6799999999</v>
      </c>
      <c r="X74" s="460">
        <v>1813679.2</v>
      </c>
      <c r="Y74" s="460">
        <v>1616466.86</v>
      </c>
      <c r="Z74" s="460">
        <v>1593759.85</v>
      </c>
      <c r="AA74" s="460">
        <v>1967048.84</v>
      </c>
      <c r="AB74" s="460">
        <v>1991415.25</v>
      </c>
      <c r="AC74" s="460">
        <v>1845254.02</v>
      </c>
      <c r="AD74" s="460">
        <v>1712278.59</v>
      </c>
      <c r="AE74" s="460">
        <v>1606034.1199999999</v>
      </c>
      <c r="AF74" s="460">
        <v>1718061.13</v>
      </c>
      <c r="AG74" s="460">
        <v>1816182.03</v>
      </c>
      <c r="AH74" s="463">
        <v>1749134.19</v>
      </c>
      <c r="AI74" s="463">
        <v>1877362.87</v>
      </c>
      <c r="AJ74" s="463">
        <v>1764204.98</v>
      </c>
      <c r="AK74" s="463">
        <v>1671527.12</v>
      </c>
    </row>
    <row r="75" spans="1:41" s="289" customFormat="1" ht="11.25" x14ac:dyDescent="0.2">
      <c r="A75" s="623"/>
      <c r="B75" s="464" t="s">
        <v>398</v>
      </c>
      <c r="C75" s="476">
        <v>4.05</v>
      </c>
      <c r="D75" s="476">
        <v>4.05</v>
      </c>
      <c r="E75" s="476">
        <v>4.05</v>
      </c>
      <c r="F75" s="476">
        <v>4.05</v>
      </c>
      <c r="G75" s="476">
        <v>4.05</v>
      </c>
      <c r="H75" s="476">
        <v>4.05</v>
      </c>
      <c r="I75" s="289">
        <v>2.94</v>
      </c>
      <c r="J75" s="289">
        <v>2.94</v>
      </c>
      <c r="K75" s="468">
        <v>3.62</v>
      </c>
      <c r="L75" s="468">
        <v>3.94</v>
      </c>
      <c r="M75" s="469">
        <v>3.29</v>
      </c>
      <c r="N75" s="470">
        <v>3.97</v>
      </c>
      <c r="O75" s="468">
        <v>3.6727457127051446</v>
      </c>
      <c r="P75" s="469">
        <v>3.7615746044214609</v>
      </c>
      <c r="Q75" s="468">
        <v>4.9693109734645358</v>
      </c>
      <c r="R75" s="468">
        <v>4.2095155188513731</v>
      </c>
      <c r="S75" s="468">
        <v>3.5931681252390457</v>
      </c>
      <c r="T75" s="468">
        <v>3.796755906964433</v>
      </c>
      <c r="U75" s="468">
        <v>4.6515148223491432</v>
      </c>
      <c r="V75" s="468">
        <v>4.4040140932382563</v>
      </c>
      <c r="W75" s="468">
        <v>4.0739383018532562</v>
      </c>
      <c r="X75" s="468">
        <v>4.8652748446391039</v>
      </c>
      <c r="Y75" s="468">
        <v>4.2279409881898484</v>
      </c>
      <c r="Z75" s="468">
        <v>4.5667515549495947</v>
      </c>
      <c r="AA75" s="468">
        <v>5.611836750216102</v>
      </c>
      <c r="AB75" s="468">
        <v>5.4418324783750025</v>
      </c>
      <c r="AC75" s="468">
        <v>5.6650618277099802</v>
      </c>
      <c r="AD75" s="468">
        <v>5.2250268028948046</v>
      </c>
      <c r="AE75" s="468">
        <v>4.9458434564170348</v>
      </c>
      <c r="AF75" s="468">
        <v>5.3759410104400622</v>
      </c>
      <c r="AG75" s="468">
        <v>5.4718905430291986</v>
      </c>
      <c r="AH75" s="471">
        <v>5.3532405248331827</v>
      </c>
      <c r="AI75" s="471">
        <v>5.6123702207139488</v>
      </c>
      <c r="AJ75" s="471">
        <v>5.493686217858702</v>
      </c>
      <c r="AK75" s="471">
        <v>5.270977519480069</v>
      </c>
    </row>
    <row r="76" spans="1:41" s="289" customFormat="1" ht="13.15" customHeight="1" x14ac:dyDescent="0.2">
      <c r="A76" s="621" t="s">
        <v>403</v>
      </c>
      <c r="B76" s="446" t="s">
        <v>396</v>
      </c>
      <c r="C76" s="477"/>
      <c r="D76" s="478"/>
      <c r="E76" s="478"/>
      <c r="F76" s="478"/>
      <c r="G76" s="478"/>
      <c r="H76" s="478"/>
      <c r="I76" s="478"/>
      <c r="J76" s="479"/>
      <c r="K76" s="452">
        <v>186196</v>
      </c>
      <c r="L76" s="452">
        <v>164083</v>
      </c>
      <c r="M76" s="453">
        <v>141846</v>
      </c>
      <c r="N76" s="454">
        <v>156311</v>
      </c>
      <c r="O76" s="452">
        <v>142917</v>
      </c>
      <c r="P76" s="453">
        <v>98817</v>
      </c>
      <c r="Q76" s="452">
        <v>115605</v>
      </c>
      <c r="R76" s="452">
        <v>124804</v>
      </c>
      <c r="S76" s="452">
        <v>102509</v>
      </c>
      <c r="T76" s="452">
        <v>129514</v>
      </c>
      <c r="U76" s="452">
        <v>141174.18</v>
      </c>
      <c r="V76" s="452">
        <v>134612.96</v>
      </c>
      <c r="W76" s="452">
        <v>110206.52</v>
      </c>
      <c r="X76" s="452">
        <v>100808.8</v>
      </c>
      <c r="Y76" s="452">
        <v>98004.07</v>
      </c>
      <c r="Z76" s="452">
        <v>106265.38</v>
      </c>
      <c r="AA76" s="452">
        <v>102927.41</v>
      </c>
      <c r="AB76" s="452">
        <v>104539.67</v>
      </c>
      <c r="AC76" s="452">
        <v>104006.62</v>
      </c>
      <c r="AD76" s="452">
        <v>97178.17</v>
      </c>
      <c r="AE76" s="452">
        <v>102602.08</v>
      </c>
      <c r="AF76" s="452">
        <v>107706.96</v>
      </c>
      <c r="AG76" s="452">
        <v>114632.73</v>
      </c>
      <c r="AH76" s="455">
        <v>111006.04</v>
      </c>
      <c r="AI76" s="455">
        <v>122614.03</v>
      </c>
      <c r="AJ76" s="455">
        <v>128740.31</v>
      </c>
      <c r="AK76" s="455">
        <v>127124.57</v>
      </c>
    </row>
    <row r="77" spans="1:41" s="289" customFormat="1" ht="11.25" customHeight="1" x14ac:dyDescent="0.2">
      <c r="A77" s="622"/>
      <c r="B77" s="457" t="s">
        <v>397</v>
      </c>
      <c r="K77" s="460">
        <v>725412</v>
      </c>
      <c r="L77" s="460">
        <v>664112</v>
      </c>
      <c r="M77" s="461">
        <v>561460</v>
      </c>
      <c r="N77" s="462">
        <v>695011</v>
      </c>
      <c r="O77" s="460">
        <v>508428</v>
      </c>
      <c r="P77" s="461">
        <v>305289</v>
      </c>
      <c r="Q77" s="460">
        <v>595911</v>
      </c>
      <c r="R77" s="460">
        <v>549143</v>
      </c>
      <c r="S77" s="460">
        <v>384852</v>
      </c>
      <c r="T77" s="460">
        <v>623063</v>
      </c>
      <c r="U77" s="460">
        <v>659841.14</v>
      </c>
      <c r="V77" s="460">
        <v>648753.36</v>
      </c>
      <c r="W77" s="460">
        <v>495785.56</v>
      </c>
      <c r="X77" s="460">
        <v>467739.57</v>
      </c>
      <c r="Y77" s="460">
        <v>390384.91</v>
      </c>
      <c r="Z77" s="460">
        <v>474698.85</v>
      </c>
      <c r="AA77" s="460">
        <v>590689.22</v>
      </c>
      <c r="AB77" s="460">
        <v>570972.72</v>
      </c>
      <c r="AC77" s="460">
        <v>637443.16</v>
      </c>
      <c r="AD77" s="460">
        <v>568134.5</v>
      </c>
      <c r="AE77" s="460">
        <v>510562.18</v>
      </c>
      <c r="AF77" s="460">
        <v>644113.46</v>
      </c>
      <c r="AG77" s="460">
        <v>697914.29</v>
      </c>
      <c r="AH77" s="463">
        <v>651625.11</v>
      </c>
      <c r="AI77" s="463">
        <v>751184.29</v>
      </c>
      <c r="AJ77" s="463">
        <v>813806.21</v>
      </c>
      <c r="AK77" s="463">
        <v>642093.62</v>
      </c>
    </row>
    <row r="78" spans="1:41" s="289" customFormat="1" ht="11.25" x14ac:dyDescent="0.2">
      <c r="A78" s="623"/>
      <c r="B78" s="464" t="s">
        <v>398</v>
      </c>
      <c r="K78" s="468">
        <v>3.9</v>
      </c>
      <c r="L78" s="468">
        <v>4.05</v>
      </c>
      <c r="M78" s="469">
        <v>3.96</v>
      </c>
      <c r="N78" s="470">
        <v>4.45</v>
      </c>
      <c r="O78" s="468">
        <v>3.5575054052352066</v>
      </c>
      <c r="P78" s="469">
        <v>3.0894380521570177</v>
      </c>
      <c r="Q78" s="468">
        <v>5.1547164915012322</v>
      </c>
      <c r="R78" s="468">
        <v>4.4000432678439791</v>
      </c>
      <c r="S78" s="468">
        <v>3.7543240105746811</v>
      </c>
      <c r="T78" s="468">
        <v>4.8107772132742408</v>
      </c>
      <c r="U78" s="468">
        <v>4.6739505765147706</v>
      </c>
      <c r="V78" s="468">
        <v>4.8193974785191562</v>
      </c>
      <c r="W78" s="468">
        <v>4.4986953584960307</v>
      </c>
      <c r="X78" s="468">
        <v>4.639868444024728</v>
      </c>
      <c r="Y78" s="468">
        <v>3.9833540586630733</v>
      </c>
      <c r="Z78" s="468">
        <v>4.4671072554391653</v>
      </c>
      <c r="AA78" s="468">
        <v>5.7388913215634201</v>
      </c>
      <c r="AB78" s="468">
        <v>5.4617803939882341</v>
      </c>
      <c r="AC78" s="468">
        <v>6.1288710276326643</v>
      </c>
      <c r="AD78" s="468">
        <v>5.8463181597266134</v>
      </c>
      <c r="AE78" s="468">
        <v>4.9761386903657314</v>
      </c>
      <c r="AF78" s="468">
        <v>5.9802399027880826</v>
      </c>
      <c r="AG78" s="468">
        <v>6.088263709675239</v>
      </c>
      <c r="AH78" s="471">
        <v>5.8701770642390274</v>
      </c>
      <c r="AI78" s="471">
        <v>6.126413836980972</v>
      </c>
      <c r="AJ78" s="471">
        <v>6.3213006866303179</v>
      </c>
      <c r="AK78" s="471">
        <v>5.0509010177969529</v>
      </c>
    </row>
    <row r="79" spans="1:41" s="289" customFormat="1" ht="11.25" x14ac:dyDescent="0.2">
      <c r="A79" s="621" t="s">
        <v>404</v>
      </c>
      <c r="B79" s="446" t="s">
        <v>396</v>
      </c>
      <c r="C79" s="477"/>
      <c r="D79" s="478"/>
      <c r="E79" s="478"/>
      <c r="F79" s="478"/>
      <c r="G79" s="478"/>
      <c r="H79" s="478"/>
      <c r="I79" s="478"/>
      <c r="J79" s="479"/>
      <c r="K79" s="452">
        <v>391498</v>
      </c>
      <c r="L79" s="452">
        <v>378827</v>
      </c>
      <c r="M79" s="453">
        <v>352891</v>
      </c>
      <c r="N79" s="454">
        <v>338817</v>
      </c>
      <c r="O79" s="452">
        <v>345153</v>
      </c>
      <c r="P79" s="453">
        <v>451137</v>
      </c>
      <c r="Q79" s="452">
        <v>353390</v>
      </c>
      <c r="R79" s="452">
        <v>396723</v>
      </c>
      <c r="S79" s="452">
        <v>425633</v>
      </c>
      <c r="T79" s="452">
        <v>369177</v>
      </c>
      <c r="U79" s="452">
        <v>341220.34</v>
      </c>
      <c r="V79" s="452">
        <v>320206.57</v>
      </c>
      <c r="W79" s="452">
        <v>278718.28999999998</v>
      </c>
      <c r="X79" s="452">
        <v>271971.62</v>
      </c>
      <c r="Y79" s="452">
        <v>284325.5</v>
      </c>
      <c r="Z79" s="452">
        <v>242726.64</v>
      </c>
      <c r="AA79" s="452">
        <v>247590.42</v>
      </c>
      <c r="AB79" s="452">
        <v>261406.04</v>
      </c>
      <c r="AC79" s="452">
        <v>221718.69</v>
      </c>
      <c r="AD79" s="452">
        <v>230528.97</v>
      </c>
      <c r="AE79" s="452">
        <v>222121.93</v>
      </c>
      <c r="AF79" s="452">
        <v>211876.37</v>
      </c>
      <c r="AG79" s="452">
        <v>217278.52</v>
      </c>
      <c r="AH79" s="455">
        <v>215737.02</v>
      </c>
      <c r="AI79" s="455">
        <v>211890.43</v>
      </c>
      <c r="AJ79" s="455">
        <v>192392.88</v>
      </c>
      <c r="AK79" s="455">
        <v>189994.43</v>
      </c>
    </row>
    <row r="80" spans="1:41" s="289" customFormat="1" ht="11.25" customHeight="1" x14ac:dyDescent="0.2">
      <c r="A80" s="622"/>
      <c r="B80" s="457" t="s">
        <v>397</v>
      </c>
      <c r="K80" s="460">
        <v>1367689</v>
      </c>
      <c r="L80" s="460">
        <v>1473264</v>
      </c>
      <c r="M80" s="461">
        <v>1067912</v>
      </c>
      <c r="N80" s="462">
        <v>1270600</v>
      </c>
      <c r="O80" s="460">
        <v>1284129</v>
      </c>
      <c r="P80" s="461">
        <v>1763404</v>
      </c>
      <c r="Q80" s="460">
        <v>1734671</v>
      </c>
      <c r="R80" s="460">
        <v>1646233</v>
      </c>
      <c r="S80" s="460">
        <v>1512851</v>
      </c>
      <c r="T80" s="460">
        <v>1270345</v>
      </c>
      <c r="U80" s="460">
        <v>1584024.12</v>
      </c>
      <c r="V80" s="460">
        <v>1354278.26</v>
      </c>
      <c r="W80" s="460">
        <v>1088670.1200000001</v>
      </c>
      <c r="X80" s="460">
        <v>1345939.63</v>
      </c>
      <c r="Y80" s="460">
        <v>1226081.95</v>
      </c>
      <c r="Z80" s="460">
        <v>1119061</v>
      </c>
      <c r="AA80" s="460">
        <v>1376359.62</v>
      </c>
      <c r="AB80" s="460">
        <v>1420442.53</v>
      </c>
      <c r="AC80" s="460">
        <v>1207810.8600000001</v>
      </c>
      <c r="AD80" s="460">
        <v>1144144.0900000001</v>
      </c>
      <c r="AE80" s="460">
        <v>1095471.94</v>
      </c>
      <c r="AF80" s="460">
        <v>1073947.67</v>
      </c>
      <c r="AG80" s="460">
        <v>1118267.74</v>
      </c>
      <c r="AH80" s="463">
        <v>1097509.08</v>
      </c>
      <c r="AI80" s="463">
        <v>1126178.58</v>
      </c>
      <c r="AJ80" s="463">
        <v>950398.77</v>
      </c>
      <c r="AK80" s="463">
        <v>1029433.5</v>
      </c>
    </row>
    <row r="81" spans="1:37" s="289" customFormat="1" ht="11.25" x14ac:dyDescent="0.2">
      <c r="A81" s="623"/>
      <c r="B81" s="464" t="s">
        <v>398</v>
      </c>
      <c r="K81" s="468">
        <v>3.49</v>
      </c>
      <c r="L81" s="468">
        <v>3.89</v>
      </c>
      <c r="M81" s="469">
        <v>3.03</v>
      </c>
      <c r="N81" s="470">
        <v>3.75</v>
      </c>
      <c r="O81" s="468">
        <v>3.7204630989734988</v>
      </c>
      <c r="P81" s="469">
        <v>3.9087993226004518</v>
      </c>
      <c r="Q81" s="468">
        <v>4.9086589886527632</v>
      </c>
      <c r="R81" s="468">
        <v>4.1495779170857245</v>
      </c>
      <c r="S81" s="468">
        <v>3.5543555128479229</v>
      </c>
      <c r="T81" s="468">
        <v>3.4410188066970586</v>
      </c>
      <c r="U81" s="468">
        <v>4.6422324061924325</v>
      </c>
      <c r="V81" s="468">
        <v>4.2293893595000256</v>
      </c>
      <c r="W81" s="468">
        <v>3.9059873681056243</v>
      </c>
      <c r="X81" s="468">
        <v>4.9488238147789092</v>
      </c>
      <c r="Y81" s="468">
        <v>4.3122475824363269</v>
      </c>
      <c r="Z81" s="468">
        <v>4.6103756884699596</v>
      </c>
      <c r="AA81" s="468">
        <v>5.5590180750935358</v>
      </c>
      <c r="AB81" s="468">
        <v>5.4338550478787715</v>
      </c>
      <c r="AC81" s="468">
        <v>5.4474923156004582</v>
      </c>
      <c r="AD81" s="468">
        <v>4.9631249816454739</v>
      </c>
      <c r="AE81" s="468">
        <v>4.9318495476786106</v>
      </c>
      <c r="AF81" s="468">
        <v>5.0687467885163411</v>
      </c>
      <c r="AG81" s="468">
        <v>5.1467017540436117</v>
      </c>
      <c r="AH81" s="471">
        <v>5.0872542876507714</v>
      </c>
      <c r="AI81" s="471">
        <v>5.31491006932215</v>
      </c>
      <c r="AJ81" s="471">
        <v>4.9398853533457165</v>
      </c>
      <c r="AK81" s="471">
        <v>5.418229892318422</v>
      </c>
    </row>
    <row r="82" spans="1:37" s="289" customFormat="1" ht="11.25" x14ac:dyDescent="0.2">
      <c r="A82" s="621" t="s">
        <v>373</v>
      </c>
      <c r="B82" s="446" t="s">
        <v>396</v>
      </c>
      <c r="C82" s="451">
        <v>78384</v>
      </c>
      <c r="D82" s="473">
        <v>75756</v>
      </c>
      <c r="E82" s="473">
        <v>67925</v>
      </c>
      <c r="F82" s="473">
        <v>67973</v>
      </c>
      <c r="G82" s="473">
        <v>76709</v>
      </c>
      <c r="H82" s="473">
        <v>60112</v>
      </c>
      <c r="I82" s="473">
        <v>66094</v>
      </c>
      <c r="J82" s="474">
        <v>77823</v>
      </c>
      <c r="K82" s="452">
        <v>57688</v>
      </c>
      <c r="L82" s="452">
        <v>53988</v>
      </c>
      <c r="M82" s="453">
        <v>50117</v>
      </c>
      <c r="N82" s="454">
        <v>47802</v>
      </c>
      <c r="O82" s="452">
        <v>61026</v>
      </c>
      <c r="P82" s="453">
        <v>77370</v>
      </c>
      <c r="Q82" s="452">
        <v>58572</v>
      </c>
      <c r="R82" s="452">
        <v>51666</v>
      </c>
      <c r="S82" s="452">
        <v>57697</v>
      </c>
      <c r="T82" s="452">
        <v>59016</v>
      </c>
      <c r="U82" s="452">
        <v>49049.3</v>
      </c>
      <c r="V82" s="452">
        <v>50020.53</v>
      </c>
      <c r="W82" s="452">
        <v>52278.45</v>
      </c>
      <c r="X82" s="452">
        <v>45235.519999999997</v>
      </c>
      <c r="Y82" s="452">
        <v>50770.23</v>
      </c>
      <c r="Z82" s="452">
        <v>43558.559999999998</v>
      </c>
      <c r="AA82" s="452">
        <v>42289</v>
      </c>
      <c r="AB82" s="452">
        <v>42394.83</v>
      </c>
      <c r="AC82" s="452">
        <v>37566.199999999997</v>
      </c>
      <c r="AD82" s="452">
        <v>44065.02</v>
      </c>
      <c r="AE82" s="452">
        <v>42821.25</v>
      </c>
      <c r="AF82" s="452">
        <v>42530.44</v>
      </c>
      <c r="AG82" s="452">
        <v>46740.28</v>
      </c>
      <c r="AH82" s="455">
        <v>57715.43</v>
      </c>
      <c r="AI82" s="455">
        <v>45147.32</v>
      </c>
      <c r="AJ82" s="455">
        <v>42997.26</v>
      </c>
      <c r="AK82" s="455">
        <v>52617.54</v>
      </c>
    </row>
    <row r="83" spans="1:37" s="289" customFormat="1" ht="11.25" x14ac:dyDescent="0.2">
      <c r="A83" s="622"/>
      <c r="B83" s="457" t="s">
        <v>397</v>
      </c>
      <c r="C83" s="328">
        <f>C84*C82</f>
        <v>243774.24</v>
      </c>
      <c r="D83" s="328">
        <f t="shared" ref="D83:J83" si="1">D84*D82</f>
        <v>235601.16</v>
      </c>
      <c r="E83" s="328">
        <f t="shared" si="1"/>
        <v>211246.75</v>
      </c>
      <c r="F83" s="328">
        <f t="shared" si="1"/>
        <v>211396.03</v>
      </c>
      <c r="G83" s="328">
        <f t="shared" si="1"/>
        <v>238564.99</v>
      </c>
      <c r="H83" s="328">
        <f t="shared" si="1"/>
        <v>186948.32</v>
      </c>
      <c r="I83" s="328">
        <f t="shared" si="1"/>
        <v>205552.34</v>
      </c>
      <c r="J83" s="328">
        <f t="shared" si="1"/>
        <v>242029.53</v>
      </c>
      <c r="K83" s="460">
        <v>179671</v>
      </c>
      <c r="L83" s="460">
        <v>179130</v>
      </c>
      <c r="M83" s="461">
        <v>135858</v>
      </c>
      <c r="N83" s="462">
        <v>136363</v>
      </c>
      <c r="O83" s="460">
        <v>167708</v>
      </c>
      <c r="P83" s="461">
        <v>233560</v>
      </c>
      <c r="Q83" s="460">
        <v>227017</v>
      </c>
      <c r="R83" s="460">
        <v>151054</v>
      </c>
      <c r="S83" s="460">
        <v>154906</v>
      </c>
      <c r="T83" s="460">
        <v>159408</v>
      </c>
      <c r="U83" s="460">
        <v>155868.17000000001</v>
      </c>
      <c r="V83" s="460">
        <v>165993.04</v>
      </c>
      <c r="W83" s="460">
        <v>138244.19</v>
      </c>
      <c r="X83" s="460">
        <v>164247.76999999999</v>
      </c>
      <c r="Y83" s="460">
        <v>171975.5</v>
      </c>
      <c r="Z83" s="460">
        <v>139119.74</v>
      </c>
      <c r="AA83" s="460">
        <v>152231.9</v>
      </c>
      <c r="AB83" s="460">
        <v>154575.5</v>
      </c>
      <c r="AC83" s="460">
        <v>132219.70000000001</v>
      </c>
      <c r="AD83" s="460">
        <v>142441.38</v>
      </c>
      <c r="AE83" s="460">
        <v>152655.60999999999</v>
      </c>
      <c r="AF83" s="460">
        <v>134409.87</v>
      </c>
      <c r="AG83" s="460">
        <v>183356.54</v>
      </c>
      <c r="AH83" s="463">
        <v>194744.65</v>
      </c>
      <c r="AI83" s="463">
        <v>167994.83</v>
      </c>
      <c r="AJ83" s="463">
        <v>118592.57</v>
      </c>
      <c r="AK83" s="463">
        <v>200637.72</v>
      </c>
    </row>
    <row r="84" spans="1:37" s="289" customFormat="1" ht="11.25" x14ac:dyDescent="0.2">
      <c r="A84" s="623"/>
      <c r="B84" s="464" t="s">
        <v>398</v>
      </c>
      <c r="C84" s="484">
        <v>3.11</v>
      </c>
      <c r="D84" s="484">
        <v>3.11</v>
      </c>
      <c r="E84" s="484">
        <v>3.11</v>
      </c>
      <c r="F84" s="484">
        <v>3.11</v>
      </c>
      <c r="G84" s="484">
        <v>3.11</v>
      </c>
      <c r="H84" s="484">
        <v>3.11</v>
      </c>
      <c r="I84" s="484">
        <v>3.11</v>
      </c>
      <c r="J84" s="484">
        <v>3.11</v>
      </c>
      <c r="K84" s="485">
        <v>3.11</v>
      </c>
      <c r="L84" s="485">
        <v>3.32</v>
      </c>
      <c r="M84" s="486">
        <v>2.71</v>
      </c>
      <c r="N84" s="487">
        <v>2.85</v>
      </c>
      <c r="O84" s="485">
        <v>2.748140136990791</v>
      </c>
      <c r="P84" s="486">
        <v>3.0187411141269225</v>
      </c>
      <c r="Q84" s="485">
        <v>3.8758621867103735</v>
      </c>
      <c r="R84" s="485">
        <v>2.9236635311423371</v>
      </c>
      <c r="S84" s="485">
        <v>2.6848189680572645</v>
      </c>
      <c r="T84" s="485">
        <v>2.701098007320049</v>
      </c>
      <c r="U84" s="485">
        <v>3.1777858195733679</v>
      </c>
      <c r="V84" s="485">
        <v>3.3184982246289674</v>
      </c>
      <c r="W84" s="485">
        <v>2.6443819585316706</v>
      </c>
      <c r="X84" s="485">
        <v>3.6309468753758107</v>
      </c>
      <c r="Y84" s="485">
        <v>3.3873295433170183</v>
      </c>
      <c r="Z84" s="485">
        <v>3.1938553524267101</v>
      </c>
      <c r="AA84" s="485">
        <v>3.5997990021045663</v>
      </c>
      <c r="AB84" s="485">
        <v>3.6460931674923569</v>
      </c>
      <c r="AC84" s="485">
        <v>3.5196453194627089</v>
      </c>
      <c r="AD84" s="485">
        <v>3.2325272971622394</v>
      </c>
      <c r="AE84" s="485">
        <v>3.5649498788568756</v>
      </c>
      <c r="AF84" s="485">
        <v>3.1603216425694161</v>
      </c>
      <c r="AG84" s="485">
        <v>3.922880650265681</v>
      </c>
      <c r="AH84" s="488">
        <v>3.3742215903095585</v>
      </c>
      <c r="AI84" s="488">
        <v>3.7210365975211817</v>
      </c>
      <c r="AJ84" s="488">
        <v>2.7581424955915796</v>
      </c>
      <c r="AK84" s="488">
        <v>3.8131337953085604</v>
      </c>
    </row>
    <row r="85" spans="1:37" s="289" customFormat="1" ht="13.15" customHeight="1" x14ac:dyDescent="0.2">
      <c r="A85" s="618" t="s">
        <v>374</v>
      </c>
      <c r="B85" s="446" t="s">
        <v>396</v>
      </c>
      <c r="C85" s="451">
        <v>44941</v>
      </c>
      <c r="D85" s="473">
        <v>34865</v>
      </c>
      <c r="E85" s="473">
        <v>33434</v>
      </c>
      <c r="F85" s="473">
        <v>29656</v>
      </c>
      <c r="G85" s="473">
        <v>29930</v>
      </c>
      <c r="H85" s="473">
        <v>27315</v>
      </c>
      <c r="I85" s="473">
        <v>29877</v>
      </c>
      <c r="J85" s="474">
        <v>34985</v>
      </c>
      <c r="K85" s="452">
        <v>32907</v>
      </c>
      <c r="L85" s="452">
        <v>39447</v>
      </c>
      <c r="M85" s="453">
        <v>47283</v>
      </c>
      <c r="N85" s="454">
        <v>61938</v>
      </c>
      <c r="O85" s="452">
        <v>70570</v>
      </c>
      <c r="P85" s="453">
        <v>85426</v>
      </c>
      <c r="Q85" s="452">
        <v>89921</v>
      </c>
      <c r="R85" s="452">
        <v>98044.458636207593</v>
      </c>
      <c r="S85" s="452">
        <v>89798.301928964254</v>
      </c>
      <c r="T85" s="452">
        <v>111660</v>
      </c>
      <c r="U85" s="452">
        <v>113777.07</v>
      </c>
      <c r="V85" s="452">
        <v>105268.38</v>
      </c>
      <c r="W85" s="452">
        <v>103275.89</v>
      </c>
      <c r="X85" s="452">
        <v>121005.75999999999</v>
      </c>
      <c r="Y85" s="452">
        <v>119332.74</v>
      </c>
      <c r="Z85" s="452">
        <v>96901.9</v>
      </c>
      <c r="AA85" s="452">
        <v>98749.47</v>
      </c>
      <c r="AB85" s="452">
        <v>79971.78</v>
      </c>
      <c r="AC85" s="452">
        <v>86406.54</v>
      </c>
      <c r="AD85" s="452">
        <v>85994.57</v>
      </c>
      <c r="AE85" s="452">
        <v>81850.77</v>
      </c>
      <c r="AF85" s="452">
        <v>74827.38</v>
      </c>
      <c r="AG85" s="452">
        <v>87230.88</v>
      </c>
      <c r="AH85" s="455">
        <v>102438.23</v>
      </c>
      <c r="AI85" s="455">
        <v>80452.759999999995</v>
      </c>
      <c r="AJ85" s="455">
        <v>64369.43</v>
      </c>
      <c r="AK85" s="455">
        <v>87482.41</v>
      </c>
    </row>
    <row r="86" spans="1:37" s="289" customFormat="1" ht="11.25" customHeight="1" x14ac:dyDescent="0.2">
      <c r="A86" s="619"/>
      <c r="B86" s="457" t="s">
        <v>397</v>
      </c>
      <c r="C86" s="328">
        <f>C87*C85</f>
        <v>273690.69</v>
      </c>
      <c r="D86" s="328">
        <f t="shared" ref="D86:J86" si="2">D87*D85</f>
        <v>212327.85</v>
      </c>
      <c r="E86" s="328">
        <f t="shared" si="2"/>
        <v>203613.06</v>
      </c>
      <c r="F86" s="328">
        <f t="shared" si="2"/>
        <v>180605.04</v>
      </c>
      <c r="G86" s="328">
        <f t="shared" si="2"/>
        <v>182273.69999999998</v>
      </c>
      <c r="H86" s="328">
        <f t="shared" si="2"/>
        <v>166348.35</v>
      </c>
      <c r="I86" s="328">
        <f t="shared" si="2"/>
        <v>181950.93</v>
      </c>
      <c r="J86" s="328">
        <f t="shared" si="2"/>
        <v>213058.65</v>
      </c>
      <c r="K86" s="460">
        <v>200562</v>
      </c>
      <c r="L86" s="460">
        <v>260495</v>
      </c>
      <c r="M86" s="461">
        <v>303957</v>
      </c>
      <c r="N86" s="462">
        <v>408653</v>
      </c>
      <c r="O86" s="460">
        <v>616234</v>
      </c>
      <c r="P86" s="461">
        <v>476371</v>
      </c>
      <c r="Q86" s="460">
        <v>551628</v>
      </c>
      <c r="R86" s="460">
        <v>702933</v>
      </c>
      <c r="S86" s="460">
        <v>606366</v>
      </c>
      <c r="T86" s="460">
        <v>758781</v>
      </c>
      <c r="U86" s="460">
        <v>858407.42</v>
      </c>
      <c r="V86" s="460">
        <v>889573.68</v>
      </c>
      <c r="W86" s="460">
        <v>692589.48</v>
      </c>
      <c r="X86" s="460">
        <v>1063735.7</v>
      </c>
      <c r="Y86" s="460">
        <v>928147.38</v>
      </c>
      <c r="Z86" s="460">
        <v>675380.27</v>
      </c>
      <c r="AA86" s="460">
        <v>832235.46</v>
      </c>
      <c r="AB86" s="460">
        <v>442709.04</v>
      </c>
      <c r="AC86" s="460">
        <v>845765.09</v>
      </c>
      <c r="AD86" s="460">
        <v>588105.43999999994</v>
      </c>
      <c r="AE86" s="460">
        <v>489153.85</v>
      </c>
      <c r="AF86" s="460">
        <v>620261.11</v>
      </c>
      <c r="AG86" s="460">
        <v>825499.48</v>
      </c>
      <c r="AH86" s="463">
        <v>988038.44</v>
      </c>
      <c r="AI86" s="463">
        <v>639466.65</v>
      </c>
      <c r="AJ86" s="463">
        <v>507539.58</v>
      </c>
      <c r="AK86" s="463">
        <v>712240.84</v>
      </c>
    </row>
    <row r="87" spans="1:37" s="289" customFormat="1" ht="11.25" x14ac:dyDescent="0.2">
      <c r="A87" s="620"/>
      <c r="B87" s="464" t="s">
        <v>398</v>
      </c>
      <c r="C87" s="483">
        <v>6.09</v>
      </c>
      <c r="D87" s="483">
        <v>6.09</v>
      </c>
      <c r="E87" s="483">
        <v>6.09</v>
      </c>
      <c r="F87" s="483">
        <v>6.09</v>
      </c>
      <c r="G87" s="483">
        <v>6.09</v>
      </c>
      <c r="H87" s="483">
        <v>6.09</v>
      </c>
      <c r="I87" s="483">
        <v>6.09</v>
      </c>
      <c r="J87" s="483">
        <v>6.09</v>
      </c>
      <c r="K87" s="468">
        <v>6.09</v>
      </c>
      <c r="L87" s="468">
        <v>6.6</v>
      </c>
      <c r="M87" s="469">
        <v>6.43</v>
      </c>
      <c r="N87" s="470">
        <v>6.6</v>
      </c>
      <c r="O87" s="468">
        <v>8.73</v>
      </c>
      <c r="P87" s="469">
        <v>5.5764170158967996</v>
      </c>
      <c r="Q87" s="468">
        <v>6.1345848022152776</v>
      </c>
      <c r="R87" s="468">
        <v>7.1695331870638581</v>
      </c>
      <c r="S87" s="468">
        <v>6.7525330320797297</v>
      </c>
      <c r="T87" s="468">
        <v>6.7954594304137563</v>
      </c>
      <c r="U87" s="468">
        <v>7.5446433978305114</v>
      </c>
      <c r="V87" s="468">
        <v>8.4505307291705254</v>
      </c>
      <c r="W87" s="468">
        <v>6.7062068407253621</v>
      </c>
      <c r="X87" s="468">
        <v>8.7907856617734552</v>
      </c>
      <c r="Y87" s="468">
        <v>7.777810012574923</v>
      </c>
      <c r="Z87" s="468">
        <v>6.9697319660398822</v>
      </c>
      <c r="AA87" s="468">
        <v>8.4277460932195378</v>
      </c>
      <c r="AB87" s="468">
        <v>5.5358157590089903</v>
      </c>
      <c r="AC87" s="468">
        <v>9.7882068880434279</v>
      </c>
      <c r="AD87" s="468">
        <v>6.8388671517282997</v>
      </c>
      <c r="AE87" s="468">
        <v>5.9761667483396916</v>
      </c>
      <c r="AF87" s="468">
        <v>8.2892266173157463</v>
      </c>
      <c r="AG87" s="468">
        <v>9.4633859018732807</v>
      </c>
      <c r="AH87" s="471">
        <v>9.6452119487031354</v>
      </c>
      <c r="AI87" s="471">
        <v>7.948349441336755</v>
      </c>
      <c r="AJ87" s="471">
        <v>7.8847922064868374</v>
      </c>
      <c r="AK87" s="471">
        <v>8.1415319948318743</v>
      </c>
    </row>
    <row r="88" spans="1:37" s="289" customFormat="1" ht="13.15" customHeight="1" x14ac:dyDescent="0.2">
      <c r="A88" s="621" t="s">
        <v>405</v>
      </c>
      <c r="B88" s="446" t="s">
        <v>396</v>
      </c>
      <c r="C88" s="451"/>
      <c r="D88" s="473"/>
      <c r="E88" s="473"/>
      <c r="F88" s="473"/>
      <c r="G88" s="473"/>
      <c r="H88" s="473"/>
      <c r="I88" s="473"/>
      <c r="J88" s="474"/>
      <c r="K88" s="452">
        <v>25834</v>
      </c>
      <c r="L88" s="452">
        <v>32582</v>
      </c>
      <c r="M88" s="453">
        <v>43661</v>
      </c>
      <c r="N88" s="454">
        <v>55391</v>
      </c>
      <c r="O88" s="452">
        <v>58288</v>
      </c>
      <c r="P88" s="453">
        <v>56680</v>
      </c>
      <c r="Q88" s="452">
        <v>69493</v>
      </c>
      <c r="R88" s="452">
        <v>72968</v>
      </c>
      <c r="S88" s="452">
        <v>52358</v>
      </c>
      <c r="T88" s="452">
        <v>61927</v>
      </c>
      <c r="U88" s="452">
        <v>67651.16</v>
      </c>
      <c r="V88" s="452">
        <v>61817.94</v>
      </c>
      <c r="W88" s="452">
        <v>54531.3</v>
      </c>
      <c r="X88" s="452">
        <v>52345.22</v>
      </c>
      <c r="Y88" s="452">
        <v>56064.25</v>
      </c>
      <c r="Z88" s="452">
        <v>56799.68</v>
      </c>
      <c r="AA88" s="452">
        <v>56975.009999999995</v>
      </c>
      <c r="AB88" s="452">
        <v>49715.369999999995</v>
      </c>
      <c r="AC88" s="452">
        <v>48654.75</v>
      </c>
      <c r="AD88" s="452">
        <v>42632.65</v>
      </c>
      <c r="AE88" s="452">
        <v>44339.549999999996</v>
      </c>
      <c r="AF88" s="452">
        <v>45013.65</v>
      </c>
      <c r="AG88" s="452">
        <v>48979.090000000004</v>
      </c>
      <c r="AH88" s="455">
        <v>49000.71</v>
      </c>
      <c r="AI88" s="455">
        <v>47348.87</v>
      </c>
      <c r="AJ88" s="455">
        <v>46289.569999999992</v>
      </c>
      <c r="AK88" s="455">
        <v>49619.490000000005</v>
      </c>
    </row>
    <row r="89" spans="1:37" s="289" customFormat="1" ht="11.25" customHeight="1" x14ac:dyDescent="0.2">
      <c r="A89" s="622"/>
      <c r="B89" s="457" t="s">
        <v>397</v>
      </c>
      <c r="K89" s="460">
        <v>89678</v>
      </c>
      <c r="L89" s="460">
        <v>120727</v>
      </c>
      <c r="M89" s="461">
        <v>150891</v>
      </c>
      <c r="N89" s="462">
        <v>201586</v>
      </c>
      <c r="O89" s="460">
        <v>208703</v>
      </c>
      <c r="P89" s="461">
        <v>186569</v>
      </c>
      <c r="Q89" s="460">
        <v>318703</v>
      </c>
      <c r="R89" s="460">
        <v>268694</v>
      </c>
      <c r="S89" s="460">
        <v>146040</v>
      </c>
      <c r="T89" s="460">
        <v>224833</v>
      </c>
      <c r="U89" s="460">
        <v>270073.7</v>
      </c>
      <c r="V89" s="460">
        <v>237257.85</v>
      </c>
      <c r="W89" s="460">
        <v>182543.51</v>
      </c>
      <c r="X89" s="460">
        <v>211639.88</v>
      </c>
      <c r="Y89" s="460">
        <v>213045.66</v>
      </c>
      <c r="Z89" s="460">
        <v>227377.55</v>
      </c>
      <c r="AA89" s="460">
        <v>256375.78</v>
      </c>
      <c r="AB89" s="460">
        <v>212665.68</v>
      </c>
      <c r="AC89" s="460">
        <v>214152.5</v>
      </c>
      <c r="AD89" s="460">
        <v>186508.03259999998</v>
      </c>
      <c r="AE89" s="460">
        <v>185073.81</v>
      </c>
      <c r="AF89" s="460">
        <v>203691.36000000002</v>
      </c>
      <c r="AG89" s="460">
        <v>226847.24</v>
      </c>
      <c r="AH89" s="463">
        <v>207683.91</v>
      </c>
      <c r="AI89" s="463">
        <v>216750.77</v>
      </c>
      <c r="AJ89" s="463">
        <v>217875.08000000002</v>
      </c>
      <c r="AK89" s="463">
        <v>205372.01</v>
      </c>
    </row>
    <row r="90" spans="1:37" s="289" customFormat="1" ht="11.25" x14ac:dyDescent="0.2">
      <c r="A90" s="623"/>
      <c r="B90" s="464" t="s">
        <v>398</v>
      </c>
      <c r="K90" s="489">
        <v>3.4713168692420839</v>
      </c>
      <c r="L90" s="489">
        <v>3.7053280952673253</v>
      </c>
      <c r="M90" s="490">
        <v>3.4559675683103914</v>
      </c>
      <c r="N90" s="489">
        <v>3.6393276886136738</v>
      </c>
      <c r="O90" s="468">
        <v>3.5805483118309085</v>
      </c>
      <c r="P90" s="469">
        <v>3.291619618913197</v>
      </c>
      <c r="Q90" s="468">
        <v>4.5861165872821719</v>
      </c>
      <c r="R90" s="468">
        <v>3.6823539085626575</v>
      </c>
      <c r="S90" s="468">
        <v>2.7892585660262044</v>
      </c>
      <c r="T90" s="468">
        <v>3.6306134642401537</v>
      </c>
      <c r="U90" s="468">
        <v>3.9921517975449348</v>
      </c>
      <c r="V90" s="468">
        <v>3.8380096457436146</v>
      </c>
      <c r="W90" s="468">
        <v>3.3474996928369576</v>
      </c>
      <c r="X90" s="468">
        <v>4.0431558029558383</v>
      </c>
      <c r="Y90" s="468">
        <v>3.8000269333844652</v>
      </c>
      <c r="Z90" s="468">
        <v>4.0031484332306091</v>
      </c>
      <c r="AA90" s="468">
        <v>4.4997935059598939</v>
      </c>
      <c r="AB90" s="468">
        <v>4.2776646336937656</v>
      </c>
      <c r="AC90" s="468">
        <v>4.4014715932154624</v>
      </c>
      <c r="AD90" s="468">
        <v>4.3747698676952984</v>
      </c>
      <c r="AE90" s="468">
        <v>4.1740119148705839</v>
      </c>
      <c r="AF90" s="468">
        <v>4.5251020523774459</v>
      </c>
      <c r="AG90" s="468">
        <v>4.6315119370327205</v>
      </c>
      <c r="AH90" s="471">
        <v>4.238385729512899</v>
      </c>
      <c r="AI90" s="471">
        <v>4.5777390252396728</v>
      </c>
      <c r="AJ90" s="471">
        <v>4.7067855674615267</v>
      </c>
      <c r="AK90" s="471">
        <v>4.1389383486206732</v>
      </c>
    </row>
    <row r="91" spans="1:37" s="289" customFormat="1" ht="13.15" customHeight="1" x14ac:dyDescent="0.2">
      <c r="A91" s="618" t="s">
        <v>100</v>
      </c>
      <c r="B91" s="446" t="s">
        <v>396</v>
      </c>
      <c r="C91" s="451">
        <v>56623</v>
      </c>
      <c r="D91" s="473">
        <v>70946</v>
      </c>
      <c r="E91" s="473">
        <v>91856</v>
      </c>
      <c r="F91" s="473">
        <v>94155</v>
      </c>
      <c r="G91" s="473">
        <v>72335</v>
      </c>
      <c r="H91" s="473">
        <v>60671</v>
      </c>
      <c r="I91" s="473">
        <v>56363</v>
      </c>
      <c r="J91" s="474">
        <v>51636</v>
      </c>
      <c r="K91" s="452">
        <v>57157</v>
      </c>
      <c r="L91" s="452">
        <v>46326</v>
      </c>
      <c r="M91" s="453">
        <v>39823</v>
      </c>
      <c r="N91" s="454">
        <v>37246</v>
      </c>
      <c r="O91" s="452">
        <v>34173</v>
      </c>
      <c r="P91" s="453">
        <v>31363.439999999999</v>
      </c>
      <c r="Q91" s="452">
        <v>28406</v>
      </c>
      <c r="R91" s="452">
        <v>39259</v>
      </c>
      <c r="S91" s="452">
        <v>39023</v>
      </c>
      <c r="T91" s="452">
        <v>30667</v>
      </c>
      <c r="U91" s="452">
        <v>22306.05</v>
      </c>
      <c r="V91" s="452">
        <v>29002.65</v>
      </c>
      <c r="W91" s="452">
        <v>31317.54</v>
      </c>
      <c r="X91" s="452">
        <v>22316.47</v>
      </c>
      <c r="Y91" s="452">
        <v>20177.189999999999</v>
      </c>
      <c r="Z91" s="452">
        <v>17851.400000000001</v>
      </c>
      <c r="AA91" s="452">
        <v>20169.96</v>
      </c>
      <c r="AB91" s="452">
        <v>33139.159999999996</v>
      </c>
      <c r="AC91" s="452">
        <v>35632.590000000004</v>
      </c>
      <c r="AD91" s="452">
        <v>42857.189999999995</v>
      </c>
      <c r="AE91" s="452">
        <v>35153.03</v>
      </c>
      <c r="AF91" s="452">
        <v>33766.11</v>
      </c>
      <c r="AG91" s="452">
        <v>37302.129999999997</v>
      </c>
      <c r="AH91" s="455">
        <v>43079.81</v>
      </c>
      <c r="AI91" s="455">
        <v>45634.280000000006</v>
      </c>
      <c r="AJ91" s="455">
        <v>51919.53</v>
      </c>
      <c r="AK91" s="455">
        <v>58677.15</v>
      </c>
    </row>
    <row r="92" spans="1:37" s="289" customFormat="1" ht="11.25" customHeight="1" x14ac:dyDescent="0.2">
      <c r="A92" s="619"/>
      <c r="B92" s="457" t="s">
        <v>397</v>
      </c>
      <c r="C92" s="328">
        <f>C93*C91</f>
        <v>131931.59</v>
      </c>
      <c r="D92" s="328">
        <f t="shared" ref="D92:J92" si="3">D93*D91</f>
        <v>165304.18</v>
      </c>
      <c r="E92" s="328">
        <f t="shared" si="3"/>
        <v>214024.48</v>
      </c>
      <c r="F92" s="328">
        <f t="shared" si="3"/>
        <v>219381.15</v>
      </c>
      <c r="G92" s="328">
        <f t="shared" si="3"/>
        <v>168540.55000000002</v>
      </c>
      <c r="H92" s="328">
        <f t="shared" si="3"/>
        <v>141363.43</v>
      </c>
      <c r="I92" s="328">
        <f t="shared" si="3"/>
        <v>131325.79</v>
      </c>
      <c r="J92" s="328">
        <f t="shared" si="3"/>
        <v>120311.88</v>
      </c>
      <c r="K92" s="460">
        <v>133382</v>
      </c>
      <c r="L92" s="460">
        <v>119434</v>
      </c>
      <c r="M92" s="461">
        <v>84946</v>
      </c>
      <c r="N92" s="462">
        <v>91443</v>
      </c>
      <c r="O92" s="460">
        <v>65124</v>
      </c>
      <c r="P92" s="461">
        <v>62131.4</v>
      </c>
      <c r="Q92" s="460">
        <v>88261</v>
      </c>
      <c r="R92" s="460">
        <v>95969</v>
      </c>
      <c r="S92" s="460">
        <v>87510</v>
      </c>
      <c r="T92" s="460">
        <v>65282</v>
      </c>
      <c r="U92" s="460">
        <v>47904.89</v>
      </c>
      <c r="V92" s="460">
        <v>62072.04</v>
      </c>
      <c r="W92" s="460">
        <v>58137.93</v>
      </c>
      <c r="X92" s="460">
        <v>63564.25</v>
      </c>
      <c r="Y92" s="460">
        <v>39144.400000000001</v>
      </c>
      <c r="Z92" s="460">
        <v>38275.71</v>
      </c>
      <c r="AA92" s="460">
        <v>53796.62</v>
      </c>
      <c r="AB92" s="460">
        <v>95907.83</v>
      </c>
      <c r="AC92" s="460">
        <v>84622.810000000012</v>
      </c>
      <c r="AD92" s="460">
        <v>100417.14</v>
      </c>
      <c r="AE92" s="460">
        <v>79515.459999999992</v>
      </c>
      <c r="AF92" s="460">
        <v>74165.47</v>
      </c>
      <c r="AG92" s="460">
        <v>91865.75</v>
      </c>
      <c r="AH92" s="463">
        <v>111889.60000000001</v>
      </c>
      <c r="AI92" s="463">
        <v>123948.28</v>
      </c>
      <c r="AJ92" s="463">
        <v>111675.64</v>
      </c>
      <c r="AK92" s="463">
        <v>97071.95</v>
      </c>
    </row>
    <row r="93" spans="1:37" s="289" customFormat="1" ht="11.25" x14ac:dyDescent="0.2">
      <c r="A93" s="620"/>
      <c r="B93" s="464" t="s">
        <v>398</v>
      </c>
      <c r="C93" s="483">
        <v>2.33</v>
      </c>
      <c r="D93" s="483">
        <v>2.33</v>
      </c>
      <c r="E93" s="483">
        <v>2.33</v>
      </c>
      <c r="F93" s="483">
        <v>2.33</v>
      </c>
      <c r="G93" s="483">
        <v>2.33</v>
      </c>
      <c r="H93" s="483">
        <v>2.33</v>
      </c>
      <c r="I93" s="483">
        <v>2.33</v>
      </c>
      <c r="J93" s="483">
        <v>2.33</v>
      </c>
      <c r="K93" s="468">
        <v>2.33</v>
      </c>
      <c r="L93" s="468">
        <v>2.58</v>
      </c>
      <c r="M93" s="469">
        <v>2.13</v>
      </c>
      <c r="N93" s="470">
        <v>2.46</v>
      </c>
      <c r="O93" s="468">
        <v>1.9057150381880432</v>
      </c>
      <c r="P93" s="469">
        <v>1.9810135622878104</v>
      </c>
      <c r="Q93" s="468">
        <v>3.1071252552277686</v>
      </c>
      <c r="R93" s="468">
        <v>2.444509539213938</v>
      </c>
      <c r="S93" s="468">
        <v>2.2425236399046717</v>
      </c>
      <c r="T93" s="468">
        <v>2.1287377311116185</v>
      </c>
      <c r="U93" s="468">
        <v>2.1476186953763663</v>
      </c>
      <c r="V93" s="468">
        <v>2.1402196006227014</v>
      </c>
      <c r="W93" s="468">
        <v>1.8564015564440888</v>
      </c>
      <c r="X93" s="468">
        <v>2.848311135228824</v>
      </c>
      <c r="Y93" s="468">
        <v>1.9400322839800783</v>
      </c>
      <c r="Z93" s="468">
        <v>2.1441293119867346</v>
      </c>
      <c r="AA93" s="468">
        <v>2.6671654281912311</v>
      </c>
      <c r="AB93" s="468">
        <v>2.8940935738866047</v>
      </c>
      <c r="AC93" s="468">
        <v>2.374871150258794</v>
      </c>
      <c r="AD93" s="468">
        <v>2.3430640226295756</v>
      </c>
      <c r="AE93" s="468">
        <v>2.2619802617299274</v>
      </c>
      <c r="AF93" s="468">
        <v>2.1964469700537017</v>
      </c>
      <c r="AG93" s="468">
        <v>2.4627481058052183</v>
      </c>
      <c r="AH93" s="471">
        <v>2.5972630798510954</v>
      </c>
      <c r="AI93" s="471">
        <v>2.7161221783273448</v>
      </c>
      <c r="AJ93" s="471">
        <v>2.1509370366026039</v>
      </c>
      <c r="AK93" s="471">
        <v>1.6543398921045074</v>
      </c>
    </row>
    <row r="94" spans="1:37" s="289" customFormat="1" ht="13.15" customHeight="1" x14ac:dyDescent="0.2">
      <c r="A94" s="621" t="s">
        <v>406</v>
      </c>
      <c r="B94" s="446" t="s">
        <v>396</v>
      </c>
      <c r="C94" s="477"/>
      <c r="D94" s="478"/>
      <c r="E94" s="478"/>
      <c r="F94" s="478"/>
      <c r="G94" s="478"/>
      <c r="H94" s="478"/>
      <c r="I94" s="478"/>
      <c r="J94" s="479"/>
      <c r="K94" s="452">
        <v>50979</v>
      </c>
      <c r="L94" s="452">
        <v>39721</v>
      </c>
      <c r="M94" s="453">
        <v>33826</v>
      </c>
      <c r="N94" s="454">
        <v>32135</v>
      </c>
      <c r="O94" s="452">
        <v>27971</v>
      </c>
      <c r="P94" s="453">
        <v>24086.44</v>
      </c>
      <c r="Q94" s="452">
        <v>21486</v>
      </c>
      <c r="R94" s="452">
        <v>29121</v>
      </c>
      <c r="S94" s="452">
        <v>27148</v>
      </c>
      <c r="T94" s="452">
        <v>22886</v>
      </c>
      <c r="U94" s="452">
        <v>17385.13</v>
      </c>
      <c r="V94" s="452">
        <v>21147.41</v>
      </c>
      <c r="W94" s="452">
        <v>24390.59</v>
      </c>
      <c r="X94" s="452">
        <v>17188.95</v>
      </c>
      <c r="Y94" s="452">
        <v>15067.69</v>
      </c>
      <c r="Z94" s="452">
        <v>12933.77</v>
      </c>
      <c r="AA94" s="452">
        <v>14448.84</v>
      </c>
      <c r="AB94" s="452">
        <v>23875.62</v>
      </c>
      <c r="AC94" s="452">
        <v>26601.06</v>
      </c>
      <c r="AD94" s="452">
        <v>34793.449999999997</v>
      </c>
      <c r="AE94" s="452">
        <v>29086.75</v>
      </c>
      <c r="AF94" s="452">
        <v>28779.21</v>
      </c>
      <c r="AG94" s="452">
        <v>32606.76</v>
      </c>
      <c r="AH94" s="455">
        <v>38527.19</v>
      </c>
      <c r="AI94" s="455">
        <v>40626.980000000003</v>
      </c>
      <c r="AJ94" s="455">
        <v>46954.16</v>
      </c>
      <c r="AK94" s="455">
        <v>52795.37</v>
      </c>
    </row>
    <row r="95" spans="1:37" s="289" customFormat="1" ht="11.25" x14ac:dyDescent="0.2">
      <c r="A95" s="622"/>
      <c r="B95" s="457" t="s">
        <v>397</v>
      </c>
      <c r="K95" s="460">
        <v>121789</v>
      </c>
      <c r="L95" s="460">
        <v>105382</v>
      </c>
      <c r="M95" s="461">
        <v>75256</v>
      </c>
      <c r="N95" s="462">
        <v>82538</v>
      </c>
      <c r="O95" s="460">
        <v>56145</v>
      </c>
      <c r="P95" s="461">
        <v>53736.4</v>
      </c>
      <c r="Q95" s="460">
        <v>71962</v>
      </c>
      <c r="R95" s="460">
        <v>78756</v>
      </c>
      <c r="S95" s="460">
        <v>71540</v>
      </c>
      <c r="T95" s="460">
        <v>55002</v>
      </c>
      <c r="U95" s="460">
        <v>40900.31</v>
      </c>
      <c r="V95" s="460">
        <v>51866.37</v>
      </c>
      <c r="W95" s="460">
        <v>48242.05</v>
      </c>
      <c r="X95" s="460">
        <v>52341.11</v>
      </c>
      <c r="Y95" s="460">
        <v>30710.080000000002</v>
      </c>
      <c r="Z95" s="460">
        <v>30700.25</v>
      </c>
      <c r="AA95" s="460">
        <v>42747.62</v>
      </c>
      <c r="AB95" s="460">
        <v>78160.86</v>
      </c>
      <c r="AC95" s="460">
        <v>68702.740000000005</v>
      </c>
      <c r="AD95" s="460">
        <v>87322.52</v>
      </c>
      <c r="AE95" s="460">
        <v>70563.66</v>
      </c>
      <c r="AF95" s="460">
        <v>67343.89</v>
      </c>
      <c r="AG95" s="460">
        <v>84861.46</v>
      </c>
      <c r="AH95" s="463">
        <v>104422.56</v>
      </c>
      <c r="AI95" s="463">
        <v>115135.43</v>
      </c>
      <c r="AJ95" s="463">
        <v>105684.33</v>
      </c>
      <c r="AK95" s="463">
        <v>88144.89</v>
      </c>
    </row>
    <row r="96" spans="1:37" s="289" customFormat="1" ht="11.25" x14ac:dyDescent="0.2">
      <c r="A96" s="623"/>
      <c r="B96" s="464" t="s">
        <v>398</v>
      </c>
      <c r="K96" s="489">
        <v>2.39</v>
      </c>
      <c r="L96" s="489">
        <v>2.65</v>
      </c>
      <c r="M96" s="469">
        <v>2.2199135980250979</v>
      </c>
      <c r="N96" s="468">
        <v>2.57</v>
      </c>
      <c r="O96" s="468">
        <v>2.0071451537994354</v>
      </c>
      <c r="P96" s="469">
        <v>2.2309814152693384</v>
      </c>
      <c r="Q96" s="468">
        <v>3.3492506748580473</v>
      </c>
      <c r="R96" s="468">
        <v>2.7043815672000551</v>
      </c>
      <c r="S96" s="468">
        <v>2.6351849123324</v>
      </c>
      <c r="T96" s="468">
        <v>2.4033033295464477</v>
      </c>
      <c r="U96" s="468">
        <v>2.3526030579006307</v>
      </c>
      <c r="V96" s="468">
        <v>2.4526109816757704</v>
      </c>
      <c r="W96" s="468">
        <v>1.977895983655992</v>
      </c>
      <c r="X96" s="468">
        <v>3.0450440544652233</v>
      </c>
      <c r="Y96" s="468">
        <v>2.0381412147449276</v>
      </c>
      <c r="Z96" s="468">
        <v>2.3736505288094656</v>
      </c>
      <c r="AA96" s="468">
        <v>2.9585503057684908</v>
      </c>
      <c r="AB96" s="468">
        <v>3.2736682858916337</v>
      </c>
      <c r="AC96" s="468">
        <v>2.5827068545388792</v>
      </c>
      <c r="AD96" s="468">
        <v>2.5097401953528613</v>
      </c>
      <c r="AE96" s="468">
        <v>2.4259726507774158</v>
      </c>
      <c r="AF96" s="468">
        <v>2.3400187148987066</v>
      </c>
      <c r="AG96" s="468">
        <v>2.6025725953759284</v>
      </c>
      <c r="AH96" s="471">
        <v>2.7103601378662705</v>
      </c>
      <c r="AI96" s="471">
        <v>2.8339647692247856</v>
      </c>
      <c r="AJ96" s="471">
        <v>2.2507980123592883</v>
      </c>
      <c r="AK96" s="471">
        <v>1.6695571979133776</v>
      </c>
    </row>
    <row r="97" spans="1:37" s="289" customFormat="1" ht="13.15" customHeight="1" x14ac:dyDescent="0.2">
      <c r="A97" s="621" t="s">
        <v>407</v>
      </c>
      <c r="B97" s="446" t="s">
        <v>396</v>
      </c>
      <c r="C97" s="451">
        <v>109664</v>
      </c>
      <c r="D97" s="473">
        <v>113858</v>
      </c>
      <c r="E97" s="473">
        <v>110726</v>
      </c>
      <c r="F97" s="473">
        <v>104931</v>
      </c>
      <c r="G97" s="473">
        <v>76789</v>
      </c>
      <c r="H97" s="473">
        <v>78045</v>
      </c>
      <c r="I97" s="473">
        <v>86548</v>
      </c>
      <c r="J97" s="474">
        <v>72839</v>
      </c>
      <c r="K97" s="452">
        <v>71855</v>
      </c>
      <c r="L97" s="452">
        <v>71455</v>
      </c>
      <c r="M97" s="453">
        <v>69198</v>
      </c>
      <c r="N97" s="454">
        <v>54137</v>
      </c>
      <c r="O97" s="452">
        <v>38314</v>
      </c>
      <c r="P97" s="453">
        <v>35982</v>
      </c>
      <c r="Q97" s="452">
        <v>35974</v>
      </c>
      <c r="R97" s="452">
        <v>36071</v>
      </c>
      <c r="S97" s="452">
        <v>30026</v>
      </c>
      <c r="T97" s="452">
        <v>31908</v>
      </c>
      <c r="U97" s="452">
        <v>29787.96</v>
      </c>
      <c r="V97" s="452">
        <v>28734.45</v>
      </c>
      <c r="W97" s="452">
        <v>27078.5</v>
      </c>
      <c r="X97" s="452">
        <v>26449.53</v>
      </c>
      <c r="Y97" s="452">
        <v>23652.14</v>
      </c>
      <c r="Z97" s="452">
        <v>23204.86</v>
      </c>
      <c r="AA97" s="452">
        <v>23992.520000000004</v>
      </c>
      <c r="AB97" s="452">
        <v>22680.5</v>
      </c>
      <c r="AC97" s="452">
        <v>23414.27</v>
      </c>
      <c r="AD97" s="452">
        <v>23418.260000000002</v>
      </c>
      <c r="AE97" s="452">
        <v>22888.94</v>
      </c>
      <c r="AF97" s="452">
        <v>22893.97</v>
      </c>
      <c r="AG97" s="452">
        <v>23877.02</v>
      </c>
      <c r="AH97" s="455">
        <v>22824.19</v>
      </c>
      <c r="AI97" s="455">
        <v>21680.2</v>
      </c>
      <c r="AJ97" s="455">
        <v>20946.64</v>
      </c>
      <c r="AK97" s="455">
        <v>22746.920000000002</v>
      </c>
    </row>
    <row r="98" spans="1:37" s="289" customFormat="1" ht="11.25" customHeight="1" x14ac:dyDescent="0.2">
      <c r="A98" s="622"/>
      <c r="B98" s="457" t="s">
        <v>397</v>
      </c>
      <c r="C98" s="328">
        <f>C99*C97</f>
        <v>2319393.5999999996</v>
      </c>
      <c r="D98" s="328">
        <f t="shared" ref="D98:J98" si="4">D99*D97</f>
        <v>2408096.6999999997</v>
      </c>
      <c r="E98" s="328">
        <f t="shared" si="4"/>
        <v>2341854.9</v>
      </c>
      <c r="F98" s="328">
        <f t="shared" si="4"/>
        <v>2219290.65</v>
      </c>
      <c r="G98" s="328">
        <f t="shared" si="4"/>
        <v>1624087.3499999999</v>
      </c>
      <c r="H98" s="328">
        <f t="shared" si="4"/>
        <v>1650651.75</v>
      </c>
      <c r="I98" s="328">
        <f t="shared" si="4"/>
        <v>1830490.2</v>
      </c>
      <c r="J98" s="328">
        <f t="shared" si="4"/>
        <v>1540544.8499999999</v>
      </c>
      <c r="K98" s="460">
        <v>1519768</v>
      </c>
      <c r="L98" s="460">
        <v>1406832</v>
      </c>
      <c r="M98" s="461">
        <v>1475992</v>
      </c>
      <c r="N98" s="462">
        <v>1130477</v>
      </c>
      <c r="O98" s="460">
        <v>900843</v>
      </c>
      <c r="P98" s="461">
        <v>682511</v>
      </c>
      <c r="Q98" s="460">
        <v>861798</v>
      </c>
      <c r="R98" s="460">
        <v>1013000</v>
      </c>
      <c r="S98" s="460">
        <v>692174</v>
      </c>
      <c r="T98" s="460">
        <v>820515</v>
      </c>
      <c r="U98" s="460">
        <v>769561.26</v>
      </c>
      <c r="V98" s="460">
        <v>752539.27</v>
      </c>
      <c r="W98" s="460">
        <v>665175.55000000005</v>
      </c>
      <c r="X98" s="460">
        <v>805331.13</v>
      </c>
      <c r="Y98" s="460">
        <v>661795.13</v>
      </c>
      <c r="Z98" s="460">
        <v>536449.53</v>
      </c>
      <c r="AA98" s="460">
        <v>697539.49</v>
      </c>
      <c r="AB98" s="460">
        <v>504954.61</v>
      </c>
      <c r="AC98" s="460">
        <v>699605.3</v>
      </c>
      <c r="AD98" s="460">
        <v>688969.98</v>
      </c>
      <c r="AE98" s="460">
        <v>583560.01</v>
      </c>
      <c r="AF98" s="460">
        <v>622599.99</v>
      </c>
      <c r="AG98" s="460">
        <v>696220.05</v>
      </c>
      <c r="AH98" s="463">
        <v>671859.71</v>
      </c>
      <c r="AI98" s="463">
        <v>655258.13</v>
      </c>
      <c r="AJ98" s="463">
        <v>573768.51</v>
      </c>
      <c r="AK98" s="463">
        <v>655513.49</v>
      </c>
    </row>
    <row r="99" spans="1:37" s="289" customFormat="1" ht="11.25" x14ac:dyDescent="0.2">
      <c r="A99" s="623"/>
      <c r="B99" s="464" t="s">
        <v>398</v>
      </c>
      <c r="C99" s="483">
        <v>21.15</v>
      </c>
      <c r="D99" s="483">
        <v>21.15</v>
      </c>
      <c r="E99" s="483">
        <v>21.15</v>
      </c>
      <c r="F99" s="483">
        <v>21.15</v>
      </c>
      <c r="G99" s="483">
        <v>21.15</v>
      </c>
      <c r="H99" s="483">
        <v>21.15</v>
      </c>
      <c r="I99" s="483">
        <v>21.15</v>
      </c>
      <c r="J99" s="483">
        <v>21.15</v>
      </c>
      <c r="K99" s="468">
        <v>21.15</v>
      </c>
      <c r="L99" s="468">
        <v>19.690000000000001</v>
      </c>
      <c r="M99" s="469">
        <v>21.33</v>
      </c>
      <c r="N99" s="470">
        <v>20.88</v>
      </c>
      <c r="O99" s="468">
        <v>23.512110455708097</v>
      </c>
      <c r="P99" s="469">
        <v>18.968122950364069</v>
      </c>
      <c r="Q99" s="468">
        <v>23.956134986379052</v>
      </c>
      <c r="R99" s="468">
        <v>28.083501982201767</v>
      </c>
      <c r="S99" s="468">
        <v>23.052487843868647</v>
      </c>
      <c r="T99" s="468">
        <v>25.715024445280182</v>
      </c>
      <c r="U99" s="468">
        <v>25.834641244314817</v>
      </c>
      <c r="V99" s="468">
        <v>26.189444029727383</v>
      </c>
      <c r="W99" s="468">
        <v>24.564711856269735</v>
      </c>
      <c r="X99" s="468">
        <v>30.447842740494817</v>
      </c>
      <c r="Y99" s="468">
        <v>27.980348924029709</v>
      </c>
      <c r="Z99" s="468">
        <v>23.117981750374707</v>
      </c>
      <c r="AA99" s="468">
        <v>29.073206566046412</v>
      </c>
      <c r="AB99" s="468">
        <v>22.263821785234011</v>
      </c>
      <c r="AC99" s="468">
        <v>29.879441041723702</v>
      </c>
      <c r="AD99" s="468">
        <v>29.42020372136956</v>
      </c>
      <c r="AE99" s="468">
        <v>25.495283311503286</v>
      </c>
      <c r="AF99" s="468">
        <v>27.194933425701176</v>
      </c>
      <c r="AG99" s="468">
        <v>29.15858218487902</v>
      </c>
      <c r="AH99" s="471">
        <v>29.436300258629114</v>
      </c>
      <c r="AI99" s="471">
        <v>30.22380466969862</v>
      </c>
      <c r="AJ99" s="471">
        <v>27.391911542853652</v>
      </c>
      <c r="AK99" s="471">
        <v>28.817681250912209</v>
      </c>
    </row>
    <row r="100" spans="1:37" s="289" customFormat="1" ht="13.15" customHeight="1" x14ac:dyDescent="0.2">
      <c r="A100" s="618" t="s">
        <v>408</v>
      </c>
      <c r="B100" s="446" t="s">
        <v>396</v>
      </c>
      <c r="C100" s="477"/>
      <c r="D100" s="478"/>
      <c r="E100" s="478"/>
      <c r="F100" s="478"/>
      <c r="G100" s="478"/>
      <c r="H100" s="478"/>
      <c r="I100" s="478"/>
      <c r="J100" s="479"/>
      <c r="K100" s="452">
        <v>18482</v>
      </c>
      <c r="L100" s="452">
        <v>17908</v>
      </c>
      <c r="M100" s="453">
        <v>15662</v>
      </c>
      <c r="N100" s="454">
        <v>11373</v>
      </c>
      <c r="O100" s="452">
        <v>8599</v>
      </c>
      <c r="P100" s="453">
        <v>7076</v>
      </c>
      <c r="Q100" s="452">
        <v>6379</v>
      </c>
      <c r="R100" s="452">
        <v>2266</v>
      </c>
      <c r="S100" s="452">
        <v>1565.7949841238049</v>
      </c>
      <c r="T100" s="452">
        <v>1819</v>
      </c>
      <c r="U100" s="452">
        <v>1753.13</v>
      </c>
      <c r="V100" s="452">
        <v>1653.66</v>
      </c>
      <c r="W100" s="452">
        <v>1341.17</v>
      </c>
      <c r="X100" s="452">
        <v>1575.14</v>
      </c>
      <c r="Y100" s="452">
        <v>1262.51</v>
      </c>
      <c r="Z100" s="452">
        <v>853.69</v>
      </c>
      <c r="AA100" s="452">
        <v>1196.3800000000001</v>
      </c>
      <c r="AB100" s="452">
        <v>945.87</v>
      </c>
      <c r="AC100" s="452">
        <v>1111.1500000000001</v>
      </c>
      <c r="AD100" s="452">
        <v>857.83</v>
      </c>
      <c r="AE100" s="452">
        <v>860.39</v>
      </c>
      <c r="AF100" s="452">
        <v>1078.29</v>
      </c>
      <c r="AG100" s="452">
        <v>1120.27</v>
      </c>
      <c r="AH100" s="455">
        <v>548.29</v>
      </c>
      <c r="AI100" s="455">
        <v>636.53</v>
      </c>
      <c r="AJ100" s="455">
        <v>906.57</v>
      </c>
      <c r="AK100" s="455">
        <v>1069.56</v>
      </c>
    </row>
    <row r="101" spans="1:37" s="289" customFormat="1" ht="11.25" customHeight="1" x14ac:dyDescent="0.2">
      <c r="A101" s="619"/>
      <c r="B101" s="457" t="s">
        <v>397</v>
      </c>
      <c r="K101" s="460">
        <v>288920</v>
      </c>
      <c r="L101" s="460">
        <v>297580</v>
      </c>
      <c r="M101" s="461">
        <v>226433</v>
      </c>
      <c r="N101" s="462">
        <v>187244</v>
      </c>
      <c r="O101" s="460">
        <v>157128</v>
      </c>
      <c r="P101" s="461">
        <v>113790</v>
      </c>
      <c r="Q101" s="460">
        <v>128531</v>
      </c>
      <c r="R101" s="460">
        <v>42418</v>
      </c>
      <c r="S101" s="460">
        <v>29585</v>
      </c>
      <c r="T101" s="460">
        <v>30179</v>
      </c>
      <c r="U101" s="460">
        <v>28330.98</v>
      </c>
      <c r="V101" s="460">
        <v>28753.74</v>
      </c>
      <c r="W101" s="460">
        <v>25489.16</v>
      </c>
      <c r="X101" s="460">
        <v>27192.61</v>
      </c>
      <c r="Y101" s="460">
        <v>22103.119999999999</v>
      </c>
      <c r="Z101" s="460">
        <v>11824.63</v>
      </c>
      <c r="AA101" s="460">
        <v>25153.279999999999</v>
      </c>
      <c r="AB101" s="460">
        <v>18649.310000000001</v>
      </c>
      <c r="AC101" s="460">
        <v>22347.919999999998</v>
      </c>
      <c r="AD101" s="460">
        <v>16152.17</v>
      </c>
      <c r="AE101" s="460">
        <v>23632.03</v>
      </c>
      <c r="AF101" s="460">
        <v>25923.599999999999</v>
      </c>
      <c r="AG101" s="460">
        <v>24479.02</v>
      </c>
      <c r="AH101" s="463">
        <v>12323.92</v>
      </c>
      <c r="AI101" s="463">
        <v>15566.79</v>
      </c>
      <c r="AJ101" s="463">
        <v>19073.34</v>
      </c>
      <c r="AK101" s="463">
        <v>26176.02</v>
      </c>
    </row>
    <row r="102" spans="1:37" s="289" customFormat="1" ht="11.25" x14ac:dyDescent="0.2">
      <c r="A102" s="620"/>
      <c r="B102" s="464" t="s">
        <v>398</v>
      </c>
      <c r="K102" s="468">
        <v>15.63</v>
      </c>
      <c r="L102" s="468">
        <v>16.62</v>
      </c>
      <c r="M102" s="469">
        <v>14.46</v>
      </c>
      <c r="N102" s="470">
        <v>16.46</v>
      </c>
      <c r="O102" s="468">
        <v>18.272822421211767</v>
      </c>
      <c r="P102" s="469">
        <v>16.081119276427358</v>
      </c>
      <c r="Q102" s="468">
        <v>20.149082928358677</v>
      </c>
      <c r="R102" s="468">
        <v>18.719329214474847</v>
      </c>
      <c r="S102" s="468">
        <v>18.894555353653349</v>
      </c>
      <c r="T102" s="468">
        <v>16.590984057174271</v>
      </c>
      <c r="U102" s="468">
        <v>16.160227707015451</v>
      </c>
      <c r="V102" s="468">
        <v>17.387939479699575</v>
      </c>
      <c r="W102" s="468">
        <v>19.005167130192294</v>
      </c>
      <c r="X102" s="468">
        <v>17.26361466282362</v>
      </c>
      <c r="Y102" s="468">
        <v>17.507283110628826</v>
      </c>
      <c r="Z102" s="468">
        <v>13.851198912954349</v>
      </c>
      <c r="AA102" s="468">
        <v>21.024490546481886</v>
      </c>
      <c r="AB102" s="468">
        <v>19.716567815873219</v>
      </c>
      <c r="AC102" s="468">
        <v>20.112424065157715</v>
      </c>
      <c r="AD102" s="468">
        <v>18.829103668559039</v>
      </c>
      <c r="AE102" s="468">
        <v>27.46664884529109</v>
      </c>
      <c r="AF102" s="468">
        <v>24.041398881562472</v>
      </c>
      <c r="AG102" s="468">
        <v>21.851000205307649</v>
      </c>
      <c r="AH102" s="471">
        <v>22.477010341242774</v>
      </c>
      <c r="AI102" s="471">
        <v>24.455705151367575</v>
      </c>
      <c r="AJ102" s="471">
        <v>21.039015189119429</v>
      </c>
      <c r="AK102" s="471">
        <v>24.473634017726919</v>
      </c>
    </row>
    <row r="103" spans="1:37" s="289" customFormat="1" ht="13.15" customHeight="1" x14ac:dyDescent="0.2">
      <c r="A103" s="618" t="s">
        <v>409</v>
      </c>
      <c r="B103" s="446" t="s">
        <v>396</v>
      </c>
      <c r="C103" s="477"/>
      <c r="D103" s="478"/>
      <c r="E103" s="478"/>
      <c r="F103" s="478"/>
      <c r="G103" s="478"/>
      <c r="H103" s="478"/>
      <c r="I103" s="478"/>
      <c r="J103" s="479"/>
      <c r="K103" s="452">
        <v>53373</v>
      </c>
      <c r="L103" s="452">
        <v>53548</v>
      </c>
      <c r="M103" s="453">
        <v>53536</v>
      </c>
      <c r="N103" s="454">
        <v>42764</v>
      </c>
      <c r="O103" s="452">
        <v>29715</v>
      </c>
      <c r="P103" s="453">
        <v>28906</v>
      </c>
      <c r="Q103" s="452">
        <v>29595</v>
      </c>
      <c r="R103" s="452">
        <v>33805</v>
      </c>
      <c r="S103" s="452">
        <v>24416.205015876196</v>
      </c>
      <c r="T103" s="452">
        <v>25931</v>
      </c>
      <c r="U103" s="452">
        <v>23777.59</v>
      </c>
      <c r="V103" s="452">
        <v>23205.360000000001</v>
      </c>
      <c r="W103" s="452">
        <v>22124.35</v>
      </c>
      <c r="X103" s="452">
        <v>21332.31</v>
      </c>
      <c r="Y103" s="452">
        <v>19120.7</v>
      </c>
      <c r="Z103" s="452">
        <v>19219.95</v>
      </c>
      <c r="AA103" s="452">
        <v>19547.72</v>
      </c>
      <c r="AB103" s="452">
        <v>18911.330000000002</v>
      </c>
      <c r="AC103" s="452">
        <v>19385.03</v>
      </c>
      <c r="AD103" s="452">
        <v>19795.09</v>
      </c>
      <c r="AE103" s="452">
        <v>19227.78</v>
      </c>
      <c r="AF103" s="452">
        <v>19017.310000000001</v>
      </c>
      <c r="AG103" s="452">
        <v>19941.3</v>
      </c>
      <c r="AH103" s="455">
        <v>19685.12</v>
      </c>
      <c r="AI103" s="455">
        <v>18500.54</v>
      </c>
      <c r="AJ103" s="455">
        <v>17427.990000000002</v>
      </c>
      <c r="AK103" s="455">
        <v>18907.560000000001</v>
      </c>
    </row>
    <row r="104" spans="1:37" s="289" customFormat="1" ht="11.25" customHeight="1" x14ac:dyDescent="0.2">
      <c r="A104" s="619"/>
      <c r="B104" s="457" t="s">
        <v>397</v>
      </c>
      <c r="K104" s="460">
        <v>1230848</v>
      </c>
      <c r="L104" s="460">
        <v>1109252</v>
      </c>
      <c r="M104" s="461">
        <v>1249559</v>
      </c>
      <c r="N104" s="462">
        <v>943232</v>
      </c>
      <c r="O104" s="460">
        <v>743715</v>
      </c>
      <c r="P104" s="461">
        <v>568721</v>
      </c>
      <c r="Q104" s="460">
        <v>733267</v>
      </c>
      <c r="R104" s="460">
        <v>970582</v>
      </c>
      <c r="S104" s="460">
        <v>583586</v>
      </c>
      <c r="T104" s="460">
        <v>700836</v>
      </c>
      <c r="U104" s="460">
        <v>650500.35</v>
      </c>
      <c r="V104" s="460">
        <v>634190.14</v>
      </c>
      <c r="W104" s="460">
        <v>557268.47</v>
      </c>
      <c r="X104" s="460">
        <v>693720.82</v>
      </c>
      <c r="Y104" s="460">
        <v>563088.98</v>
      </c>
      <c r="Z104" s="460">
        <v>463995.4</v>
      </c>
      <c r="AA104" s="460">
        <v>602459.63</v>
      </c>
      <c r="AB104" s="460">
        <v>435344.13</v>
      </c>
      <c r="AC104" s="460">
        <v>607871.34</v>
      </c>
      <c r="AD104" s="460">
        <v>609809.96</v>
      </c>
      <c r="AE104" s="460">
        <v>502960.97</v>
      </c>
      <c r="AF104" s="460">
        <v>533410.11</v>
      </c>
      <c r="AG104" s="460">
        <v>603649.99</v>
      </c>
      <c r="AH104" s="463">
        <v>602038.21</v>
      </c>
      <c r="AI104" s="463">
        <v>582682.89</v>
      </c>
      <c r="AJ104" s="463">
        <v>499311.14</v>
      </c>
      <c r="AK104" s="463">
        <v>563671.02</v>
      </c>
    </row>
    <row r="105" spans="1:37" s="289" customFormat="1" ht="11.25" x14ac:dyDescent="0.2">
      <c r="A105" s="620"/>
      <c r="B105" s="464" t="s">
        <v>398</v>
      </c>
      <c r="K105" s="489">
        <v>23.061248196653739</v>
      </c>
      <c r="L105" s="489">
        <v>20.715096735639055</v>
      </c>
      <c r="M105" s="469">
        <v>23.340537208607291</v>
      </c>
      <c r="N105" s="468">
        <v>22.05668319146946</v>
      </c>
      <c r="O105" s="468">
        <v>25.028268551236749</v>
      </c>
      <c r="P105" s="469">
        <v>19.67484259323324</v>
      </c>
      <c r="Q105" s="468">
        <v>24.776719040378442</v>
      </c>
      <c r="R105" s="468">
        <v>28.711196568554946</v>
      </c>
      <c r="S105" s="468">
        <v>23.901585017840969</v>
      </c>
      <c r="T105" s="468">
        <v>27.026956152867225</v>
      </c>
      <c r="U105" s="468">
        <v>27.357707404324827</v>
      </c>
      <c r="V105" s="468">
        <v>27.329467847083606</v>
      </c>
      <c r="W105" s="468">
        <v>25.188015467121069</v>
      </c>
      <c r="X105" s="468">
        <v>32.519723367980305</v>
      </c>
      <c r="Y105" s="468">
        <v>29.449182299811199</v>
      </c>
      <c r="Z105" s="468">
        <v>24.141342719413942</v>
      </c>
      <c r="AA105" s="468">
        <v>30.819943706989868</v>
      </c>
      <c r="AB105" s="468">
        <v>23.02028096384548</v>
      </c>
      <c r="AC105" s="468">
        <v>31.357771434968118</v>
      </c>
      <c r="AD105" s="468">
        <v>30.806122124223734</v>
      </c>
      <c r="AE105" s="468">
        <v>26.15803644518504</v>
      </c>
      <c r="AF105" s="468">
        <v>28.048662507999289</v>
      </c>
      <c r="AG105" s="468">
        <v>30.271345900217138</v>
      </c>
      <c r="AH105" s="471">
        <v>30.58341579832889</v>
      </c>
      <c r="AI105" s="471">
        <v>31.49545310569313</v>
      </c>
      <c r="AJ105" s="471">
        <v>28.649955617371823</v>
      </c>
      <c r="AK105" s="471">
        <v>29.811938716576861</v>
      </c>
    </row>
    <row r="106" spans="1:37" s="289" customFormat="1" ht="13.15" customHeight="1" x14ac:dyDescent="0.2">
      <c r="A106" s="621" t="s">
        <v>286</v>
      </c>
      <c r="B106" s="446" t="s">
        <v>396</v>
      </c>
      <c r="C106" s="451">
        <v>118813</v>
      </c>
      <c r="D106" s="473">
        <v>118988</v>
      </c>
      <c r="E106" s="473">
        <v>124536</v>
      </c>
      <c r="F106" s="473">
        <v>107243</v>
      </c>
      <c r="G106" s="473">
        <v>91205</v>
      </c>
      <c r="H106" s="473">
        <v>93654</v>
      </c>
      <c r="I106" s="473">
        <v>104115</v>
      </c>
      <c r="J106" s="474">
        <v>94498</v>
      </c>
      <c r="K106" s="452">
        <v>81409</v>
      </c>
      <c r="L106" s="452">
        <v>59017</v>
      </c>
      <c r="M106" s="453">
        <v>61293</v>
      </c>
      <c r="N106" s="454">
        <v>77712</v>
      </c>
      <c r="O106" s="452">
        <v>77499</v>
      </c>
      <c r="P106" s="453">
        <v>77325</v>
      </c>
      <c r="Q106" s="452">
        <v>71096</v>
      </c>
      <c r="R106" s="452">
        <v>65569</v>
      </c>
      <c r="S106" s="452">
        <v>60958</v>
      </c>
      <c r="T106" s="452">
        <v>54271</v>
      </c>
      <c r="U106" s="452">
        <v>50380.480000000003</v>
      </c>
      <c r="V106" s="452">
        <v>52464.800000000003</v>
      </c>
      <c r="W106" s="452">
        <v>56387.56</v>
      </c>
      <c r="X106" s="452">
        <v>58327.68</v>
      </c>
      <c r="Y106" s="452">
        <v>61161.04</v>
      </c>
      <c r="Z106" s="452">
        <v>62400.82</v>
      </c>
      <c r="AA106" s="452">
        <v>62958.87</v>
      </c>
      <c r="AB106" s="452">
        <v>57612.47</v>
      </c>
      <c r="AC106" s="452">
        <v>60736.39</v>
      </c>
      <c r="AD106" s="452">
        <v>66100.990000000005</v>
      </c>
      <c r="AE106" s="452">
        <v>64760.41</v>
      </c>
      <c r="AF106" s="452">
        <v>59211.64</v>
      </c>
      <c r="AG106" s="452">
        <v>59683.58</v>
      </c>
      <c r="AH106" s="455">
        <v>61233.56</v>
      </c>
      <c r="AI106" s="455">
        <v>58238.48</v>
      </c>
      <c r="AJ106" s="455">
        <v>58803.49</v>
      </c>
      <c r="AK106" s="455">
        <v>65912.399999999994</v>
      </c>
    </row>
    <row r="107" spans="1:37" s="289" customFormat="1" ht="11.25" customHeight="1" x14ac:dyDescent="0.2">
      <c r="A107" s="622"/>
      <c r="B107" s="457" t="s">
        <v>397</v>
      </c>
      <c r="C107" s="328">
        <f>C108*C106</f>
        <v>5346585</v>
      </c>
      <c r="D107" s="328">
        <f t="shared" ref="D107:J107" si="5">D108*D106</f>
        <v>5354460</v>
      </c>
      <c r="E107" s="328">
        <f t="shared" si="5"/>
        <v>5604120</v>
      </c>
      <c r="F107" s="328">
        <f t="shared" si="5"/>
        <v>4825935</v>
      </c>
      <c r="G107" s="328">
        <f t="shared" si="5"/>
        <v>4104225</v>
      </c>
      <c r="H107" s="328">
        <f t="shared" si="5"/>
        <v>4214430</v>
      </c>
      <c r="I107" s="328">
        <f t="shared" si="5"/>
        <v>4685175</v>
      </c>
      <c r="J107" s="328">
        <f t="shared" si="5"/>
        <v>4252410</v>
      </c>
      <c r="K107" s="460">
        <v>3479426</v>
      </c>
      <c r="L107" s="460">
        <v>2690948</v>
      </c>
      <c r="M107" s="461">
        <v>2808839</v>
      </c>
      <c r="N107" s="462">
        <v>3529005</v>
      </c>
      <c r="O107" s="460">
        <v>3832466</v>
      </c>
      <c r="P107" s="461">
        <v>3495148</v>
      </c>
      <c r="Q107" s="460">
        <v>3579278</v>
      </c>
      <c r="R107" s="460">
        <v>3495611</v>
      </c>
      <c r="S107" s="460">
        <v>3138326</v>
      </c>
      <c r="T107" s="460">
        <v>2889871</v>
      </c>
      <c r="U107" s="460">
        <v>2884645.45</v>
      </c>
      <c r="V107" s="460">
        <v>3038220.19</v>
      </c>
      <c r="W107" s="460">
        <v>3064985.93</v>
      </c>
      <c r="X107" s="460">
        <v>3898886.74</v>
      </c>
      <c r="Y107" s="460">
        <v>3868829.01</v>
      </c>
      <c r="Z107" s="460">
        <v>3743772.33</v>
      </c>
      <c r="AA107" s="460">
        <v>4424618.88</v>
      </c>
      <c r="AB107" s="460">
        <v>3421035.3</v>
      </c>
      <c r="AC107" s="460">
        <v>4118356.35</v>
      </c>
      <c r="AD107" s="460">
        <v>4399521.4000000004</v>
      </c>
      <c r="AE107" s="460">
        <v>3724309</v>
      </c>
      <c r="AF107" s="460">
        <v>3661421.42</v>
      </c>
      <c r="AG107" s="460">
        <v>3671228.93</v>
      </c>
      <c r="AH107" s="463">
        <v>4145058.35</v>
      </c>
      <c r="AI107" s="463">
        <v>4055470.66</v>
      </c>
      <c r="AJ107" s="463">
        <v>3833867.56</v>
      </c>
      <c r="AK107" s="463">
        <v>4584713.07</v>
      </c>
    </row>
    <row r="108" spans="1:37" s="289" customFormat="1" ht="11.25" x14ac:dyDescent="0.2">
      <c r="A108" s="623"/>
      <c r="B108" s="464" t="s">
        <v>398</v>
      </c>
      <c r="C108" s="476">
        <v>45</v>
      </c>
      <c r="D108" s="476">
        <v>45</v>
      </c>
      <c r="E108" s="476">
        <v>45</v>
      </c>
      <c r="F108" s="476">
        <v>45</v>
      </c>
      <c r="G108" s="476">
        <v>45</v>
      </c>
      <c r="H108" s="476">
        <v>45</v>
      </c>
      <c r="I108" s="476">
        <v>45</v>
      </c>
      <c r="J108" s="476">
        <v>45</v>
      </c>
      <c r="K108" s="491">
        <v>42.74</v>
      </c>
      <c r="L108" s="489">
        <v>45.6</v>
      </c>
      <c r="M108" s="469">
        <v>45.83</v>
      </c>
      <c r="N108" s="470">
        <v>45.41</v>
      </c>
      <c r="O108" s="468">
        <v>49.451812281448795</v>
      </c>
      <c r="P108" s="469">
        <v>45.200750080827675</v>
      </c>
      <c r="Q108" s="468">
        <v>50.34429503769551</v>
      </c>
      <c r="R108" s="468">
        <v>53.311946194085621</v>
      </c>
      <c r="S108" s="468">
        <v>51.483414810197182</v>
      </c>
      <c r="T108" s="468">
        <v>53.248899043688155</v>
      </c>
      <c r="U108" s="468">
        <v>57.257204576058029</v>
      </c>
      <c r="V108" s="468">
        <v>57.909687828791874</v>
      </c>
      <c r="W108" s="468">
        <v>54.355711259717573</v>
      </c>
      <c r="X108" s="468">
        <v>66.844536590517578</v>
      </c>
      <c r="Y108" s="468">
        <v>63.256429419774413</v>
      </c>
      <c r="Z108" s="468">
        <v>59.995563039075449</v>
      </c>
      <c r="AA108" s="468">
        <v>70.277927161017971</v>
      </c>
      <c r="AB108" s="468">
        <v>59.380118575023772</v>
      </c>
      <c r="AC108" s="468">
        <v>67.807065088985368</v>
      </c>
      <c r="AD108" s="468">
        <v>66.557571981902242</v>
      </c>
      <c r="AE108" s="468">
        <v>57.509039859383222</v>
      </c>
      <c r="AF108" s="468">
        <v>61.836176468005277</v>
      </c>
      <c r="AG108" s="468">
        <v>61.511540192461645</v>
      </c>
      <c r="AH108" s="471">
        <v>67.692591284909781</v>
      </c>
      <c r="AI108" s="471">
        <v>69.635585612811326</v>
      </c>
      <c r="AJ108" s="471">
        <v>65.197959508865893</v>
      </c>
      <c r="AK108" s="471">
        <v>69.557671545869979</v>
      </c>
    </row>
    <row r="109" spans="1:37" s="289" customFormat="1" ht="13.15" customHeight="1" x14ac:dyDescent="0.2">
      <c r="A109" s="618" t="s">
        <v>380</v>
      </c>
      <c r="B109" s="446" t="s">
        <v>396</v>
      </c>
      <c r="C109" s="477"/>
      <c r="D109" s="478"/>
      <c r="E109" s="478"/>
      <c r="F109" s="478"/>
      <c r="G109" s="478"/>
      <c r="H109" s="478"/>
      <c r="I109" s="478"/>
      <c r="J109" s="479"/>
      <c r="K109" s="452">
        <v>349624</v>
      </c>
      <c r="L109" s="452">
        <v>465806</v>
      </c>
      <c r="M109" s="453">
        <v>404683</v>
      </c>
      <c r="N109" s="452">
        <v>432302</v>
      </c>
      <c r="O109" s="452">
        <v>409738</v>
      </c>
      <c r="P109" s="453">
        <v>421303</v>
      </c>
      <c r="Q109" s="452">
        <v>382428</v>
      </c>
      <c r="R109" s="452">
        <v>399526</v>
      </c>
      <c r="S109" s="452">
        <v>437941</v>
      </c>
      <c r="T109" s="452">
        <v>451658</v>
      </c>
      <c r="U109" s="452">
        <v>483851.22</v>
      </c>
      <c r="V109" s="452">
        <v>486533.26</v>
      </c>
      <c r="W109" s="452">
        <v>490420.15</v>
      </c>
      <c r="X109" s="452">
        <v>464404.67</v>
      </c>
      <c r="Y109" s="452">
        <v>470819.37</v>
      </c>
      <c r="Z109" s="452">
        <v>486907.95000000007</v>
      </c>
      <c r="AA109" s="452">
        <v>464273.69</v>
      </c>
      <c r="AB109" s="452">
        <v>446021.97</v>
      </c>
      <c r="AC109" s="452">
        <v>470177.50999999995</v>
      </c>
      <c r="AD109" s="452">
        <v>479523.42</v>
      </c>
      <c r="AE109" s="452">
        <v>489335.91</v>
      </c>
      <c r="AF109" s="452">
        <v>454761.07</v>
      </c>
      <c r="AG109" s="452">
        <v>450212.85000000003</v>
      </c>
      <c r="AH109" s="455">
        <v>442309.95999999996</v>
      </c>
      <c r="AI109" s="455">
        <v>437077.09</v>
      </c>
      <c r="AJ109" s="455">
        <v>470396.67000000004</v>
      </c>
      <c r="AK109" s="455">
        <v>438445.00000000006</v>
      </c>
    </row>
    <row r="110" spans="1:37" s="289" customFormat="1" ht="11.25" customHeight="1" x14ac:dyDescent="0.2">
      <c r="A110" s="619"/>
      <c r="B110" s="457" t="s">
        <v>397</v>
      </c>
      <c r="K110" s="460">
        <v>778982</v>
      </c>
      <c r="L110" s="460">
        <v>1072766</v>
      </c>
      <c r="M110" s="461">
        <v>943554</v>
      </c>
      <c r="N110" s="460">
        <v>1078750</v>
      </c>
      <c r="O110" s="460">
        <v>823401</v>
      </c>
      <c r="P110" s="461">
        <v>601248</v>
      </c>
      <c r="Q110" s="460">
        <v>1108485</v>
      </c>
      <c r="R110" s="460">
        <v>958742</v>
      </c>
      <c r="S110" s="460">
        <v>1056145</v>
      </c>
      <c r="T110" s="460">
        <v>1145526</v>
      </c>
      <c r="U110" s="460">
        <v>1194206.77</v>
      </c>
      <c r="V110" s="460">
        <v>1279618.43</v>
      </c>
      <c r="W110" s="460">
        <v>1160092.5900000001</v>
      </c>
      <c r="X110" s="460">
        <v>1183736.1200000001</v>
      </c>
      <c r="Y110" s="460">
        <v>1210710.32</v>
      </c>
      <c r="Z110" s="460">
        <v>1533658.78</v>
      </c>
      <c r="AA110" s="460">
        <v>1644058.2199999997</v>
      </c>
      <c r="AB110" s="460">
        <v>1355001.18</v>
      </c>
      <c r="AC110" s="460">
        <v>1476483.05</v>
      </c>
      <c r="AD110" s="460">
        <v>1269435.68</v>
      </c>
      <c r="AE110" s="460">
        <v>1511330.5</v>
      </c>
      <c r="AF110" s="460">
        <v>1248175.4600000002</v>
      </c>
      <c r="AG110" s="460">
        <v>1347481.78</v>
      </c>
      <c r="AH110" s="463">
        <v>1176310.19</v>
      </c>
      <c r="AI110" s="463">
        <v>1329131.8700000001</v>
      </c>
      <c r="AJ110" s="463">
        <v>1454354.04</v>
      </c>
      <c r="AK110" s="463">
        <v>1097220.0099999998</v>
      </c>
    </row>
    <row r="111" spans="1:37" s="289" customFormat="1" ht="11.25" x14ac:dyDescent="0.2">
      <c r="A111" s="620"/>
      <c r="B111" s="464" t="s">
        <v>398</v>
      </c>
      <c r="K111" s="468">
        <v>2.2280564263322886</v>
      </c>
      <c r="L111" s="468">
        <v>2.3030317342412934</v>
      </c>
      <c r="M111" s="469">
        <v>2.3315879342596553</v>
      </c>
      <c r="N111" s="468">
        <v>2.4953620385748851</v>
      </c>
      <c r="O111" s="468">
        <v>2.0095792921330218</v>
      </c>
      <c r="P111" s="469">
        <v>1.4271154015043805</v>
      </c>
      <c r="Q111" s="468">
        <v>2.8985456085851453</v>
      </c>
      <c r="R111" s="468">
        <v>2.3996986428918268</v>
      </c>
      <c r="S111" s="468">
        <v>2.411614806560701</v>
      </c>
      <c r="T111" s="468">
        <v>2.5362685926076809</v>
      </c>
      <c r="U111" s="468">
        <v>2.4681280539088029</v>
      </c>
      <c r="V111" s="468">
        <v>2.630073902861235</v>
      </c>
      <c r="W111" s="468">
        <v>2.3655075958848757</v>
      </c>
      <c r="X111" s="468">
        <v>2.5489324213729367</v>
      </c>
      <c r="Y111" s="468">
        <v>2.5714964106085949</v>
      </c>
      <c r="Z111" s="468">
        <v>3.1497920294790829</v>
      </c>
      <c r="AA111" s="468">
        <v>3.5411401839290089</v>
      </c>
      <c r="AB111" s="468">
        <v>3.0379695870138415</v>
      </c>
      <c r="AC111" s="468">
        <v>3.1402672790538197</v>
      </c>
      <c r="AD111" s="468">
        <v>2.6472860908441134</v>
      </c>
      <c r="AE111" s="468">
        <v>3.0885338049275792</v>
      </c>
      <c r="AF111" s="492">
        <v>2.7446840601373381</v>
      </c>
      <c r="AG111" s="492">
        <v>2.9929882721028509</v>
      </c>
      <c r="AH111" s="493">
        <v>2.6594702728376265</v>
      </c>
      <c r="AI111" s="493">
        <v>3.0409552465904812</v>
      </c>
      <c r="AJ111" s="493">
        <v>3.0917609174401681</v>
      </c>
      <c r="AK111" s="493">
        <v>2.5025259952787691</v>
      </c>
    </row>
    <row r="112" spans="1:37" s="289" customFormat="1" ht="11.25" x14ac:dyDescent="0.2">
      <c r="A112" s="618" t="s">
        <v>109</v>
      </c>
      <c r="B112" s="446" t="s">
        <v>396</v>
      </c>
      <c r="C112" s="451">
        <v>105102</v>
      </c>
      <c r="D112" s="473">
        <v>127773</v>
      </c>
      <c r="E112" s="473">
        <v>136473</v>
      </c>
      <c r="F112" s="473">
        <v>167423</v>
      </c>
      <c r="G112" s="473">
        <v>190721</v>
      </c>
      <c r="H112" s="473">
        <v>252285</v>
      </c>
      <c r="I112" s="473">
        <v>228775</v>
      </c>
      <c r="J112" s="474">
        <v>229767</v>
      </c>
      <c r="K112" s="452">
        <v>264310</v>
      </c>
      <c r="L112" s="452">
        <v>348949</v>
      </c>
      <c r="M112" s="453">
        <v>323842</v>
      </c>
      <c r="N112" s="454">
        <v>343004</v>
      </c>
      <c r="O112" s="452">
        <v>313025</v>
      </c>
      <c r="P112" s="453">
        <v>250959</v>
      </c>
      <c r="Q112" s="452">
        <v>259460</v>
      </c>
      <c r="R112" s="452">
        <v>267160</v>
      </c>
      <c r="S112" s="452">
        <v>292247</v>
      </c>
      <c r="T112" s="452">
        <v>337571</v>
      </c>
      <c r="U112" s="452">
        <v>356924.25</v>
      </c>
      <c r="V112" s="452">
        <v>354825.67</v>
      </c>
      <c r="W112" s="452">
        <v>368824.32000000001</v>
      </c>
      <c r="X112" s="452">
        <v>373385.86</v>
      </c>
      <c r="Y112" s="452">
        <v>401319.14</v>
      </c>
      <c r="Z112" s="452">
        <v>418808.09</v>
      </c>
      <c r="AA112" s="452">
        <v>389297.83</v>
      </c>
      <c r="AB112" s="452">
        <v>366180.29</v>
      </c>
      <c r="AC112" s="452">
        <v>392991.25</v>
      </c>
      <c r="AD112" s="452">
        <v>394261.6</v>
      </c>
      <c r="AE112" s="452">
        <v>411801.58</v>
      </c>
      <c r="AF112" s="452">
        <v>379777.8</v>
      </c>
      <c r="AG112" s="452">
        <v>368213.71</v>
      </c>
      <c r="AH112" s="455">
        <v>342315.21</v>
      </c>
      <c r="AI112" s="455">
        <v>343963.82</v>
      </c>
      <c r="AJ112" s="455">
        <v>379943.57</v>
      </c>
      <c r="AK112" s="455">
        <v>343380.14</v>
      </c>
    </row>
    <row r="113" spans="1:37" s="289" customFormat="1" ht="11.25" x14ac:dyDescent="0.2">
      <c r="A113" s="619"/>
      <c r="B113" s="457" t="s">
        <v>397</v>
      </c>
      <c r="C113" s="494">
        <v>255397.86000000002</v>
      </c>
      <c r="D113" s="494">
        <v>310488.39</v>
      </c>
      <c r="E113" s="494">
        <v>331629.39</v>
      </c>
      <c r="F113" s="494">
        <v>406837.89</v>
      </c>
      <c r="G113" s="494">
        <v>463452.03</v>
      </c>
      <c r="H113" s="494">
        <v>613052.55000000005</v>
      </c>
      <c r="I113" s="494">
        <v>576513</v>
      </c>
      <c r="J113" s="494">
        <v>579012.84</v>
      </c>
      <c r="K113" s="460">
        <v>680216</v>
      </c>
      <c r="L113" s="460">
        <v>931053</v>
      </c>
      <c r="M113" s="461">
        <v>844428</v>
      </c>
      <c r="N113" s="462">
        <v>973321</v>
      </c>
      <c r="O113" s="460">
        <v>709533</v>
      </c>
      <c r="P113" s="461">
        <v>387805</v>
      </c>
      <c r="Q113" s="460">
        <v>934674</v>
      </c>
      <c r="R113" s="460">
        <v>769377</v>
      </c>
      <c r="S113" s="460">
        <v>880172</v>
      </c>
      <c r="T113" s="460">
        <v>1031920</v>
      </c>
      <c r="U113" s="460">
        <v>1048943.26</v>
      </c>
      <c r="V113" s="460">
        <v>1128118.8700000001</v>
      </c>
      <c r="W113" s="460">
        <v>1042417.89</v>
      </c>
      <c r="X113" s="460">
        <v>1046070.82</v>
      </c>
      <c r="Y113" s="460">
        <v>1109136.51</v>
      </c>
      <c r="Z113" s="460">
        <v>1443209.95</v>
      </c>
      <c r="AA113" s="460">
        <v>1537320.3</v>
      </c>
      <c r="AB113" s="460">
        <v>1256211.98</v>
      </c>
      <c r="AC113" s="460">
        <v>1359124.85</v>
      </c>
      <c r="AD113" s="460">
        <v>1146223.8</v>
      </c>
      <c r="AE113" s="460">
        <v>1410769.02</v>
      </c>
      <c r="AF113" s="460">
        <v>1156973.3600000001</v>
      </c>
      <c r="AG113" s="460">
        <v>1245327.96</v>
      </c>
      <c r="AH113" s="463">
        <v>1024927.97</v>
      </c>
      <c r="AI113" s="463">
        <v>1166392.56</v>
      </c>
      <c r="AJ113" s="463">
        <v>1309495.79</v>
      </c>
      <c r="AK113" s="463">
        <v>946890.85</v>
      </c>
    </row>
    <row r="114" spans="1:37" s="289" customFormat="1" ht="11.25" x14ac:dyDescent="0.2">
      <c r="A114" s="620"/>
      <c r="B114" s="464" t="s">
        <v>398</v>
      </c>
      <c r="C114" s="289">
        <v>2.4300000000000002</v>
      </c>
      <c r="D114" s="289">
        <v>2.4300000000000002</v>
      </c>
      <c r="E114" s="289">
        <v>2.4300000000000002</v>
      </c>
      <c r="F114" s="289">
        <v>2.4300000000000002</v>
      </c>
      <c r="G114" s="289">
        <v>2.4300000000000002</v>
      </c>
      <c r="H114" s="289">
        <v>2.4300000000000002</v>
      </c>
      <c r="I114" s="289">
        <v>2.52</v>
      </c>
      <c r="J114" s="289">
        <v>2.52</v>
      </c>
      <c r="K114" s="468">
        <v>2.57</v>
      </c>
      <c r="L114" s="468">
        <v>2.67</v>
      </c>
      <c r="M114" s="469">
        <v>2.61</v>
      </c>
      <c r="N114" s="470">
        <v>2.84</v>
      </c>
      <c r="O114" s="468">
        <v>2.26669754811916</v>
      </c>
      <c r="P114" s="469">
        <v>1.5452922588948792</v>
      </c>
      <c r="Q114" s="468">
        <v>3.6023818700377706</v>
      </c>
      <c r="R114" s="468">
        <v>2.8798360533013923</v>
      </c>
      <c r="S114" s="468">
        <v>3.01174006918805</v>
      </c>
      <c r="T114" s="468">
        <v>3.0568976600478122</v>
      </c>
      <c r="U114" s="468">
        <v>2.9388399919590782</v>
      </c>
      <c r="V114" s="468">
        <v>3.1793609239151164</v>
      </c>
      <c r="W114" s="468">
        <v>2.826326338783733</v>
      </c>
      <c r="X114" s="468">
        <v>2.8015812382397125</v>
      </c>
      <c r="Y114" s="468">
        <v>2.7637269181828708</v>
      </c>
      <c r="Z114" s="468">
        <v>3.4459934859424513</v>
      </c>
      <c r="AA114" s="468">
        <v>3.9489567665969267</v>
      </c>
      <c r="AB114" s="468">
        <v>3.4305832790727213</v>
      </c>
      <c r="AC114" s="468">
        <v>3.4584099518755189</v>
      </c>
      <c r="AD114" s="468">
        <v>2.9072671545998903</v>
      </c>
      <c r="AE114" s="468">
        <v>3.4258465448335578</v>
      </c>
      <c r="AF114" s="468">
        <v>3.0464481072879988</v>
      </c>
      <c r="AG114" s="468">
        <v>3.382079282164697</v>
      </c>
      <c r="AH114" s="471">
        <v>2.9941058418058604</v>
      </c>
      <c r="AI114" s="471">
        <v>3.3910326964039417</v>
      </c>
      <c r="AJ114" s="471">
        <v>3.4465533658064014</v>
      </c>
      <c r="AK114" s="471">
        <v>2.7575585763346706</v>
      </c>
    </row>
    <row r="115" spans="1:37" s="289" customFormat="1" ht="11.25" x14ac:dyDescent="0.2">
      <c r="A115" s="618" t="s">
        <v>112</v>
      </c>
      <c r="B115" s="446" t="s">
        <v>396</v>
      </c>
      <c r="C115" s="473">
        <v>9261</v>
      </c>
      <c r="D115" s="473">
        <v>9491</v>
      </c>
      <c r="E115" s="473">
        <v>12421</v>
      </c>
      <c r="F115" s="473">
        <v>9915</v>
      </c>
      <c r="G115" s="473">
        <v>29266</v>
      </c>
      <c r="H115" s="473">
        <v>35253</v>
      </c>
      <c r="I115" s="473">
        <v>14677</v>
      </c>
      <c r="J115" s="474">
        <v>17865</v>
      </c>
      <c r="K115" s="452">
        <v>27881</v>
      </c>
      <c r="L115" s="452">
        <v>45462</v>
      </c>
      <c r="M115" s="453">
        <v>29871</v>
      </c>
      <c r="N115" s="454">
        <v>33235</v>
      </c>
      <c r="O115" s="452">
        <v>29637</v>
      </c>
      <c r="P115" s="453">
        <v>38147</v>
      </c>
      <c r="Q115" s="452">
        <v>27611</v>
      </c>
      <c r="R115" s="452">
        <v>44613</v>
      </c>
      <c r="S115" s="452">
        <v>57785</v>
      </c>
      <c r="T115" s="452">
        <v>56914</v>
      </c>
      <c r="U115" s="452">
        <v>69793.23</v>
      </c>
      <c r="V115" s="452">
        <v>53623.13</v>
      </c>
      <c r="W115" s="452">
        <v>51102.54</v>
      </c>
      <c r="X115" s="452">
        <v>31494.71</v>
      </c>
      <c r="Y115" s="452">
        <v>18362.89</v>
      </c>
      <c r="Z115" s="452">
        <v>20250.48</v>
      </c>
      <c r="AA115" s="452">
        <v>27019.81</v>
      </c>
      <c r="AB115" s="452">
        <v>32649.54</v>
      </c>
      <c r="AC115" s="452">
        <v>35542.629999999997</v>
      </c>
      <c r="AD115" s="452">
        <v>32585.82</v>
      </c>
      <c r="AE115" s="452">
        <v>26608.03</v>
      </c>
      <c r="AF115" s="452">
        <v>35778.31</v>
      </c>
      <c r="AG115" s="452">
        <v>40254.83</v>
      </c>
      <c r="AH115" s="455">
        <v>43866.89</v>
      </c>
      <c r="AI115" s="455">
        <v>26125</v>
      </c>
      <c r="AJ115" s="455">
        <v>26250.23</v>
      </c>
      <c r="AK115" s="455">
        <v>36610.800000000003</v>
      </c>
    </row>
    <row r="116" spans="1:37" s="289" customFormat="1" ht="11.25" x14ac:dyDescent="0.2">
      <c r="A116" s="619"/>
      <c r="B116" s="457" t="s">
        <v>397</v>
      </c>
      <c r="C116" s="328">
        <f>C117*C115</f>
        <v>5556.5999999999995</v>
      </c>
      <c r="D116" s="328">
        <f t="shared" ref="D116:J116" si="6">D117*D115</f>
        <v>5694.5999999999995</v>
      </c>
      <c r="E116" s="328">
        <f t="shared" si="6"/>
        <v>7452.5999999999995</v>
      </c>
      <c r="F116" s="328">
        <f t="shared" si="6"/>
        <v>5949</v>
      </c>
      <c r="G116" s="328">
        <f t="shared" si="6"/>
        <v>17559.599999999999</v>
      </c>
      <c r="H116" s="328">
        <f t="shared" si="6"/>
        <v>21151.8</v>
      </c>
      <c r="I116" s="328">
        <f t="shared" si="6"/>
        <v>8806.1999999999989</v>
      </c>
      <c r="J116" s="328">
        <f t="shared" si="6"/>
        <v>10719</v>
      </c>
      <c r="K116" s="460">
        <v>20524</v>
      </c>
      <c r="L116" s="460">
        <v>28509</v>
      </c>
      <c r="M116" s="461">
        <v>13607</v>
      </c>
      <c r="N116" s="462">
        <v>21294</v>
      </c>
      <c r="O116" s="460">
        <v>16918</v>
      </c>
      <c r="P116" s="461">
        <v>19544</v>
      </c>
      <c r="Q116" s="460">
        <v>24821</v>
      </c>
      <c r="R116" s="460">
        <v>36418</v>
      </c>
      <c r="S116" s="460">
        <v>31591</v>
      </c>
      <c r="T116" s="460">
        <v>33101</v>
      </c>
      <c r="U116" s="460">
        <v>49427.66</v>
      </c>
      <c r="V116" s="460">
        <v>32691.9</v>
      </c>
      <c r="W116" s="460">
        <v>23690.05</v>
      </c>
      <c r="X116" s="460">
        <v>26918.04</v>
      </c>
      <c r="Y116" s="460">
        <v>12813.51</v>
      </c>
      <c r="Z116" s="460">
        <v>13911.26</v>
      </c>
      <c r="AA116" s="460">
        <v>24665.39</v>
      </c>
      <c r="AB116" s="460">
        <v>26743.06</v>
      </c>
      <c r="AC116" s="460">
        <v>28574.42</v>
      </c>
      <c r="AD116" s="460">
        <v>20047.64</v>
      </c>
      <c r="AE116" s="460">
        <v>13665.76</v>
      </c>
      <c r="AF116" s="460">
        <v>23606.36</v>
      </c>
      <c r="AG116" s="460">
        <v>28702.32</v>
      </c>
      <c r="AH116" s="463">
        <v>29691.48</v>
      </c>
      <c r="AI116" s="463">
        <v>21963.51</v>
      </c>
      <c r="AJ116" s="463">
        <v>18027.63</v>
      </c>
      <c r="AK116" s="463">
        <v>27250.29</v>
      </c>
    </row>
    <row r="117" spans="1:37" s="289" customFormat="1" ht="11.25" x14ac:dyDescent="0.2">
      <c r="A117" s="620"/>
      <c r="B117" s="464" t="s">
        <v>398</v>
      </c>
      <c r="C117" s="476">
        <v>0.6</v>
      </c>
      <c r="D117" s="476">
        <v>0.6</v>
      </c>
      <c r="E117" s="476">
        <v>0.6</v>
      </c>
      <c r="F117" s="476">
        <v>0.6</v>
      </c>
      <c r="G117" s="476">
        <v>0.6</v>
      </c>
      <c r="H117" s="476">
        <v>0.6</v>
      </c>
      <c r="I117" s="476">
        <v>0.6</v>
      </c>
      <c r="J117" s="476">
        <v>0.6</v>
      </c>
      <c r="K117" s="468">
        <v>0.74</v>
      </c>
      <c r="L117" s="468">
        <v>0.63</v>
      </c>
      <c r="M117" s="469">
        <v>0.46</v>
      </c>
      <c r="N117" s="470">
        <v>0.64</v>
      </c>
      <c r="O117" s="468">
        <v>0.5708405034247731</v>
      </c>
      <c r="P117" s="469">
        <v>0.51233386635908462</v>
      </c>
      <c r="Q117" s="468">
        <v>0.89895331570750792</v>
      </c>
      <c r="R117" s="468">
        <v>0.81630914755788675</v>
      </c>
      <c r="S117" s="468">
        <v>0.54669897032101755</v>
      </c>
      <c r="T117" s="468">
        <v>0.58159679516463436</v>
      </c>
      <c r="U117" s="468">
        <v>0.70820135420011376</v>
      </c>
      <c r="V117" s="468">
        <v>0.60966042079229621</v>
      </c>
      <c r="W117" s="468">
        <v>0.46357871839638498</v>
      </c>
      <c r="X117" s="468">
        <v>0.85468448510876915</v>
      </c>
      <c r="Y117" s="468">
        <v>0.69779375686506862</v>
      </c>
      <c r="Z117" s="468">
        <v>0.68695951898424135</v>
      </c>
      <c r="AA117" s="468">
        <v>0.91286319185812181</v>
      </c>
      <c r="AB117" s="468">
        <v>0.81909454160763062</v>
      </c>
      <c r="AC117" s="468">
        <v>0.80394782265690523</v>
      </c>
      <c r="AD117" s="468">
        <v>0.61522588659729904</v>
      </c>
      <c r="AE117" s="468">
        <v>0.51359533193550977</v>
      </c>
      <c r="AF117" s="468">
        <v>0.65979527820067529</v>
      </c>
      <c r="AG117" s="468">
        <v>0.71301555614568479</v>
      </c>
      <c r="AH117" s="471">
        <v>0.6768540008192967</v>
      </c>
      <c r="AI117" s="471">
        <v>0.84070851674641145</v>
      </c>
      <c r="AJ117" s="471">
        <v>0.68676083980978453</v>
      </c>
      <c r="AK117" s="471">
        <v>0.74432380609000615</v>
      </c>
    </row>
    <row r="118" spans="1:37" s="289" customFormat="1" ht="13.15" customHeight="1" x14ac:dyDescent="0.2">
      <c r="A118" s="621" t="s">
        <v>147</v>
      </c>
      <c r="B118" s="446" t="s">
        <v>396</v>
      </c>
      <c r="C118" s="473">
        <v>15633</v>
      </c>
      <c r="D118" s="473">
        <v>25318</v>
      </c>
      <c r="E118" s="473">
        <v>18565</v>
      </c>
      <c r="F118" s="473">
        <v>16357</v>
      </c>
      <c r="G118" s="473">
        <v>30482</v>
      </c>
      <c r="H118" s="473">
        <v>38868</v>
      </c>
      <c r="I118" s="473">
        <v>36302</v>
      </c>
      <c r="J118" s="474">
        <v>26483</v>
      </c>
      <c r="K118" s="452">
        <v>57433</v>
      </c>
      <c r="L118" s="452">
        <v>71395</v>
      </c>
      <c r="M118" s="453">
        <v>50970</v>
      </c>
      <c r="N118" s="454">
        <v>56063</v>
      </c>
      <c r="O118" s="452">
        <v>67076</v>
      </c>
      <c r="P118" s="453">
        <v>132197</v>
      </c>
      <c r="Q118" s="452">
        <v>95357</v>
      </c>
      <c r="R118" s="452">
        <v>87753</v>
      </c>
      <c r="S118" s="452">
        <v>87909</v>
      </c>
      <c r="T118" s="452">
        <v>57173</v>
      </c>
      <c r="U118" s="452">
        <v>57133.74</v>
      </c>
      <c r="V118" s="452">
        <v>78084.460000000006</v>
      </c>
      <c r="W118" s="452">
        <v>70493.289999999994</v>
      </c>
      <c r="X118" s="452">
        <v>59524.1</v>
      </c>
      <c r="Y118" s="452">
        <v>51137.34</v>
      </c>
      <c r="Z118" s="452">
        <v>47849.38</v>
      </c>
      <c r="AA118" s="452">
        <v>47956.049999999996</v>
      </c>
      <c r="AB118" s="452">
        <v>47192.14</v>
      </c>
      <c r="AC118" s="452">
        <v>41643.629999999997</v>
      </c>
      <c r="AD118" s="452">
        <v>52676</v>
      </c>
      <c r="AE118" s="452">
        <v>50926.3</v>
      </c>
      <c r="AF118" s="452">
        <v>39204.959999999999</v>
      </c>
      <c r="AG118" s="452">
        <v>41744.31</v>
      </c>
      <c r="AH118" s="455">
        <v>56127.86</v>
      </c>
      <c r="AI118" s="455">
        <v>66988.26999999999</v>
      </c>
      <c r="AJ118" s="455">
        <v>64202.869999999995</v>
      </c>
      <c r="AK118" s="455">
        <v>58454.060000000005</v>
      </c>
    </row>
    <row r="119" spans="1:37" s="289" customFormat="1" ht="11.25" customHeight="1" x14ac:dyDescent="0.2">
      <c r="A119" s="622"/>
      <c r="B119" s="457" t="s">
        <v>397</v>
      </c>
      <c r="K119" s="460">
        <v>78242</v>
      </c>
      <c r="L119" s="460">
        <v>113204</v>
      </c>
      <c r="M119" s="461">
        <v>85519</v>
      </c>
      <c r="N119" s="462">
        <v>84135</v>
      </c>
      <c r="O119" s="460">
        <v>96950</v>
      </c>
      <c r="P119" s="461">
        <v>193899</v>
      </c>
      <c r="Q119" s="460">
        <v>148990</v>
      </c>
      <c r="R119" s="460">
        <v>152947</v>
      </c>
      <c r="S119" s="460">
        <v>144382</v>
      </c>
      <c r="T119" s="460">
        <v>80505</v>
      </c>
      <c r="U119" s="460">
        <v>95835.85</v>
      </c>
      <c r="V119" s="460">
        <v>118807.66</v>
      </c>
      <c r="W119" s="460">
        <v>93984.65</v>
      </c>
      <c r="X119" s="460">
        <v>110747.26</v>
      </c>
      <c r="Y119" s="460">
        <v>88760.3</v>
      </c>
      <c r="Z119" s="460">
        <v>76537.570000000022</v>
      </c>
      <c r="AA119" s="460">
        <v>82072.53</v>
      </c>
      <c r="AB119" s="460">
        <v>72046.14</v>
      </c>
      <c r="AC119" s="460">
        <v>88783.78</v>
      </c>
      <c r="AD119" s="460">
        <v>103164.24</v>
      </c>
      <c r="AE119" s="460">
        <v>86895.72</v>
      </c>
      <c r="AF119" s="460">
        <v>67595.739999999991</v>
      </c>
      <c r="AG119" s="460">
        <v>73451.5</v>
      </c>
      <c r="AH119" s="463">
        <v>121690.73999999999</v>
      </c>
      <c r="AI119" s="463">
        <v>140775.79999999999</v>
      </c>
      <c r="AJ119" s="463">
        <v>126830.62</v>
      </c>
      <c r="AK119" s="463">
        <v>123078.87</v>
      </c>
    </row>
    <row r="120" spans="1:37" s="289" customFormat="1" ht="11.25" x14ac:dyDescent="0.2">
      <c r="A120" s="623"/>
      <c r="B120" s="464" t="s">
        <v>398</v>
      </c>
      <c r="K120" s="489">
        <v>1.362317831212021</v>
      </c>
      <c r="L120" s="489">
        <v>1.5856012325793123</v>
      </c>
      <c r="M120" s="469">
        <v>1.6778300961349815</v>
      </c>
      <c r="N120" s="468">
        <v>1.5007224015839324</v>
      </c>
      <c r="O120" s="468">
        <v>1.4453753950742441</v>
      </c>
      <c r="P120" s="469">
        <v>1.466742815646346</v>
      </c>
      <c r="Q120" s="468">
        <v>1.5624442883060499</v>
      </c>
      <c r="R120" s="468">
        <v>1.7429261677663441</v>
      </c>
      <c r="S120" s="468">
        <v>1.6424029394032464</v>
      </c>
      <c r="T120" s="468">
        <v>1.4080947300299091</v>
      </c>
      <c r="U120" s="468">
        <v>1.677395003372788</v>
      </c>
      <c r="V120" s="468">
        <v>1.5215275869231855</v>
      </c>
      <c r="W120" s="468">
        <v>1.3332424972646333</v>
      </c>
      <c r="X120" s="468">
        <v>1.8605448885409439</v>
      </c>
      <c r="Y120" s="468">
        <v>1.7357238370239825</v>
      </c>
      <c r="Z120" s="468">
        <v>1.5995519691164237</v>
      </c>
      <c r="AA120" s="468">
        <v>1.7114113860503526</v>
      </c>
      <c r="AB120" s="468">
        <v>1.5266554981401563</v>
      </c>
      <c r="AC120" s="468">
        <v>2.1319894543295099</v>
      </c>
      <c r="AD120" s="468">
        <v>1.9584676133343459</v>
      </c>
      <c r="AE120" s="468">
        <v>1.7063034227894034</v>
      </c>
      <c r="AF120" s="468">
        <v>1.7241629630536541</v>
      </c>
      <c r="AG120" s="468">
        <v>1.7595571707856712</v>
      </c>
      <c r="AH120" s="471">
        <v>2.1680986946589447</v>
      </c>
      <c r="AI120" s="471">
        <v>2.1014992624828199</v>
      </c>
      <c r="AJ120" s="471">
        <v>1.9754665173067809</v>
      </c>
      <c r="AK120" s="471">
        <v>2.1055658067206964</v>
      </c>
    </row>
    <row r="121" spans="1:37" s="289" customFormat="1" ht="13.15" customHeight="1" x14ac:dyDescent="0.2">
      <c r="A121" s="618" t="s">
        <v>410</v>
      </c>
      <c r="B121" s="446" t="s">
        <v>396</v>
      </c>
      <c r="C121" s="452">
        <f t="shared" ref="C121:J121" si="7">C40</f>
        <v>381525</v>
      </c>
      <c r="D121" s="452">
        <f t="shared" si="7"/>
        <v>344381</v>
      </c>
      <c r="E121" s="452">
        <f t="shared" si="7"/>
        <v>326609</v>
      </c>
      <c r="F121" s="452">
        <f t="shared" si="7"/>
        <v>302764</v>
      </c>
      <c r="G121" s="452">
        <f t="shared" si="7"/>
        <v>272339</v>
      </c>
      <c r="H121" s="452">
        <f t="shared" si="7"/>
        <v>284952</v>
      </c>
      <c r="I121" s="452">
        <f t="shared" si="7"/>
        <v>304129</v>
      </c>
      <c r="J121" s="452">
        <f t="shared" si="7"/>
        <v>269213</v>
      </c>
      <c r="K121" s="452">
        <v>240436</v>
      </c>
      <c r="L121" s="452">
        <v>241244</v>
      </c>
      <c r="M121" s="453">
        <v>224340</v>
      </c>
      <c r="N121" s="454">
        <v>216823</v>
      </c>
      <c r="O121" s="452">
        <v>218697</v>
      </c>
      <c r="P121" s="453">
        <v>207197</v>
      </c>
      <c r="Q121" s="452">
        <v>213547</v>
      </c>
      <c r="R121" s="452">
        <v>192500.54136379241</v>
      </c>
      <c r="S121" s="452">
        <v>185699.69807103573</v>
      </c>
      <c r="T121" s="452">
        <v>161884</v>
      </c>
      <c r="U121" s="452">
        <v>173899.03</v>
      </c>
      <c r="V121" s="452">
        <v>166004.63</v>
      </c>
      <c r="W121" s="452">
        <v>178608.09</v>
      </c>
      <c r="X121" s="452">
        <v>186224.29</v>
      </c>
      <c r="Y121" s="452">
        <v>205109.15</v>
      </c>
      <c r="Z121" s="452">
        <v>233814.71</v>
      </c>
      <c r="AA121" s="452">
        <v>237235.19</v>
      </c>
      <c r="AB121" s="452">
        <v>244955.67</v>
      </c>
      <c r="AC121" s="452">
        <v>234396.1</v>
      </c>
      <c r="AD121" s="452">
        <v>223212.39</v>
      </c>
      <c r="AE121" s="452">
        <v>224104.52</v>
      </c>
      <c r="AF121" s="452">
        <v>232392.27</v>
      </c>
      <c r="AG121" s="452">
        <v>226154.57</v>
      </c>
      <c r="AH121" s="455">
        <v>216981.71</v>
      </c>
      <c r="AI121" s="455">
        <v>211789.4</v>
      </c>
      <c r="AJ121" s="455">
        <v>222929.09999999998</v>
      </c>
      <c r="AK121" s="455">
        <v>223738.76</v>
      </c>
    </row>
    <row r="122" spans="1:37" s="289" customFormat="1" ht="11.25" customHeight="1" x14ac:dyDescent="0.2">
      <c r="A122" s="619"/>
      <c r="B122" s="457" t="s">
        <v>397</v>
      </c>
      <c r="C122" s="495">
        <f>C123*C121</f>
        <v>13185504</v>
      </c>
      <c r="D122" s="495">
        <f t="shared" ref="D122:J122" si="8">D123*D121</f>
        <v>11901807.360000001</v>
      </c>
      <c r="E122" s="495">
        <f t="shared" si="8"/>
        <v>11287607.040000001</v>
      </c>
      <c r="F122" s="495">
        <f t="shared" si="8"/>
        <v>10463523.84</v>
      </c>
      <c r="G122" s="495">
        <f t="shared" si="8"/>
        <v>9412035.8399999999</v>
      </c>
      <c r="H122" s="495">
        <f t="shared" si="8"/>
        <v>9847941.120000001</v>
      </c>
      <c r="I122" s="495">
        <f t="shared" si="8"/>
        <v>10510698.24</v>
      </c>
      <c r="J122" s="495">
        <f t="shared" si="8"/>
        <v>9304001.2800000012</v>
      </c>
      <c r="K122" s="460">
        <v>8310653</v>
      </c>
      <c r="L122" s="460">
        <v>7845029</v>
      </c>
      <c r="M122" s="461">
        <v>7431370</v>
      </c>
      <c r="N122" s="462">
        <v>7114078</v>
      </c>
      <c r="O122" s="460">
        <v>7082516</v>
      </c>
      <c r="P122" s="461">
        <v>5707436</v>
      </c>
      <c r="Q122" s="460">
        <v>6462231</v>
      </c>
      <c r="R122" s="460">
        <v>6870443</v>
      </c>
      <c r="S122" s="460">
        <v>6065651</v>
      </c>
      <c r="T122" s="460">
        <v>5569698</v>
      </c>
      <c r="U122" s="460">
        <v>6143804.9900000002</v>
      </c>
      <c r="V122" s="460">
        <v>6332712.0599999996</v>
      </c>
      <c r="W122" s="460">
        <v>5901650.0700000003</v>
      </c>
      <c r="X122" s="460">
        <v>7781562.6100000003</v>
      </c>
      <c r="Y122" s="460">
        <v>8328238.6299999999</v>
      </c>
      <c r="Z122" s="460">
        <v>7635366.6200000001</v>
      </c>
      <c r="AA122" s="460">
        <v>9577873.0399999991</v>
      </c>
      <c r="AB122" s="460">
        <v>7134350.5499999998</v>
      </c>
      <c r="AC122" s="460">
        <v>9545239.2710716818</v>
      </c>
      <c r="AD122" s="460">
        <v>7776989.8399999999</v>
      </c>
      <c r="AE122" s="460">
        <v>6686996.3499999996</v>
      </c>
      <c r="AF122" s="460">
        <v>8243653.9900000002</v>
      </c>
      <c r="AG122" s="460">
        <v>8832116.8100000005</v>
      </c>
      <c r="AH122" s="463">
        <v>8431654.6400000006</v>
      </c>
      <c r="AI122" s="463">
        <v>7615122.3300000001</v>
      </c>
      <c r="AJ122" s="463">
        <v>7189809.7599999998</v>
      </c>
      <c r="AK122" s="463">
        <v>7130453.6200000001</v>
      </c>
    </row>
    <row r="123" spans="1:37" s="289" customFormat="1" ht="11.25" x14ac:dyDescent="0.2">
      <c r="A123" s="620"/>
      <c r="B123" s="464" t="s">
        <v>398</v>
      </c>
      <c r="C123" s="483">
        <v>34.56</v>
      </c>
      <c r="D123" s="483">
        <v>34.56</v>
      </c>
      <c r="E123" s="483">
        <v>34.56</v>
      </c>
      <c r="F123" s="483">
        <v>34.56</v>
      </c>
      <c r="G123" s="483">
        <v>34.56</v>
      </c>
      <c r="H123" s="483">
        <v>34.56</v>
      </c>
      <c r="I123" s="483">
        <v>34.56</v>
      </c>
      <c r="J123" s="483">
        <v>34.56</v>
      </c>
      <c r="K123" s="468">
        <v>34.56</v>
      </c>
      <c r="L123" s="468">
        <v>32.520000000000003</v>
      </c>
      <c r="M123" s="469">
        <v>33.130000000000003</v>
      </c>
      <c r="N123" s="470">
        <v>32.81</v>
      </c>
      <c r="O123" s="468">
        <v>32.385062437984978</v>
      </c>
      <c r="P123" s="469">
        <v>27.54593937170905</v>
      </c>
      <c r="Q123" s="468">
        <v>30.261399129933924</v>
      </c>
      <c r="R123" s="468">
        <v>35.69051261531812</v>
      </c>
      <c r="S123" s="468">
        <v>32.663763393302375</v>
      </c>
      <c r="T123" s="468">
        <v>34.405487880210522</v>
      </c>
      <c r="U123" s="468">
        <v>35.329725473454339</v>
      </c>
      <c r="V123" s="468">
        <v>38.147803829326925</v>
      </c>
      <c r="W123" s="468">
        <v>33.042456643481266</v>
      </c>
      <c r="X123" s="468">
        <v>41.785970079413381</v>
      </c>
      <c r="Y123" s="468">
        <v>40.603935173052982</v>
      </c>
      <c r="Z123" s="468">
        <v>32.655629836121093</v>
      </c>
      <c r="AA123" s="468">
        <v>40.372901844789546</v>
      </c>
      <c r="AB123" s="468">
        <v>29.125068017409024</v>
      </c>
      <c r="AC123" s="468">
        <v>40.722688095372241</v>
      </c>
      <c r="AD123" s="468">
        <v>34.841210382631537</v>
      </c>
      <c r="AE123" s="468">
        <v>29.838739307890801</v>
      </c>
      <c r="AF123" s="468">
        <v>35.473012893242966</v>
      </c>
      <c r="AG123" s="468">
        <v>39.053452733676792</v>
      </c>
      <c r="AH123" s="471">
        <v>38.858826580360166</v>
      </c>
      <c r="AI123" s="471">
        <v>35.956107010076991</v>
      </c>
      <c r="AJ123" s="471">
        <v>32.251553341398683</v>
      </c>
      <c r="AK123" s="471">
        <v>31.869550094941083</v>
      </c>
    </row>
    <row r="124" spans="1:37" s="289" customFormat="1" ht="13.15" customHeight="1" x14ac:dyDescent="0.2">
      <c r="A124" s="618" t="s">
        <v>411</v>
      </c>
      <c r="B124" s="446" t="s">
        <v>396</v>
      </c>
      <c r="C124" s="473">
        <v>505381</v>
      </c>
      <c r="D124" s="473">
        <v>488383</v>
      </c>
      <c r="E124" s="473">
        <v>511537</v>
      </c>
      <c r="F124" s="473">
        <v>499490</v>
      </c>
      <c r="G124" s="473">
        <v>483906</v>
      </c>
      <c r="H124" s="473">
        <v>464276</v>
      </c>
      <c r="I124" s="473">
        <v>446238</v>
      </c>
      <c r="J124" s="473">
        <v>424390</v>
      </c>
      <c r="K124" s="496">
        <f>J124+($V124-$J124)/($V$54-$J$54)</f>
        <v>420945.36</v>
      </c>
      <c r="L124" s="496">
        <f t="shared" ref="L124:U125" si="9">K124+($V124-$J124)/($V$54-$J$54)</f>
        <v>417500.72</v>
      </c>
      <c r="M124" s="496">
        <f t="shared" si="9"/>
        <v>414056.07999999996</v>
      </c>
      <c r="N124" s="496">
        <f t="shared" si="9"/>
        <v>410611.43999999994</v>
      </c>
      <c r="O124" s="496">
        <f t="shared" si="9"/>
        <v>407166.79999999993</v>
      </c>
      <c r="P124" s="496">
        <f t="shared" si="9"/>
        <v>403722.15999999992</v>
      </c>
      <c r="Q124" s="496">
        <f t="shared" si="9"/>
        <v>400277.5199999999</v>
      </c>
      <c r="R124" s="509">
        <f t="shared" si="9"/>
        <v>396832.87999999989</v>
      </c>
      <c r="S124" s="510">
        <f t="shared" si="9"/>
        <v>393388.23999999987</v>
      </c>
      <c r="T124" s="510">
        <f t="shared" si="9"/>
        <v>389943.59999999986</v>
      </c>
      <c r="U124" s="511">
        <f t="shared" si="9"/>
        <v>386498.95999999985</v>
      </c>
      <c r="V124" s="512">
        <v>383054.32</v>
      </c>
      <c r="W124" s="512">
        <v>403119.5</v>
      </c>
      <c r="X124" s="512">
        <v>411694.59</v>
      </c>
      <c r="Y124" s="512">
        <v>426714.31</v>
      </c>
      <c r="Z124" s="512">
        <v>451383.14</v>
      </c>
      <c r="AA124" s="512">
        <v>454130.89</v>
      </c>
      <c r="AB124" s="512">
        <v>471868.86</v>
      </c>
      <c r="AC124" s="512">
        <v>477730.93</v>
      </c>
      <c r="AD124" s="512">
        <v>463158.28</v>
      </c>
      <c r="AE124" s="512">
        <v>468604.02</v>
      </c>
      <c r="AF124" s="512">
        <v>499653.33</v>
      </c>
      <c r="AG124" s="512">
        <v>506747.16</v>
      </c>
      <c r="AH124" s="512">
        <v>495291.74</v>
      </c>
      <c r="AI124" s="522">
        <v>467086.01</v>
      </c>
      <c r="AJ124" s="524">
        <v>464595.43</v>
      </c>
      <c r="AK124" s="523">
        <v>485784</v>
      </c>
    </row>
    <row r="125" spans="1:37" s="289" customFormat="1" ht="11.25" customHeight="1" x14ac:dyDescent="0.2">
      <c r="A125" s="619"/>
      <c r="B125" s="457" t="s">
        <v>397</v>
      </c>
      <c r="C125" s="497">
        <f>C126*C124</f>
        <v>3030366.947636439</v>
      </c>
      <c r="D125" s="497">
        <f t="shared" ref="D125:J125" si="10">D126*D124</f>
        <v>2928443.4931022869</v>
      </c>
      <c r="E125" s="497">
        <f t="shared" si="10"/>
        <v>3067279.5718341232</v>
      </c>
      <c r="F125" s="497">
        <f t="shared" si="10"/>
        <v>2995043.3171704612</v>
      </c>
      <c r="G125" s="497">
        <f t="shared" si="10"/>
        <v>2901598.4933405858</v>
      </c>
      <c r="H125" s="497">
        <f t="shared" si="10"/>
        <v>2783893.0331390677</v>
      </c>
      <c r="I125" s="497">
        <f t="shared" si="10"/>
        <v>2675733.5277333125</v>
      </c>
      <c r="J125" s="497">
        <f t="shared" si="10"/>
        <v>2544728.4898075475</v>
      </c>
      <c r="K125" s="496">
        <f>J125+($V125-$J125)/($V$54-$J$54)</f>
        <v>2549795.0274902517</v>
      </c>
      <c r="L125" s="496">
        <f t="shared" si="9"/>
        <v>2554861.5651729559</v>
      </c>
      <c r="M125" s="496">
        <f t="shared" si="9"/>
        <v>2559928.10285566</v>
      </c>
      <c r="N125" s="496">
        <f t="shared" si="9"/>
        <v>2564994.6405383642</v>
      </c>
      <c r="O125" s="496">
        <f t="shared" si="9"/>
        <v>2570061.1782210683</v>
      </c>
      <c r="P125" s="496">
        <f t="shared" si="9"/>
        <v>2575127.7159037725</v>
      </c>
      <c r="Q125" s="496">
        <f t="shared" si="9"/>
        <v>2580194.2535864767</v>
      </c>
      <c r="R125" s="509">
        <f t="shared" si="9"/>
        <v>2585260.7912691808</v>
      </c>
      <c r="S125" s="513">
        <f t="shared" si="9"/>
        <v>2590327.328951885</v>
      </c>
      <c r="T125" s="513">
        <f t="shared" si="9"/>
        <v>2595393.8666345892</v>
      </c>
      <c r="U125" s="514">
        <f t="shared" si="9"/>
        <v>2600460.4043172933</v>
      </c>
      <c r="V125" s="515">
        <v>2605526.9419999998</v>
      </c>
      <c r="W125" s="515">
        <v>2459946.2420000001</v>
      </c>
      <c r="X125" s="515">
        <v>2963812.1060000001</v>
      </c>
      <c r="Y125" s="515">
        <v>2948426.7859999998</v>
      </c>
      <c r="Z125" s="515">
        <v>2857237.6719999998</v>
      </c>
      <c r="AA125" s="515">
        <v>3448625.1239999998</v>
      </c>
      <c r="AB125" s="515">
        <v>2708294.53</v>
      </c>
      <c r="AC125" s="515">
        <v>3537769.5559999999</v>
      </c>
      <c r="AD125" s="515">
        <v>4616410.7341176504</v>
      </c>
      <c r="AE125" s="515">
        <v>3967377.2452941202</v>
      </c>
      <c r="AF125" s="515">
        <v>4841585.4225882404</v>
      </c>
      <c r="AG125" s="515">
        <v>5295063.63058824</v>
      </c>
      <c r="AH125" s="515">
        <v>5146238.8869411796</v>
      </c>
      <c r="AI125" s="515">
        <v>4610429.8184705898</v>
      </c>
      <c r="AJ125" s="516">
        <v>4320899.2851764699</v>
      </c>
      <c r="AK125" s="520">
        <v>4347322</v>
      </c>
    </row>
    <row r="126" spans="1:37" s="289" customFormat="1" ht="11.25" x14ac:dyDescent="0.2">
      <c r="A126" s="620"/>
      <c r="B126" s="464" t="s">
        <v>398</v>
      </c>
      <c r="C126" s="483">
        <v>5.9962027611573028</v>
      </c>
      <c r="D126" s="483">
        <v>5.9962027611573028</v>
      </c>
      <c r="E126" s="483">
        <v>5.9962027611573028</v>
      </c>
      <c r="F126" s="483">
        <v>5.9962027611573028</v>
      </c>
      <c r="G126" s="483">
        <v>5.9962027611573028</v>
      </c>
      <c r="H126" s="483">
        <v>5.9962027611573028</v>
      </c>
      <c r="I126" s="483">
        <v>5.9962027611573028</v>
      </c>
      <c r="J126" s="480">
        <v>5.9962027611573028</v>
      </c>
      <c r="K126" s="498">
        <f>K125/K124</f>
        <v>6.0573064102434859</v>
      </c>
      <c r="L126" s="498">
        <f>L125/L124</f>
        <v>6.1194183453694544</v>
      </c>
      <c r="M126" s="498">
        <f t="shared" ref="M126:U126" si="11">M125/M124</f>
        <v>6.1825637311150228</v>
      </c>
      <c r="N126" s="498">
        <f t="shared" si="11"/>
        <v>6.2467685764876997</v>
      </c>
      <c r="O126" s="498">
        <f t="shared" si="11"/>
        <v>6.3120597706420778</v>
      </c>
      <c r="P126" s="498">
        <f t="shared" si="11"/>
        <v>6.378465120427804</v>
      </c>
      <c r="Q126" s="498">
        <f t="shared" si="11"/>
        <v>6.4460133898762972</v>
      </c>
      <c r="R126" s="498">
        <f t="shared" si="11"/>
        <v>6.5147343417440142</v>
      </c>
      <c r="S126" s="468">
        <f t="shared" si="11"/>
        <v>6.5846587812383151</v>
      </c>
      <c r="T126" s="468">
        <f t="shared" si="11"/>
        <v>6.6558186020608883</v>
      </c>
      <c r="U126" s="517">
        <f t="shared" si="11"/>
        <v>6.7282468349133318</v>
      </c>
      <c r="V126" s="518">
        <v>6.8019777000000001</v>
      </c>
      <c r="W126" s="518">
        <v>6.1022754800000003</v>
      </c>
      <c r="X126" s="518">
        <v>7.1990552699999997</v>
      </c>
      <c r="Y126" s="518">
        <v>6.9096037299999997</v>
      </c>
      <c r="Z126" s="518">
        <v>6.3299609999999999</v>
      </c>
      <c r="AA126" s="518">
        <v>7.5939012300000002</v>
      </c>
      <c r="AB126" s="518">
        <v>5.7395068</v>
      </c>
      <c r="AC126" s="518">
        <v>7.4053600800000003</v>
      </c>
      <c r="AD126" s="518">
        <v>9.9672421576999994</v>
      </c>
      <c r="AE126" s="518">
        <v>8.4663747556000004</v>
      </c>
      <c r="AF126" s="518">
        <v>9.6898892330000006</v>
      </c>
      <c r="AG126" s="518">
        <v>10.4491234457</v>
      </c>
      <c r="AH126" s="518">
        <v>10.390318414999999</v>
      </c>
      <c r="AI126" s="518">
        <v>9.8706227969999993</v>
      </c>
      <c r="AJ126" s="519">
        <v>9.3003482301999991</v>
      </c>
      <c r="AK126" s="521">
        <v>8.9499999999999993</v>
      </c>
    </row>
    <row r="127" spans="1:37" s="289" customFormat="1" ht="11.25" customHeight="1" x14ac:dyDescent="0.2">
      <c r="A127" s="618" t="s">
        <v>153</v>
      </c>
      <c r="B127" s="446" t="s">
        <v>396</v>
      </c>
      <c r="C127" s="452">
        <f t="shared" ref="C127:K127" si="12">C42</f>
        <v>192588</v>
      </c>
      <c r="D127" s="452">
        <f t="shared" si="12"/>
        <v>172859</v>
      </c>
      <c r="E127" s="452">
        <f t="shared" si="12"/>
        <v>177368</v>
      </c>
      <c r="F127" s="452">
        <f t="shared" si="12"/>
        <v>150602</v>
      </c>
      <c r="G127" s="452">
        <f t="shared" si="12"/>
        <v>141400</v>
      </c>
      <c r="H127" s="452">
        <f t="shared" si="12"/>
        <v>129729</v>
      </c>
      <c r="I127" s="452">
        <f t="shared" si="12"/>
        <v>117844</v>
      </c>
      <c r="J127" s="452">
        <f t="shared" si="12"/>
        <v>114235</v>
      </c>
      <c r="K127" s="452">
        <f t="shared" si="12"/>
        <v>92199</v>
      </c>
      <c r="L127" s="452">
        <v>87664</v>
      </c>
      <c r="M127" s="453">
        <v>93329</v>
      </c>
      <c r="N127" s="454">
        <v>83431</v>
      </c>
      <c r="O127" s="452">
        <v>58916</v>
      </c>
      <c r="P127" s="453">
        <v>58421</v>
      </c>
      <c r="Q127" s="452">
        <v>59673</v>
      </c>
      <c r="R127" s="452">
        <v>57635</v>
      </c>
      <c r="S127" s="452">
        <v>55474</v>
      </c>
      <c r="T127" s="452">
        <v>55655</v>
      </c>
      <c r="U127" s="452">
        <v>48196.23</v>
      </c>
      <c r="V127" s="452">
        <v>46480.79</v>
      </c>
      <c r="W127" s="452">
        <v>44900.49</v>
      </c>
      <c r="X127" s="452">
        <v>43284.78</v>
      </c>
      <c r="Y127" s="452">
        <v>42934.84</v>
      </c>
      <c r="Z127" s="452">
        <v>43375.8</v>
      </c>
      <c r="AA127" s="452">
        <v>43549.49</v>
      </c>
      <c r="AB127" s="452">
        <v>49091.01</v>
      </c>
      <c r="AC127" s="452">
        <v>54041.41</v>
      </c>
      <c r="AD127" s="452">
        <v>59777.89</v>
      </c>
      <c r="AE127" s="452">
        <v>60020.22</v>
      </c>
      <c r="AF127" s="452">
        <v>59198.1</v>
      </c>
      <c r="AG127" s="452">
        <v>56708.25</v>
      </c>
      <c r="AH127" s="455">
        <v>57317.36</v>
      </c>
      <c r="AI127" s="455">
        <v>55730.6</v>
      </c>
      <c r="AJ127" s="455">
        <v>53968.79</v>
      </c>
      <c r="AK127" s="455">
        <v>55927.199999999997</v>
      </c>
    </row>
    <row r="128" spans="1:37" s="289" customFormat="1" ht="11.25" customHeight="1" x14ac:dyDescent="0.2">
      <c r="A128" s="619"/>
      <c r="B128" s="457" t="s">
        <v>397</v>
      </c>
      <c r="C128" s="497">
        <f>C129*C127</f>
        <v>1482927.6</v>
      </c>
      <c r="D128" s="497">
        <f t="shared" ref="D128:K128" si="13">D129*D127</f>
        <v>1331014.3</v>
      </c>
      <c r="E128" s="497">
        <f t="shared" si="13"/>
        <v>1365733.6</v>
      </c>
      <c r="F128" s="497">
        <f t="shared" si="13"/>
        <v>1159635.4000000001</v>
      </c>
      <c r="G128" s="497">
        <f t="shared" si="13"/>
        <v>1088780</v>
      </c>
      <c r="H128" s="497">
        <f t="shared" si="13"/>
        <v>998913.3</v>
      </c>
      <c r="I128" s="497">
        <f t="shared" si="13"/>
        <v>907398.8</v>
      </c>
      <c r="J128" s="497">
        <f t="shared" si="13"/>
        <v>879609.5</v>
      </c>
      <c r="K128" s="497">
        <f t="shared" si="13"/>
        <v>709932.3</v>
      </c>
      <c r="L128" s="460">
        <v>676221</v>
      </c>
      <c r="M128" s="461">
        <v>697727</v>
      </c>
      <c r="N128" s="462">
        <v>669056</v>
      </c>
      <c r="O128" s="460">
        <v>504406</v>
      </c>
      <c r="P128" s="461">
        <v>375074</v>
      </c>
      <c r="Q128" s="460">
        <v>485945</v>
      </c>
      <c r="R128" s="460">
        <v>458844</v>
      </c>
      <c r="S128" s="460">
        <v>433989</v>
      </c>
      <c r="T128" s="460">
        <v>432315</v>
      </c>
      <c r="U128" s="460">
        <v>386358.19</v>
      </c>
      <c r="V128" s="460">
        <v>376877.07</v>
      </c>
      <c r="W128" s="460">
        <v>337526.15</v>
      </c>
      <c r="X128" s="460">
        <v>338208.59</v>
      </c>
      <c r="Y128" s="460">
        <v>319558.82</v>
      </c>
      <c r="Z128" s="460">
        <v>319544.84999999998</v>
      </c>
      <c r="AA128" s="460">
        <v>367430.40000000002</v>
      </c>
      <c r="AB128" s="460">
        <v>308774.21000000002</v>
      </c>
      <c r="AC128" s="460">
        <v>417845.36</v>
      </c>
      <c r="AD128" s="460">
        <v>398052.57</v>
      </c>
      <c r="AE128" s="460">
        <v>346103.32</v>
      </c>
      <c r="AF128" s="460">
        <v>375802.21</v>
      </c>
      <c r="AG128" s="460">
        <v>425051.18</v>
      </c>
      <c r="AH128" s="463">
        <v>407332.4</v>
      </c>
      <c r="AI128" s="463">
        <v>387381.92</v>
      </c>
      <c r="AJ128" s="463">
        <v>325580.45</v>
      </c>
      <c r="AK128" s="463">
        <v>344496.6</v>
      </c>
    </row>
    <row r="129" spans="1:37" s="289" customFormat="1" ht="11.25" x14ac:dyDescent="0.2">
      <c r="A129" s="620"/>
      <c r="B129" s="464" t="s">
        <v>398</v>
      </c>
      <c r="C129" s="483">
        <v>7.7</v>
      </c>
      <c r="D129" s="483">
        <v>7.7</v>
      </c>
      <c r="E129" s="483">
        <v>7.7</v>
      </c>
      <c r="F129" s="483">
        <v>7.7</v>
      </c>
      <c r="G129" s="483">
        <v>7.7</v>
      </c>
      <c r="H129" s="483">
        <v>7.7</v>
      </c>
      <c r="I129" s="483">
        <v>7.7</v>
      </c>
      <c r="J129" s="483">
        <v>7.7</v>
      </c>
      <c r="K129" s="483">
        <v>7.7</v>
      </c>
      <c r="L129" s="468">
        <v>7.71</v>
      </c>
      <c r="M129" s="469">
        <v>7.48</v>
      </c>
      <c r="N129" s="470">
        <v>8.02</v>
      </c>
      <c r="O129" s="468">
        <v>8.561443410957974</v>
      </c>
      <c r="P129" s="469">
        <v>6.4201913695417741</v>
      </c>
      <c r="Q129" s="468">
        <v>8.1434652187756615</v>
      </c>
      <c r="R129" s="468">
        <v>7.9612041294352389</v>
      </c>
      <c r="S129" s="468">
        <v>7.8232865847063486</v>
      </c>
      <c r="T129" s="468">
        <v>7.767765699398077</v>
      </c>
      <c r="U129" s="468">
        <v>8.0163570885108637</v>
      </c>
      <c r="V129" s="468">
        <v>8.1082328850262648</v>
      </c>
      <c r="W129" s="468">
        <v>7.5172041552330509</v>
      </c>
      <c r="X129" s="468">
        <v>7.8135684182754312</v>
      </c>
      <c r="Y129" s="468">
        <v>7.4428790231895601</v>
      </c>
      <c r="Z129" s="468">
        <v>7.366892368555737</v>
      </c>
      <c r="AA129" s="468">
        <v>8.4370769898797899</v>
      </c>
      <c r="AB129" s="468">
        <v>6.2898320894192237</v>
      </c>
      <c r="AC129" s="468">
        <v>7.7319477785646225</v>
      </c>
      <c r="AD129" s="468">
        <v>6.6588594880147163</v>
      </c>
      <c r="AE129" s="468">
        <v>5.7664453745754347</v>
      </c>
      <c r="AF129" s="468">
        <v>6.3482140474103055</v>
      </c>
      <c r="AG129" s="468">
        <v>7.4954028734796081</v>
      </c>
      <c r="AH129" s="471">
        <v>7.1066148196637116</v>
      </c>
      <c r="AI129" s="471">
        <v>6.9509734329075945</v>
      </c>
      <c r="AJ129" s="471">
        <v>6.0327543011433091</v>
      </c>
      <c r="AK129" s="471">
        <v>6.1597326524481826</v>
      </c>
    </row>
    <row r="130" spans="1:37" s="289" customFormat="1" ht="13.15" customHeight="1" x14ac:dyDescent="0.2">
      <c r="A130" s="618" t="s">
        <v>154</v>
      </c>
      <c r="B130" s="446" t="s">
        <v>396</v>
      </c>
      <c r="C130" s="452">
        <f t="shared" ref="C130:K130" si="14">C43</f>
        <v>155818</v>
      </c>
      <c r="D130" s="452">
        <f t="shared" si="14"/>
        <v>159002</v>
      </c>
      <c r="E130" s="452">
        <f t="shared" si="14"/>
        <v>156949</v>
      </c>
      <c r="F130" s="452">
        <f t="shared" si="14"/>
        <v>144982</v>
      </c>
      <c r="G130" s="452">
        <f t="shared" si="14"/>
        <v>146641</v>
      </c>
      <c r="H130" s="452">
        <f t="shared" si="14"/>
        <v>137687</v>
      </c>
      <c r="I130" s="452">
        <f t="shared" si="14"/>
        <v>126472</v>
      </c>
      <c r="J130" s="452">
        <f t="shared" si="14"/>
        <v>117130</v>
      </c>
      <c r="K130" s="452">
        <f t="shared" si="14"/>
        <v>104884</v>
      </c>
      <c r="L130" s="452">
        <v>98393</v>
      </c>
      <c r="M130" s="453">
        <v>101820</v>
      </c>
      <c r="N130" s="454">
        <v>98699</v>
      </c>
      <c r="O130" s="452">
        <v>83329</v>
      </c>
      <c r="P130" s="453">
        <v>79323</v>
      </c>
      <c r="Q130" s="452">
        <v>80029</v>
      </c>
      <c r="R130" s="452">
        <v>83624</v>
      </c>
      <c r="S130" s="452">
        <v>80885</v>
      </c>
      <c r="T130" s="452">
        <v>77204</v>
      </c>
      <c r="U130" s="452">
        <v>72508.990000000005</v>
      </c>
      <c r="V130" s="452">
        <v>68974.350000000006</v>
      </c>
      <c r="W130" s="452">
        <v>65821.490000000005</v>
      </c>
      <c r="X130" s="452">
        <v>61176.84</v>
      </c>
      <c r="Y130" s="452">
        <v>56005.95</v>
      </c>
      <c r="Z130" s="452">
        <v>55884.14</v>
      </c>
      <c r="AA130" s="452">
        <v>57357.21</v>
      </c>
      <c r="AB130" s="452">
        <v>57074.43</v>
      </c>
      <c r="AC130" s="452">
        <v>60052.17</v>
      </c>
      <c r="AD130" s="452">
        <v>62508.480000000003</v>
      </c>
      <c r="AE130" s="452">
        <v>65411.66</v>
      </c>
      <c r="AF130" s="452">
        <v>74896</v>
      </c>
      <c r="AG130" s="452">
        <v>79403.61</v>
      </c>
      <c r="AH130" s="455">
        <v>80077.210000000006</v>
      </c>
      <c r="AI130" s="455">
        <v>75328.39</v>
      </c>
      <c r="AJ130" s="455">
        <v>66460.539999999994</v>
      </c>
      <c r="AK130" s="455">
        <v>66091.41</v>
      </c>
    </row>
    <row r="131" spans="1:37" s="289" customFormat="1" ht="11.25" customHeight="1" x14ac:dyDescent="0.2">
      <c r="A131" s="619"/>
      <c r="B131" s="457" t="s">
        <v>397</v>
      </c>
      <c r="C131" s="499">
        <f>C132*C130</f>
        <v>1107865.98</v>
      </c>
      <c r="D131" s="495">
        <v>742565</v>
      </c>
      <c r="E131" s="495">
        <v>742565</v>
      </c>
      <c r="F131" s="495">
        <v>742565</v>
      </c>
      <c r="G131" s="495">
        <v>742565</v>
      </c>
      <c r="H131" s="495">
        <v>742565</v>
      </c>
      <c r="I131" s="495">
        <v>742565</v>
      </c>
      <c r="J131" s="495">
        <v>742565</v>
      </c>
      <c r="K131" s="495">
        <v>742565</v>
      </c>
      <c r="L131" s="460">
        <v>725922</v>
      </c>
      <c r="M131" s="461">
        <v>755398</v>
      </c>
      <c r="N131" s="462">
        <v>760707</v>
      </c>
      <c r="O131" s="460">
        <v>661588</v>
      </c>
      <c r="P131" s="461">
        <v>500186</v>
      </c>
      <c r="Q131" s="460">
        <v>672720</v>
      </c>
      <c r="R131" s="460">
        <v>695097</v>
      </c>
      <c r="S131" s="460">
        <v>667758</v>
      </c>
      <c r="T131" s="460">
        <v>610479</v>
      </c>
      <c r="U131" s="460">
        <v>583723.64</v>
      </c>
      <c r="V131" s="460">
        <v>587221.39</v>
      </c>
      <c r="W131" s="460">
        <v>527413.34</v>
      </c>
      <c r="X131" s="460">
        <v>476031.94</v>
      </c>
      <c r="Y131" s="460">
        <v>404693.7</v>
      </c>
      <c r="Z131" s="460">
        <v>426976.55</v>
      </c>
      <c r="AA131" s="460">
        <v>480498.36</v>
      </c>
      <c r="AB131" s="460">
        <v>392390.5</v>
      </c>
      <c r="AC131" s="460">
        <v>484801.67</v>
      </c>
      <c r="AD131" s="460">
        <v>444872.69</v>
      </c>
      <c r="AE131" s="460">
        <v>418333.09</v>
      </c>
      <c r="AF131" s="460">
        <v>503051.65</v>
      </c>
      <c r="AG131" s="460">
        <v>540466.62</v>
      </c>
      <c r="AH131" s="463">
        <v>583285.81000000006</v>
      </c>
      <c r="AI131" s="463">
        <v>524351.02</v>
      </c>
      <c r="AJ131" s="463">
        <v>442164.91</v>
      </c>
      <c r="AK131" s="463">
        <v>427167.38</v>
      </c>
    </row>
    <row r="132" spans="1:37" s="289" customFormat="1" ht="11.25" x14ac:dyDescent="0.2">
      <c r="A132" s="620"/>
      <c r="B132" s="464" t="s">
        <v>398</v>
      </c>
      <c r="C132" s="483">
        <v>7.11</v>
      </c>
      <c r="D132" s="483">
        <v>7.11</v>
      </c>
      <c r="E132" s="483">
        <v>7.11</v>
      </c>
      <c r="F132" s="483">
        <v>7.11</v>
      </c>
      <c r="G132" s="483">
        <v>7.11</v>
      </c>
      <c r="H132" s="483">
        <v>7.11</v>
      </c>
      <c r="I132" s="483">
        <v>7.11</v>
      </c>
      <c r="J132" s="483">
        <v>7.11</v>
      </c>
      <c r="K132" s="483">
        <v>7.11</v>
      </c>
      <c r="L132" s="468">
        <v>7.38</v>
      </c>
      <c r="M132" s="469">
        <v>7.42</v>
      </c>
      <c r="N132" s="470">
        <v>7.71</v>
      </c>
      <c r="O132" s="468">
        <v>7.9394688523803234</v>
      </c>
      <c r="P132" s="469">
        <v>6.3056868751812214</v>
      </c>
      <c r="Q132" s="468">
        <v>8.4059528420947398</v>
      </c>
      <c r="R132" s="468">
        <v>8.3121711470391269</v>
      </c>
      <c r="S132" s="468">
        <v>8.255646906101255</v>
      </c>
      <c r="T132" s="468">
        <v>7.9073493601367808</v>
      </c>
      <c r="U132" s="468">
        <v>8.0503623067980943</v>
      </c>
      <c r="V132" s="468">
        <v>8.5136197731475534</v>
      </c>
      <c r="W132" s="468">
        <v>8.0127833630019598</v>
      </c>
      <c r="X132" s="468">
        <v>7.7812443401784082</v>
      </c>
      <c r="Y132" s="468">
        <v>7.2259054618303953</v>
      </c>
      <c r="Z132" s="468">
        <v>7.6403886684128981</v>
      </c>
      <c r="AA132" s="468">
        <v>8.3772965944473246</v>
      </c>
      <c r="AB132" s="468">
        <v>6.8750664702214284</v>
      </c>
      <c r="AC132" s="468">
        <v>8.0730083525707723</v>
      </c>
      <c r="AD132" s="468">
        <v>7.1169974057919818</v>
      </c>
      <c r="AE132" s="468">
        <v>6.3953902102469193</v>
      </c>
      <c r="AF132" s="468">
        <v>6.7166691145054482</v>
      </c>
      <c r="AG132" s="468">
        <v>6.8065749151707333</v>
      </c>
      <c r="AH132" s="471">
        <v>7.2840426133727689</v>
      </c>
      <c r="AI132" s="471">
        <v>6.9608685384089588</v>
      </c>
      <c r="AJ132" s="471">
        <v>6.6530441973537986</v>
      </c>
      <c r="AK132" s="471">
        <v>6.4632813855839961</v>
      </c>
    </row>
    <row r="133" spans="1:37" s="289" customFormat="1" ht="13.15" customHeight="1" x14ac:dyDescent="0.2">
      <c r="A133" s="618" t="s">
        <v>90</v>
      </c>
      <c r="B133" s="446" t="s">
        <v>396</v>
      </c>
      <c r="C133" s="473">
        <v>1605288</v>
      </c>
      <c r="D133" s="473">
        <v>1553641</v>
      </c>
      <c r="E133" s="473">
        <v>1543787</v>
      </c>
      <c r="F133" s="473">
        <v>1461349</v>
      </c>
      <c r="G133" s="473">
        <v>1370830</v>
      </c>
      <c r="H133" s="473">
        <v>1336770</v>
      </c>
      <c r="I133" s="473">
        <v>1311041</v>
      </c>
      <c r="J133" s="474">
        <v>1210262</v>
      </c>
      <c r="K133" s="452">
        <v>921725</v>
      </c>
      <c r="L133" s="452">
        <v>929832</v>
      </c>
      <c r="M133" s="453">
        <v>940436</v>
      </c>
      <c r="N133" s="454">
        <v>940166</v>
      </c>
      <c r="O133" s="460">
        <v>802726</v>
      </c>
      <c r="P133" s="461">
        <v>875035</v>
      </c>
      <c r="Q133" s="460">
        <v>858116</v>
      </c>
      <c r="R133" s="460">
        <v>852741</v>
      </c>
      <c r="S133" s="460">
        <v>889388</v>
      </c>
      <c r="T133" s="460">
        <v>932137</v>
      </c>
      <c r="U133" s="460">
        <v>920081.73</v>
      </c>
      <c r="V133" s="460">
        <v>907899.35</v>
      </c>
      <c r="W133" s="460">
        <v>919119.53</v>
      </c>
      <c r="X133" s="460">
        <v>929874.06</v>
      </c>
      <c r="Y133" s="460">
        <v>959130.72</v>
      </c>
      <c r="Z133" s="460">
        <v>958515.97</v>
      </c>
      <c r="AA133" s="460">
        <v>957992.3</v>
      </c>
      <c r="AB133" s="460">
        <v>935470.95</v>
      </c>
      <c r="AC133" s="460">
        <v>928490.06</v>
      </c>
      <c r="AD133" s="460">
        <v>960480.75</v>
      </c>
      <c r="AE133" s="460">
        <v>971790.81</v>
      </c>
      <c r="AF133" s="460">
        <v>966001.21</v>
      </c>
      <c r="AG133" s="460">
        <v>957479.29</v>
      </c>
      <c r="AH133" s="463">
        <v>980617.17</v>
      </c>
      <c r="AI133" s="463">
        <v>976286.79</v>
      </c>
      <c r="AJ133" s="463">
        <v>938413.97</v>
      </c>
      <c r="AK133" s="463">
        <v>951931.96</v>
      </c>
    </row>
    <row r="134" spans="1:37" s="289" customFormat="1" ht="11.25" customHeight="1" x14ac:dyDescent="0.2">
      <c r="A134" s="619"/>
      <c r="B134" s="457" t="s">
        <v>397</v>
      </c>
      <c r="C134" s="497">
        <f>C135*C133</f>
        <v>6019830</v>
      </c>
      <c r="D134" s="497">
        <f t="shared" ref="D134:J134" si="15">D135*D133</f>
        <v>5826153.75</v>
      </c>
      <c r="E134" s="497">
        <f t="shared" si="15"/>
        <v>5789201.25</v>
      </c>
      <c r="F134" s="497">
        <f t="shared" si="15"/>
        <v>5480058.75</v>
      </c>
      <c r="G134" s="497">
        <f t="shared" si="15"/>
        <v>5140612.5</v>
      </c>
      <c r="H134" s="497">
        <f t="shared" si="15"/>
        <v>5012887.5</v>
      </c>
      <c r="I134" s="497">
        <f t="shared" si="15"/>
        <v>4365766.53</v>
      </c>
      <c r="J134" s="497">
        <f t="shared" si="15"/>
        <v>4030172.46</v>
      </c>
      <c r="K134" s="460">
        <v>2689061</v>
      </c>
      <c r="L134" s="460">
        <v>2827094</v>
      </c>
      <c r="M134" s="461">
        <v>2547986</v>
      </c>
      <c r="N134" s="462">
        <v>2820000</v>
      </c>
      <c r="O134" s="460">
        <v>2471666</v>
      </c>
      <c r="P134" s="461">
        <v>2112994</v>
      </c>
      <c r="Q134" s="460">
        <v>2768948</v>
      </c>
      <c r="R134" s="460">
        <v>2663906</v>
      </c>
      <c r="S134" s="460">
        <v>2793477</v>
      </c>
      <c r="T134" s="460">
        <v>2777083</v>
      </c>
      <c r="U134" s="460">
        <v>2964419.79</v>
      </c>
      <c r="V134" s="460">
        <v>3021972.63</v>
      </c>
      <c r="W134" s="460">
        <v>3167854.28</v>
      </c>
      <c r="X134" s="460">
        <v>3231762.11</v>
      </c>
      <c r="Y134" s="460">
        <v>3093045.28</v>
      </c>
      <c r="Z134" s="460">
        <v>3435342.7</v>
      </c>
      <c r="AA134" s="460">
        <v>3602085.54</v>
      </c>
      <c r="AB134" s="460">
        <v>2943062.32</v>
      </c>
      <c r="AC134" s="460">
        <v>3476933.44</v>
      </c>
      <c r="AD134" s="460">
        <v>3131936.93</v>
      </c>
      <c r="AE134" s="460">
        <v>2450340.46</v>
      </c>
      <c r="AF134" s="460">
        <v>2822741.59</v>
      </c>
      <c r="AG134" s="460">
        <v>3209989.84</v>
      </c>
      <c r="AH134" s="463">
        <v>3574410.65</v>
      </c>
      <c r="AI134" s="463">
        <v>3060933.51</v>
      </c>
      <c r="AJ134" s="463">
        <v>3215410.6</v>
      </c>
      <c r="AK134" s="463">
        <v>3216812.92</v>
      </c>
    </row>
    <row r="135" spans="1:37" s="289" customFormat="1" ht="11.25" x14ac:dyDescent="0.2">
      <c r="A135" s="620"/>
      <c r="B135" s="464" t="s">
        <v>398</v>
      </c>
      <c r="C135" s="500">
        <v>3.75</v>
      </c>
      <c r="D135" s="501">
        <v>3.75</v>
      </c>
      <c r="E135" s="501">
        <v>3.75</v>
      </c>
      <c r="F135" s="501">
        <v>3.75</v>
      </c>
      <c r="G135" s="501">
        <v>3.75</v>
      </c>
      <c r="H135" s="501">
        <v>3.75</v>
      </c>
      <c r="I135" s="501">
        <v>3.33</v>
      </c>
      <c r="J135" s="502">
        <v>3.33</v>
      </c>
      <c r="K135" s="468">
        <v>2.9174222246331607</v>
      </c>
      <c r="L135" s="468">
        <v>3.040435261423569</v>
      </c>
      <c r="M135" s="469">
        <v>2.7093667192663826</v>
      </c>
      <c r="N135" s="470">
        <v>2.9994703063076096</v>
      </c>
      <c r="O135" s="468">
        <v>3.0790904991242343</v>
      </c>
      <c r="P135" s="469">
        <v>2.4147536955664632</v>
      </c>
      <c r="Q135" s="468">
        <v>3.2267758671321825</v>
      </c>
      <c r="R135" s="468">
        <v>3.1239332927582937</v>
      </c>
      <c r="S135" s="468">
        <v>3.1408980107669544</v>
      </c>
      <c r="T135" s="468">
        <v>2.9792648505530841</v>
      </c>
      <c r="U135" s="468">
        <v>3.2219091993055877</v>
      </c>
      <c r="V135" s="468">
        <v>3.3285326506732269</v>
      </c>
      <c r="W135" s="468">
        <v>3.4466183957596894</v>
      </c>
      <c r="X135" s="468">
        <v>3.47548366926162</v>
      </c>
      <c r="Y135" s="468">
        <v>3.2248422613343046</v>
      </c>
      <c r="Z135" s="468">
        <v>3.5840223924490275</v>
      </c>
      <c r="AA135" s="468">
        <v>3.7600360044647538</v>
      </c>
      <c r="AB135" s="468">
        <v>3.1460755889854197</v>
      </c>
      <c r="AC135" s="468">
        <v>3.7447179994581736</v>
      </c>
      <c r="AD135" s="468">
        <v>3.2608013539053231</v>
      </c>
      <c r="AE135" s="468">
        <v>2.5214690597866425</v>
      </c>
      <c r="AF135" s="468">
        <v>2.9220890830975255</v>
      </c>
      <c r="AG135" s="468">
        <v>3.3525423197404089</v>
      </c>
      <c r="AH135" s="471">
        <v>3.6450622723646577</v>
      </c>
      <c r="AI135" s="471">
        <v>3.1352810888693883</v>
      </c>
      <c r="AJ135" s="471">
        <v>3.4264308746384073</v>
      </c>
      <c r="AK135" s="471">
        <v>3.3792466848155831</v>
      </c>
    </row>
    <row r="136" spans="1:37" x14ac:dyDescent="0.2">
      <c r="A136" s="503"/>
      <c r="C136" s="436"/>
      <c r="D136" s="436"/>
      <c r="E136" s="436"/>
      <c r="F136" s="436"/>
      <c r="G136" s="436"/>
      <c r="H136" s="436"/>
      <c r="I136" s="436"/>
      <c r="J136" s="436"/>
      <c r="AH136" s="504"/>
      <c r="AJ136" s="289"/>
      <c r="AK136" s="289"/>
    </row>
    <row r="137" spans="1:37" x14ac:dyDescent="0.2">
      <c r="AI137" s="78"/>
    </row>
    <row r="138" spans="1:37" x14ac:dyDescent="0.2">
      <c r="AH138" s="504"/>
      <c r="AI138" s="506"/>
      <c r="AJ138" s="506"/>
      <c r="AK138" s="506"/>
    </row>
    <row r="139" spans="1:37" x14ac:dyDescent="0.2">
      <c r="AI139" s="78"/>
    </row>
    <row r="140" spans="1:37" ht="12.75" customHeight="1" x14ac:dyDescent="0.2">
      <c r="AH140" s="507"/>
      <c r="AI140" s="505"/>
      <c r="AJ140" s="505"/>
      <c r="AK140" s="505"/>
    </row>
    <row r="141" spans="1:37" x14ac:dyDescent="0.2">
      <c r="AJ141" s="289"/>
      <c r="AK141" s="289"/>
    </row>
    <row r="142" spans="1:37" x14ac:dyDescent="0.2">
      <c r="AK142" s="508"/>
    </row>
  </sheetData>
  <mergeCells count="27">
    <mergeCell ref="A55:A57"/>
    <mergeCell ref="A58:A60"/>
    <mergeCell ref="A61:A63"/>
    <mergeCell ref="A73:A75"/>
    <mergeCell ref="A76:A78"/>
    <mergeCell ref="A79:A81"/>
    <mergeCell ref="A82:A84"/>
    <mergeCell ref="A64:A66"/>
    <mergeCell ref="A67:A69"/>
    <mergeCell ref="A70:A72"/>
    <mergeCell ref="A118:A120"/>
    <mergeCell ref="A85:A87"/>
    <mergeCell ref="A88:A90"/>
    <mergeCell ref="A91:A93"/>
    <mergeCell ref="A94:A96"/>
    <mergeCell ref="A97:A99"/>
    <mergeCell ref="A100:A102"/>
    <mergeCell ref="A103:A105"/>
    <mergeCell ref="A106:A108"/>
    <mergeCell ref="A109:A111"/>
    <mergeCell ref="A112:A114"/>
    <mergeCell ref="A115:A117"/>
    <mergeCell ref="A121:A123"/>
    <mergeCell ref="A124:A126"/>
    <mergeCell ref="A127:A129"/>
    <mergeCell ref="A130:A132"/>
    <mergeCell ref="A133:A135"/>
  </mergeCells>
  <hyperlinks>
    <hyperlink ref="W51" r:id="rId1" xr:uid="{6FFF3719-0265-458A-B9CA-DD72FD1ED952}"/>
    <hyperlink ref="W4" r:id="rId2" location="w= " xr:uid="{EE0C4930-AF5D-4117-930D-F4EAF402F993}"/>
    <hyperlink ref="W19" r:id="rId3" xr:uid="{2BD5E110-FD0C-411E-B367-1974E26416B2}"/>
    <hyperlink ref="AJ124" r:id="rId4" location="w=" display="https://vdb.czso.cz/vdbvo2/faces/cs/index.jsf?page=vystup-objekt&amp;pvo=ZEM02G&amp;z=T&amp;f=TABULKA&amp;skupId=386&amp;katalog=30840&amp;pvo=ZEM02G&amp;evo=v1442_!_ZEM02G-celek_1 - w=" xr:uid="{81627193-94EB-4457-9F9B-5DC12DB86040}"/>
    <hyperlink ref="W52" r:id="rId5" xr:uid="{BBCB93DC-2D5F-4B80-9F10-7C5B00C643EB}"/>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57E58-172F-4F77-8D6D-F3B4346CAC33}">
  <sheetPr>
    <tabColor rgb="FF92D050"/>
  </sheetPr>
  <dimension ref="A1:AM148"/>
  <sheetViews>
    <sheetView tabSelected="1" topLeftCell="A94" workbookViewId="0">
      <pane xSplit="1" topLeftCell="B1" activePane="topRight" state="frozen"/>
      <selection activeCell="A104" sqref="A104"/>
      <selection pane="topRight" activeCell="AB121" sqref="AB121"/>
    </sheetView>
  </sheetViews>
  <sheetFormatPr defaultColWidth="8.7109375" defaultRowHeight="12.75" x14ac:dyDescent="0.2"/>
  <cols>
    <col min="1" max="1" width="7.7109375" style="78" customWidth="1"/>
    <col min="2" max="2" width="8.28515625" style="78" customWidth="1"/>
    <col min="3" max="3" width="7.42578125" style="78" customWidth="1"/>
    <col min="4" max="4" width="14" style="78" customWidth="1"/>
    <col min="5" max="5" width="10.140625" style="78" customWidth="1"/>
    <col min="6" max="6" width="9.28515625" style="78" customWidth="1"/>
    <col min="7" max="7" width="8.28515625" style="78" customWidth="1"/>
    <col min="8" max="8" width="9.28515625" style="78" customWidth="1"/>
    <col min="9" max="9" width="8.7109375" style="78" customWidth="1"/>
    <col min="10" max="10" width="9.28515625" style="78" customWidth="1"/>
    <col min="11" max="11" width="8" style="78" customWidth="1"/>
    <col min="12" max="12" width="7.7109375" style="78" customWidth="1"/>
    <col min="13" max="18" width="8.7109375" style="78"/>
    <col min="19" max="19" width="11.42578125" style="78" customWidth="1"/>
    <col min="20" max="38" width="8.7109375" style="78"/>
    <col min="39" max="39" width="11.140625" style="78" bestFit="1" customWidth="1"/>
    <col min="40" max="16384" width="8.7109375" style="78"/>
  </cols>
  <sheetData>
    <row r="1" spans="4:9" s="289" customFormat="1" ht="11.25" x14ac:dyDescent="0.2">
      <c r="D1" s="289" t="s">
        <v>314</v>
      </c>
    </row>
    <row r="2" spans="4:9" s="289" customFormat="1" ht="11.25" x14ac:dyDescent="0.2">
      <c r="D2" s="289" t="s">
        <v>315</v>
      </c>
    </row>
    <row r="3" spans="4:9" s="289" customFormat="1" ht="12" thickBot="1" x14ac:dyDescent="0.25"/>
    <row r="4" spans="4:9" s="289" customFormat="1" thickTop="1" thickBot="1" x14ac:dyDescent="0.25">
      <c r="D4" s="290"/>
      <c r="E4" s="350" t="s">
        <v>317</v>
      </c>
      <c r="F4" s="351" t="s">
        <v>318</v>
      </c>
      <c r="G4" s="351" t="s">
        <v>319</v>
      </c>
      <c r="H4" s="352" t="s">
        <v>320</v>
      </c>
      <c r="I4" s="291"/>
    </row>
    <row r="5" spans="4:9" s="289" customFormat="1" ht="11.25" x14ac:dyDescent="0.2">
      <c r="D5" s="292" t="s">
        <v>141</v>
      </c>
      <c r="E5" s="624" t="s">
        <v>298</v>
      </c>
      <c r="F5" s="625"/>
      <c r="G5" s="625"/>
      <c r="H5" s="626"/>
      <c r="I5" s="293"/>
    </row>
    <row r="6" spans="4:9" s="289" customFormat="1" ht="10.15" customHeight="1" x14ac:dyDescent="0.2">
      <c r="D6" s="292"/>
      <c r="E6" s="294">
        <v>1</v>
      </c>
      <c r="F6" s="295">
        <v>2</v>
      </c>
      <c r="G6" s="295">
        <v>3</v>
      </c>
      <c r="H6" s="296">
        <v>4</v>
      </c>
      <c r="I6" s="297" t="s">
        <v>321</v>
      </c>
    </row>
    <row r="7" spans="4:9" s="289" customFormat="1" ht="10.15" customHeight="1" x14ac:dyDescent="0.2">
      <c r="D7" s="298" t="s">
        <v>93</v>
      </c>
      <c r="E7" s="294">
        <v>0.25</v>
      </c>
      <c r="F7" s="295">
        <v>2.7</v>
      </c>
      <c r="G7" s="295">
        <v>0.19</v>
      </c>
      <c r="H7" s="296">
        <v>0.56000000000000005</v>
      </c>
      <c r="I7" s="297">
        <f t="shared" ref="I7:I12" si="0">SUM(E7:H7)</f>
        <v>3.7</v>
      </c>
    </row>
    <row r="8" spans="4:9" s="289" customFormat="1" ht="10.15" customHeight="1" x14ac:dyDescent="0.2">
      <c r="D8" s="298" t="s">
        <v>94</v>
      </c>
      <c r="E8" s="294">
        <v>0.25</v>
      </c>
      <c r="F8" s="295">
        <v>2</v>
      </c>
      <c r="G8" s="295">
        <v>0.16</v>
      </c>
      <c r="H8" s="296">
        <v>0.37</v>
      </c>
      <c r="I8" s="297">
        <f t="shared" si="0"/>
        <v>2.7800000000000002</v>
      </c>
    </row>
    <row r="9" spans="4:9" s="289" customFormat="1" ht="11.25" x14ac:dyDescent="0.2">
      <c r="D9" s="298" t="s">
        <v>95</v>
      </c>
      <c r="E9" s="294">
        <v>0.25</v>
      </c>
      <c r="F9" s="295">
        <v>2.2999999999999998</v>
      </c>
      <c r="G9" s="295">
        <v>0.16</v>
      </c>
      <c r="H9" s="296">
        <v>0.43</v>
      </c>
      <c r="I9" s="297">
        <f t="shared" si="0"/>
        <v>3.14</v>
      </c>
    </row>
    <row r="10" spans="4:9" s="289" customFormat="1" ht="11.25" x14ac:dyDescent="0.2">
      <c r="D10" s="298" t="s">
        <v>96</v>
      </c>
      <c r="E10" s="294">
        <v>0.25</v>
      </c>
      <c r="F10" s="295">
        <v>3.4</v>
      </c>
      <c r="G10" s="295">
        <v>0.25</v>
      </c>
      <c r="H10" s="296">
        <v>0.66</v>
      </c>
      <c r="I10" s="297">
        <f t="shared" si="0"/>
        <v>4.5599999999999996</v>
      </c>
    </row>
    <row r="11" spans="4:9" s="289" customFormat="1" ht="11.25" x14ac:dyDescent="0.2">
      <c r="D11" s="298" t="s">
        <v>322</v>
      </c>
      <c r="E11" s="294">
        <v>0.25</v>
      </c>
      <c r="F11" s="295"/>
      <c r="G11" s="295"/>
      <c r="H11" s="296"/>
      <c r="I11" s="297">
        <f t="shared" si="0"/>
        <v>0.25</v>
      </c>
    </row>
    <row r="12" spans="4:9" s="289" customFormat="1" ht="12" thickBot="1" x14ac:dyDescent="0.25">
      <c r="D12" s="299" t="s">
        <v>323</v>
      </c>
      <c r="E12" s="300">
        <v>0.25</v>
      </c>
      <c r="F12" s="301">
        <v>0.25</v>
      </c>
      <c r="G12" s="301">
        <v>0</v>
      </c>
      <c r="H12" s="302">
        <v>0</v>
      </c>
      <c r="I12" s="303">
        <f t="shared" si="0"/>
        <v>0.5</v>
      </c>
    </row>
    <row r="13" spans="4:9" s="289" customFormat="1" ht="12" thickTop="1" x14ac:dyDescent="0.2"/>
    <row r="14" spans="4:9" s="289" customFormat="1" ht="11.25" x14ac:dyDescent="0.2"/>
    <row r="15" spans="4:9" s="289" customFormat="1" ht="11.25" x14ac:dyDescent="0.2">
      <c r="D15" s="289" t="s">
        <v>316</v>
      </c>
    </row>
    <row r="16" spans="4:9" s="289" customFormat="1" ht="11.25" x14ac:dyDescent="0.2">
      <c r="D16" s="289" t="s">
        <v>315</v>
      </c>
    </row>
    <row r="17" spans="4:10" s="289" customFormat="1" ht="12" thickBot="1" x14ac:dyDescent="0.25"/>
    <row r="18" spans="4:10" s="289" customFormat="1" thickTop="1" thickBot="1" x14ac:dyDescent="0.25">
      <c r="D18" s="290"/>
      <c r="E18" s="350" t="s">
        <v>317</v>
      </c>
      <c r="F18" s="351" t="s">
        <v>318</v>
      </c>
      <c r="G18" s="351" t="s">
        <v>319</v>
      </c>
      <c r="H18" s="352" t="s">
        <v>320</v>
      </c>
      <c r="I18" s="291"/>
    </row>
    <row r="19" spans="4:10" s="289" customFormat="1" ht="11.25" x14ac:dyDescent="0.2">
      <c r="D19" s="292" t="s">
        <v>141</v>
      </c>
      <c r="E19" s="624" t="s">
        <v>298</v>
      </c>
      <c r="F19" s="625"/>
      <c r="G19" s="625"/>
      <c r="H19" s="626"/>
      <c r="I19" s="293"/>
    </row>
    <row r="20" spans="4:10" s="289" customFormat="1" ht="11.25" x14ac:dyDescent="0.2">
      <c r="D20" s="292"/>
      <c r="E20" s="294">
        <v>1</v>
      </c>
      <c r="F20" s="295">
        <v>2</v>
      </c>
      <c r="G20" s="295">
        <v>3</v>
      </c>
      <c r="H20" s="296">
        <v>4</v>
      </c>
      <c r="I20" s="297" t="s">
        <v>321</v>
      </c>
    </row>
    <row r="21" spans="4:10" s="289" customFormat="1" ht="11.25" x14ac:dyDescent="0.2">
      <c r="D21" s="298" t="s">
        <v>93</v>
      </c>
      <c r="E21" s="294">
        <v>1.4999999999999999E-2</v>
      </c>
      <c r="F21" s="304">
        <v>0.02</v>
      </c>
      <c r="G21" s="295">
        <v>8.9999999999999993E-3</v>
      </c>
      <c r="H21" s="296">
        <v>0.16800000000000001</v>
      </c>
      <c r="I21" s="297">
        <f t="shared" ref="I21:I26" si="1">SUM(E21:H21)</f>
        <v>0.21200000000000002</v>
      </c>
    </row>
    <row r="22" spans="4:10" s="289" customFormat="1" ht="11.25" x14ac:dyDescent="0.2">
      <c r="D22" s="298" t="s">
        <v>94</v>
      </c>
      <c r="E22" s="294">
        <v>1.4999999999999999E-2</v>
      </c>
      <c r="F22" s="295">
        <v>1.4999999999999999E-2</v>
      </c>
      <c r="G22" s="295">
        <v>8.0000000000000002E-3</v>
      </c>
      <c r="H22" s="296">
        <v>0.111</v>
      </c>
      <c r="I22" s="297">
        <f t="shared" si="1"/>
        <v>0.14899999999999999</v>
      </c>
    </row>
    <row r="23" spans="4:10" s="289" customFormat="1" ht="11.25" x14ac:dyDescent="0.2">
      <c r="D23" s="298" t="s">
        <v>95</v>
      </c>
      <c r="E23" s="294">
        <v>1.4999999999999999E-2</v>
      </c>
      <c r="F23" s="295">
        <v>1.6E-2</v>
      </c>
      <c r="G23" s="295">
        <v>8.0000000000000002E-3</v>
      </c>
      <c r="H23" s="296">
        <v>0.129</v>
      </c>
      <c r="I23" s="297">
        <f t="shared" si="1"/>
        <v>0.16800000000000001</v>
      </c>
    </row>
    <row r="24" spans="4:10" s="289" customFormat="1" ht="11.25" x14ac:dyDescent="0.2">
      <c r="D24" s="298" t="s">
        <v>96</v>
      </c>
      <c r="E24" s="294">
        <v>1.4999999999999999E-2</v>
      </c>
      <c r="F24" s="295">
        <v>2.5000000000000001E-2</v>
      </c>
      <c r="G24" s="295">
        <v>1.2500000000000001E-2</v>
      </c>
      <c r="H24" s="296">
        <v>0.19800000000000001</v>
      </c>
      <c r="I24" s="297">
        <f t="shared" si="1"/>
        <v>0.2505</v>
      </c>
    </row>
    <row r="25" spans="4:10" s="289" customFormat="1" ht="11.25" x14ac:dyDescent="0.2">
      <c r="D25" s="298" t="s">
        <v>322</v>
      </c>
      <c r="E25" s="294">
        <v>1.4999999999999999E-2</v>
      </c>
      <c r="F25" s="295"/>
      <c r="G25" s="295"/>
      <c r="H25" s="296"/>
      <c r="I25" s="297">
        <f t="shared" si="1"/>
        <v>1.4999999999999999E-2</v>
      </c>
    </row>
    <row r="26" spans="4:10" s="289" customFormat="1" ht="12" thickBot="1" x14ac:dyDescent="0.25">
      <c r="D26" s="299" t="s">
        <v>323</v>
      </c>
      <c r="E26" s="300">
        <v>1.4999999999999999E-2</v>
      </c>
      <c r="F26" s="301">
        <v>0.01</v>
      </c>
      <c r="G26" s="301">
        <v>0</v>
      </c>
      <c r="H26" s="302">
        <v>0</v>
      </c>
      <c r="I26" s="303">
        <f t="shared" si="1"/>
        <v>2.5000000000000001E-2</v>
      </c>
    </row>
    <row r="27" spans="4:10" s="289" customFormat="1" ht="12" thickTop="1" x14ac:dyDescent="0.2">
      <c r="D27" s="305"/>
      <c r="E27" s="306"/>
      <c r="F27" s="306"/>
      <c r="G27" s="306"/>
      <c r="H27" s="306"/>
      <c r="I27" s="306"/>
    </row>
    <row r="28" spans="4:10" s="289" customFormat="1" ht="11.25" x14ac:dyDescent="0.2">
      <c r="D28" s="305"/>
      <c r="E28" s="306"/>
      <c r="F28" s="306"/>
      <c r="G28" s="306"/>
      <c r="H28" s="306"/>
      <c r="I28" s="306"/>
    </row>
    <row r="29" spans="4:10" s="289" customFormat="1" ht="11.25" x14ac:dyDescent="0.2"/>
    <row r="30" spans="4:10" s="289" customFormat="1" ht="15" x14ac:dyDescent="0.25">
      <c r="D30" s="48" t="s">
        <v>186</v>
      </c>
      <c r="E30" s="49"/>
      <c r="F30" s="49"/>
      <c r="G30" s="49"/>
      <c r="H30" s="70" t="s">
        <v>299</v>
      </c>
      <c r="I30" s="49"/>
      <c r="J30" s="49"/>
    </row>
    <row r="31" spans="4:10" s="289" customFormat="1" x14ac:dyDescent="0.2">
      <c r="D31" s="50"/>
      <c r="E31" s="49"/>
      <c r="F31" s="49"/>
      <c r="G31" s="49"/>
      <c r="H31" s="49"/>
      <c r="I31" s="49"/>
      <c r="J31" s="49"/>
    </row>
    <row r="32" spans="4:10" s="289" customFormat="1" ht="11.45" customHeight="1" thickBot="1" x14ac:dyDescent="0.25"/>
    <row r="33" spans="4:10" s="289" customFormat="1" ht="27" customHeight="1" x14ac:dyDescent="0.2">
      <c r="D33" s="348" t="s">
        <v>309</v>
      </c>
      <c r="E33" s="627" t="s">
        <v>120</v>
      </c>
      <c r="F33" s="628"/>
      <c r="G33" s="629"/>
      <c r="H33" s="627" t="s">
        <v>308</v>
      </c>
      <c r="I33" s="628"/>
      <c r="J33" s="630"/>
    </row>
    <row r="34" spans="4:10" s="289" customFormat="1" ht="63" customHeight="1" x14ac:dyDescent="0.2">
      <c r="D34" s="307"/>
      <c r="E34" s="308" t="s">
        <v>121</v>
      </c>
      <c r="F34" s="308" t="s">
        <v>307</v>
      </c>
      <c r="G34" s="308" t="s">
        <v>123</v>
      </c>
      <c r="H34" s="308" t="s">
        <v>121</v>
      </c>
      <c r="I34" s="308" t="s">
        <v>307</v>
      </c>
      <c r="J34" s="309" t="s">
        <v>123</v>
      </c>
    </row>
    <row r="35" spans="4:10" s="289" customFormat="1" ht="20.45" customHeight="1" x14ac:dyDescent="0.2">
      <c r="D35" s="307"/>
      <c r="E35" s="349" t="s">
        <v>138</v>
      </c>
      <c r="F35" s="349" t="s">
        <v>138</v>
      </c>
      <c r="G35" s="349" t="s">
        <v>138</v>
      </c>
      <c r="H35" s="310" t="s">
        <v>253</v>
      </c>
      <c r="I35" s="310" t="s">
        <v>253</v>
      </c>
      <c r="J35" s="311" t="s">
        <v>253</v>
      </c>
    </row>
    <row r="36" spans="4:10" s="289" customFormat="1" ht="21.75" x14ac:dyDescent="0.2">
      <c r="D36" s="344" t="s">
        <v>1</v>
      </c>
      <c r="E36" s="312">
        <v>1599953</v>
      </c>
      <c r="F36" s="312">
        <v>812391</v>
      </c>
      <c r="G36" s="312">
        <v>40823</v>
      </c>
      <c r="H36" s="346">
        <f>E36/(E36+F36+G36)*100</f>
        <v>65.219897381629551</v>
      </c>
      <c r="I36" s="346">
        <f>F36/(E36+F36+G36)*100</f>
        <v>33.116008816358608</v>
      </c>
      <c r="J36" s="347">
        <f>G36/(G36+F36+E36)*100</f>
        <v>1.6640938020118483</v>
      </c>
    </row>
    <row r="37" spans="4:10" s="289" customFormat="1" ht="11.25" x14ac:dyDescent="0.2">
      <c r="D37" s="345" t="s">
        <v>139</v>
      </c>
      <c r="E37" s="315"/>
      <c r="F37" s="315"/>
      <c r="G37" s="315"/>
      <c r="H37" s="316"/>
      <c r="I37" s="316"/>
      <c r="J37" s="317"/>
    </row>
    <row r="38" spans="4:10" s="289" customFormat="1" ht="11.25" x14ac:dyDescent="0.2">
      <c r="D38" s="318" t="s">
        <v>124</v>
      </c>
      <c r="E38" s="319">
        <v>6458</v>
      </c>
      <c r="F38" s="319">
        <v>4065</v>
      </c>
      <c r="G38" s="319">
        <v>17</v>
      </c>
      <c r="H38" s="320">
        <f>E38/(E38+F38+G38)*100</f>
        <v>61.271347248576845</v>
      </c>
      <c r="I38" s="320">
        <f t="shared" ref="I38:I51" si="2">F38/(E38+F38+G38)*100</f>
        <v>38.567362428842507</v>
      </c>
      <c r="J38" s="321">
        <f t="shared" ref="J38:J51" si="3">G38/(G38+F38+E38)*100</f>
        <v>0.16129032258064516</v>
      </c>
    </row>
    <row r="39" spans="4:10" s="289" customFormat="1" ht="11.25" x14ac:dyDescent="0.2">
      <c r="D39" s="318" t="s">
        <v>125</v>
      </c>
      <c r="E39" s="319">
        <v>318535</v>
      </c>
      <c r="F39" s="319">
        <v>141177</v>
      </c>
      <c r="G39" s="319">
        <v>12592</v>
      </c>
      <c r="H39" s="320">
        <f t="shared" ref="H39:H51" si="4">E39/(E39+F39+G39)*100</f>
        <v>67.442791083708798</v>
      </c>
      <c r="I39" s="320">
        <f t="shared" si="2"/>
        <v>29.891129442054272</v>
      </c>
      <c r="J39" s="321">
        <f t="shared" si="3"/>
        <v>2.6660794742369323</v>
      </c>
    </row>
    <row r="40" spans="4:10" s="289" customFormat="1" ht="11.25" x14ac:dyDescent="0.2">
      <c r="D40" s="318" t="s">
        <v>126</v>
      </c>
      <c r="E40" s="319">
        <v>193398</v>
      </c>
      <c r="F40" s="319">
        <v>51299</v>
      </c>
      <c r="G40" s="319">
        <v>5553</v>
      </c>
      <c r="H40" s="320">
        <f t="shared" si="4"/>
        <v>77.281918081918079</v>
      </c>
      <c r="I40" s="320">
        <f t="shared" si="2"/>
        <v>20.499100899100899</v>
      </c>
      <c r="J40" s="321">
        <f t="shared" si="3"/>
        <v>2.2189810189810188</v>
      </c>
    </row>
    <row r="41" spans="4:10" s="289" customFormat="1" ht="11.25" x14ac:dyDescent="0.2">
      <c r="D41" s="318" t="s">
        <v>127</v>
      </c>
      <c r="E41" s="319">
        <v>145973</v>
      </c>
      <c r="F41" s="319">
        <v>52791</v>
      </c>
      <c r="G41" s="319">
        <v>753</v>
      </c>
      <c r="H41" s="320">
        <f t="shared" si="4"/>
        <v>73.163189101680558</v>
      </c>
      <c r="I41" s="320">
        <f t="shared" si="2"/>
        <v>26.459399449670958</v>
      </c>
      <c r="J41" s="321">
        <f t="shared" si="3"/>
        <v>0.37741144864848608</v>
      </c>
    </row>
    <row r="42" spans="4:10" s="289" customFormat="1" ht="11.25" x14ac:dyDescent="0.2">
      <c r="D42" s="318" t="s">
        <v>128</v>
      </c>
      <c r="E42" s="319">
        <v>14455</v>
      </c>
      <c r="F42" s="319">
        <v>17076</v>
      </c>
      <c r="G42" s="319">
        <v>125</v>
      </c>
      <c r="H42" s="320">
        <f t="shared" si="4"/>
        <v>45.662749557745769</v>
      </c>
      <c r="I42" s="320">
        <f t="shared" si="2"/>
        <v>53.942380591357086</v>
      </c>
      <c r="J42" s="321">
        <f t="shared" si="3"/>
        <v>0.39486985089714427</v>
      </c>
    </row>
    <row r="43" spans="4:10" s="289" customFormat="1" ht="11.25" x14ac:dyDescent="0.2">
      <c r="D43" s="318" t="s">
        <v>129</v>
      </c>
      <c r="E43" s="319">
        <v>78222</v>
      </c>
      <c r="F43" s="319">
        <v>65789</v>
      </c>
      <c r="G43" s="319">
        <v>3758</v>
      </c>
      <c r="H43" s="320">
        <f t="shared" si="4"/>
        <v>52.935324729814781</v>
      </c>
      <c r="I43" s="320">
        <f t="shared" si="2"/>
        <v>44.521516691592957</v>
      </c>
      <c r="J43" s="321">
        <f t="shared" si="3"/>
        <v>2.5431585785922621</v>
      </c>
    </row>
    <row r="44" spans="4:10" s="289" customFormat="1" ht="11.25" x14ac:dyDescent="0.2">
      <c r="D44" s="318" t="s">
        <v>130</v>
      </c>
      <c r="E44" s="319">
        <v>27819</v>
      </c>
      <c r="F44" s="319">
        <v>10818</v>
      </c>
      <c r="G44" s="319">
        <v>1514</v>
      </c>
      <c r="H44" s="320">
        <f t="shared" si="4"/>
        <v>69.285945555527888</v>
      </c>
      <c r="I44" s="320">
        <f t="shared" si="2"/>
        <v>26.943289083708997</v>
      </c>
      <c r="J44" s="321">
        <f t="shared" si="3"/>
        <v>3.7707653607631189</v>
      </c>
    </row>
    <row r="45" spans="4:10" s="289" customFormat="1" ht="11.25" x14ac:dyDescent="0.2">
      <c r="D45" s="318" t="s">
        <v>131</v>
      </c>
      <c r="E45" s="319">
        <v>100982</v>
      </c>
      <c r="F45" s="319">
        <v>48395</v>
      </c>
      <c r="G45" s="319">
        <v>1822</v>
      </c>
      <c r="H45" s="320">
        <f t="shared" si="4"/>
        <v>66.787478753166354</v>
      </c>
      <c r="I45" s="320">
        <f t="shared" si="2"/>
        <v>32.007486822002789</v>
      </c>
      <c r="J45" s="321">
        <f t="shared" si="3"/>
        <v>1.205034424830852</v>
      </c>
    </row>
    <row r="46" spans="4:10" s="289" customFormat="1" ht="11.25" x14ac:dyDescent="0.2">
      <c r="D46" s="318" t="s">
        <v>132</v>
      </c>
      <c r="E46" s="319">
        <v>120556</v>
      </c>
      <c r="F46" s="319">
        <v>53869</v>
      </c>
      <c r="G46" s="319">
        <v>1132</v>
      </c>
      <c r="H46" s="320">
        <f t="shared" si="4"/>
        <v>68.670574229452541</v>
      </c>
      <c r="I46" s="320">
        <f t="shared" si="2"/>
        <v>30.6846209493213</v>
      </c>
      <c r="J46" s="321">
        <f t="shared" si="3"/>
        <v>0.64480482122615446</v>
      </c>
    </row>
    <row r="47" spans="4:10" s="289" customFormat="1" ht="11.25" x14ac:dyDescent="0.2">
      <c r="D47" s="318" t="s">
        <v>133</v>
      </c>
      <c r="E47" s="319">
        <v>204726</v>
      </c>
      <c r="F47" s="319">
        <v>61703</v>
      </c>
      <c r="G47" s="319">
        <v>1684</v>
      </c>
      <c r="H47" s="320">
        <f t="shared" si="4"/>
        <v>76.358102740262495</v>
      </c>
      <c r="I47" s="320">
        <f t="shared" si="2"/>
        <v>23.013803881199348</v>
      </c>
      <c r="J47" s="321">
        <f t="shared" si="3"/>
        <v>0.62809337853815361</v>
      </c>
    </row>
    <row r="48" spans="4:10" s="289" customFormat="1" ht="11.25" x14ac:dyDescent="0.2">
      <c r="D48" s="318" t="s">
        <v>134</v>
      </c>
      <c r="E48" s="319">
        <v>162978</v>
      </c>
      <c r="F48" s="319">
        <v>145791</v>
      </c>
      <c r="G48" s="319">
        <v>8616</v>
      </c>
      <c r="H48" s="320">
        <f t="shared" si="4"/>
        <v>51.350252847488065</v>
      </c>
      <c r="I48" s="320">
        <f t="shared" si="2"/>
        <v>45.935063093718988</v>
      </c>
      <c r="J48" s="321">
        <f t="shared" si="3"/>
        <v>2.7146840587929484</v>
      </c>
    </row>
    <row r="49" spans="4:17" s="289" customFormat="1" ht="11.25" x14ac:dyDescent="0.2">
      <c r="D49" s="318" t="s">
        <v>135</v>
      </c>
      <c r="E49" s="319">
        <v>95651</v>
      </c>
      <c r="F49" s="319">
        <v>85996</v>
      </c>
      <c r="G49" s="319">
        <v>1992</v>
      </c>
      <c r="H49" s="320">
        <f t="shared" si="4"/>
        <v>52.086430442335228</v>
      </c>
      <c r="I49" s="320">
        <f t="shared" si="2"/>
        <v>46.828832655372771</v>
      </c>
      <c r="J49" s="321">
        <f t="shared" si="3"/>
        <v>1.0847369022919968</v>
      </c>
    </row>
    <row r="50" spans="4:17" s="289" customFormat="1" ht="11.25" x14ac:dyDescent="0.2">
      <c r="D50" s="318" t="s">
        <v>136</v>
      </c>
      <c r="E50" s="319">
        <v>39120</v>
      </c>
      <c r="F50" s="319">
        <v>42917</v>
      </c>
      <c r="G50" s="319">
        <v>394</v>
      </c>
      <c r="H50" s="320">
        <f t="shared" si="4"/>
        <v>47.457873858135898</v>
      </c>
      <c r="I50" s="320">
        <f t="shared" si="2"/>
        <v>52.064150622945249</v>
      </c>
      <c r="J50" s="321">
        <f t="shared" si="3"/>
        <v>0.47797551891885331</v>
      </c>
    </row>
    <row r="51" spans="4:17" s="289" customFormat="1" ht="12" thickBot="1" x14ac:dyDescent="0.25">
      <c r="D51" s="322" t="s">
        <v>137</v>
      </c>
      <c r="E51" s="323">
        <v>91080</v>
      </c>
      <c r="F51" s="323">
        <v>30705</v>
      </c>
      <c r="G51" s="323">
        <v>871</v>
      </c>
      <c r="H51" s="324">
        <f t="shared" si="4"/>
        <v>74.256457083224632</v>
      </c>
      <c r="I51" s="324">
        <f t="shared" si="2"/>
        <v>25.033426819723452</v>
      </c>
      <c r="J51" s="325">
        <f t="shared" si="3"/>
        <v>0.71011609705191758</v>
      </c>
    </row>
    <row r="52" spans="4:17" s="289" customFormat="1" ht="11.25" x14ac:dyDescent="0.2"/>
    <row r="53" spans="4:17" s="289" customFormat="1" ht="11.25" x14ac:dyDescent="0.2"/>
    <row r="54" spans="4:17" s="289" customFormat="1" x14ac:dyDescent="0.2">
      <c r="D54" s="48" t="s">
        <v>306</v>
      </c>
    </row>
    <row r="55" spans="4:17" s="289" customFormat="1" ht="11.25" x14ac:dyDescent="0.2"/>
    <row r="56" spans="4:17" s="289" customFormat="1" ht="12" thickBot="1" x14ac:dyDescent="0.25">
      <c r="D56" s="289" t="s">
        <v>311</v>
      </c>
      <c r="G56" s="326"/>
    </row>
    <row r="57" spans="4:17" s="289" customFormat="1" ht="28.15" customHeight="1" x14ac:dyDescent="0.2">
      <c r="D57" s="348" t="s">
        <v>309</v>
      </c>
      <c r="E57" s="627" t="s">
        <v>120</v>
      </c>
      <c r="F57" s="628"/>
      <c r="G57" s="629"/>
      <c r="H57" s="627" t="s">
        <v>310</v>
      </c>
      <c r="I57" s="628"/>
      <c r="J57" s="630"/>
    </row>
    <row r="58" spans="4:17" s="289" customFormat="1" ht="67.5" x14ac:dyDescent="0.2">
      <c r="D58" s="307"/>
      <c r="E58" s="308" t="s">
        <v>121</v>
      </c>
      <c r="F58" s="308" t="s">
        <v>307</v>
      </c>
      <c r="G58" s="308" t="s">
        <v>123</v>
      </c>
      <c r="H58" s="308" t="s">
        <v>121</v>
      </c>
      <c r="I58" s="308" t="s">
        <v>307</v>
      </c>
      <c r="J58" s="309" t="s">
        <v>123</v>
      </c>
    </row>
    <row r="59" spans="4:17" s="289" customFormat="1" ht="22.5" x14ac:dyDescent="0.2">
      <c r="D59" s="307"/>
      <c r="E59" s="349" t="s">
        <v>138</v>
      </c>
      <c r="F59" s="349" t="s">
        <v>138</v>
      </c>
      <c r="G59" s="349" t="s">
        <v>138</v>
      </c>
      <c r="H59" s="310" t="s">
        <v>253</v>
      </c>
      <c r="I59" s="310" t="s">
        <v>253</v>
      </c>
      <c r="J59" s="311" t="s">
        <v>253</v>
      </c>
    </row>
    <row r="60" spans="4:17" s="289" customFormat="1" ht="21.75" x14ac:dyDescent="0.2">
      <c r="D60" s="344" t="s">
        <v>1</v>
      </c>
      <c r="E60" s="327">
        <v>1604988.0342960004</v>
      </c>
      <c r="F60" s="327">
        <v>774560.79259700002</v>
      </c>
      <c r="G60" s="327">
        <v>33467.58830499999</v>
      </c>
      <c r="H60" s="346">
        <f>E60/(E60+F60+G60)*100</f>
        <v>66.513763610858106</v>
      </c>
      <c r="I60" s="346">
        <f>F60/(E60+F60+G60)*100</f>
        <v>32.099275733001726</v>
      </c>
      <c r="J60" s="347">
        <f>G60/(G60+F60+E60)*100</f>
        <v>1.3869606561401615</v>
      </c>
      <c r="K60" s="328"/>
      <c r="L60" s="328"/>
      <c r="M60" s="328"/>
      <c r="N60" s="328"/>
      <c r="O60" s="328"/>
      <c r="P60" s="328"/>
      <c r="Q60" s="328"/>
    </row>
    <row r="61" spans="4:17" s="289" customFormat="1" ht="11.25" x14ac:dyDescent="0.2">
      <c r="D61" s="345" t="s">
        <v>139</v>
      </c>
      <c r="E61" s="329"/>
      <c r="F61" s="329"/>
      <c r="G61" s="329"/>
      <c r="H61" s="316"/>
      <c r="I61" s="316"/>
      <c r="J61" s="317"/>
    </row>
    <row r="62" spans="4:17" s="289" customFormat="1" ht="11.25" x14ac:dyDescent="0.2">
      <c r="D62" s="318" t="s">
        <v>124</v>
      </c>
      <c r="E62" s="330">
        <v>335165.59436800005</v>
      </c>
      <c r="F62" s="330">
        <v>138312.333197</v>
      </c>
      <c r="G62" s="330">
        <v>4331.0015719999992</v>
      </c>
      <c r="H62" s="320">
        <f>E62/(E62+F62+G62)*100</f>
        <v>70.146364776682418</v>
      </c>
      <c r="I62" s="320">
        <f t="shared" ref="I62:I75" si="5">F62/(E62+F62+G62)*100</f>
        <v>28.947205621882034</v>
      </c>
      <c r="J62" s="321">
        <f t="shared" ref="J62:J75" si="6">G62/(G62+F62+E62)*100</f>
        <v>0.90642960143555418</v>
      </c>
    </row>
    <row r="63" spans="4:17" s="289" customFormat="1" ht="11.25" x14ac:dyDescent="0.2">
      <c r="D63" s="318" t="s">
        <v>125</v>
      </c>
      <c r="E63" s="330">
        <v>187638.915951</v>
      </c>
      <c r="F63" s="330">
        <v>51003.510792000001</v>
      </c>
      <c r="G63" s="330">
        <v>3306.5856089999997</v>
      </c>
      <c r="H63" s="320">
        <f t="shared" ref="H63:H75" si="7">E63/(E63+F63+G63)*100</f>
        <v>77.553082001431434</v>
      </c>
      <c r="I63" s="320">
        <f t="shared" si="5"/>
        <v>21.080272366558557</v>
      </c>
      <c r="J63" s="321">
        <f t="shared" si="6"/>
        <v>1.3666456320100233</v>
      </c>
    </row>
    <row r="64" spans="4:17" s="289" customFormat="1" ht="11.25" x14ac:dyDescent="0.2">
      <c r="D64" s="318" t="s">
        <v>126</v>
      </c>
      <c r="E64" s="330">
        <v>133869.90909</v>
      </c>
      <c r="F64" s="330">
        <v>49022.416448000004</v>
      </c>
      <c r="G64" s="330">
        <v>3167.1614149999996</v>
      </c>
      <c r="H64" s="320">
        <f t="shared" si="7"/>
        <v>71.950058168125835</v>
      </c>
      <c r="I64" s="320">
        <f t="shared" si="5"/>
        <v>26.347711288908059</v>
      </c>
      <c r="J64" s="321">
        <f t="shared" si="6"/>
        <v>1.702230542966104</v>
      </c>
    </row>
    <row r="65" spans="4:10" s="289" customFormat="1" ht="11.25" x14ac:dyDescent="0.2">
      <c r="D65" s="318" t="s">
        <v>127</v>
      </c>
      <c r="E65" s="330">
        <v>25528.151426</v>
      </c>
      <c r="F65" s="330">
        <v>7630.8648049999993</v>
      </c>
      <c r="G65" s="330">
        <v>354.5</v>
      </c>
      <c r="H65" s="320">
        <f t="shared" si="7"/>
        <v>76.172703723599327</v>
      </c>
      <c r="I65" s="320">
        <f t="shared" si="5"/>
        <v>22.769514104107792</v>
      </c>
      <c r="J65" s="321">
        <f t="shared" si="6"/>
        <v>1.0577821722928837</v>
      </c>
    </row>
    <row r="66" spans="4:10" s="289" customFormat="1" ht="11.25" x14ac:dyDescent="0.2">
      <c r="D66" s="318" t="s">
        <v>128</v>
      </c>
      <c r="E66" s="330">
        <v>81607.572772999993</v>
      </c>
      <c r="F66" s="330">
        <v>59352.037224</v>
      </c>
      <c r="G66" s="330">
        <v>3759.7341260000003</v>
      </c>
      <c r="H66" s="320">
        <f t="shared" si="7"/>
        <v>56.390231221363209</v>
      </c>
      <c r="I66" s="320">
        <f t="shared" si="5"/>
        <v>41.011820212200149</v>
      </c>
      <c r="J66" s="321">
        <f t="shared" si="6"/>
        <v>2.5979485664366497</v>
      </c>
    </row>
    <row r="67" spans="4:10" s="289" customFormat="1" ht="11.25" x14ac:dyDescent="0.2">
      <c r="D67" s="318" t="s">
        <v>129</v>
      </c>
      <c r="E67" s="330">
        <v>26559.797176</v>
      </c>
      <c r="F67" s="330">
        <v>9689.7444419999993</v>
      </c>
      <c r="G67" s="330">
        <v>535.01753499999995</v>
      </c>
      <c r="H67" s="320">
        <f t="shared" si="7"/>
        <v>72.203657696503583</v>
      </c>
      <c r="I67" s="320">
        <f t="shared" si="5"/>
        <v>26.341880030957888</v>
      </c>
      <c r="J67" s="321">
        <f t="shared" si="6"/>
        <v>1.4544622725385201</v>
      </c>
    </row>
    <row r="68" spans="4:10" s="289" customFormat="1" ht="11.25" x14ac:dyDescent="0.2">
      <c r="D68" s="318" t="s">
        <v>130</v>
      </c>
      <c r="E68" s="330">
        <v>103738.87704000001</v>
      </c>
      <c r="F68" s="330">
        <v>56347.042976999997</v>
      </c>
      <c r="G68" s="330">
        <v>3890.5235299999999</v>
      </c>
      <c r="H68" s="320">
        <f t="shared" si="7"/>
        <v>63.264499946460717</v>
      </c>
      <c r="I68" s="320">
        <f t="shared" si="5"/>
        <v>34.362888813873703</v>
      </c>
      <c r="J68" s="321">
        <f t="shared" si="6"/>
        <v>2.3726112396655759</v>
      </c>
    </row>
    <row r="69" spans="4:10" s="289" customFormat="1" ht="11.25" x14ac:dyDescent="0.2">
      <c r="D69" s="318" t="s">
        <v>131</v>
      </c>
      <c r="E69" s="330">
        <v>115568.43592300001</v>
      </c>
      <c r="F69" s="330">
        <v>52076.837041999999</v>
      </c>
      <c r="G69" s="330">
        <v>1549.6535469999999</v>
      </c>
      <c r="H69" s="320">
        <f t="shared" si="7"/>
        <v>68.30490624362983</v>
      </c>
      <c r="I69" s="320">
        <f t="shared" si="5"/>
        <v>30.779195402355334</v>
      </c>
      <c r="J69" s="321">
        <f t="shared" si="6"/>
        <v>0.91589835401482445</v>
      </c>
    </row>
    <row r="70" spans="4:10" s="289" customFormat="1" ht="11.25" x14ac:dyDescent="0.2">
      <c r="D70" s="318" t="s">
        <v>132</v>
      </c>
      <c r="E70" s="330">
        <v>207117.00359400001</v>
      </c>
      <c r="F70" s="330">
        <v>59521.674472999999</v>
      </c>
      <c r="G70" s="330">
        <v>4359.6248940000005</v>
      </c>
      <c r="H70" s="320">
        <f t="shared" si="7"/>
        <v>76.42741719449316</v>
      </c>
      <c r="I70" s="320">
        <f t="shared" si="5"/>
        <v>21.963855058371308</v>
      </c>
      <c r="J70" s="321">
        <f t="shared" si="6"/>
        <v>1.608727747135525</v>
      </c>
    </row>
    <row r="71" spans="4:10" s="289" customFormat="1" ht="11.25" x14ac:dyDescent="0.2">
      <c r="D71" s="318" t="s">
        <v>133</v>
      </c>
      <c r="E71" s="330">
        <v>166191.730626</v>
      </c>
      <c r="F71" s="330">
        <v>140899.21488700001</v>
      </c>
      <c r="G71" s="330">
        <v>2703.7351859999999</v>
      </c>
      <c r="H71" s="320">
        <f t="shared" si="7"/>
        <v>53.645766367264955</v>
      </c>
      <c r="I71" s="320">
        <f t="shared" si="5"/>
        <v>45.481482951574385</v>
      </c>
      <c r="J71" s="321">
        <f t="shared" si="6"/>
        <v>0.87275068116065535</v>
      </c>
    </row>
    <row r="72" spans="4:10" s="289" customFormat="1" ht="11.25" x14ac:dyDescent="0.2">
      <c r="D72" s="318" t="s">
        <v>134</v>
      </c>
      <c r="E72" s="330">
        <v>86957.273663999993</v>
      </c>
      <c r="F72" s="330">
        <v>77133.783415999991</v>
      </c>
      <c r="G72" s="330">
        <v>2375.4564099999998</v>
      </c>
      <c r="H72" s="320">
        <f t="shared" si="7"/>
        <v>52.237096723494304</v>
      </c>
      <c r="I72" s="320">
        <f t="shared" si="5"/>
        <v>46.335915733967461</v>
      </c>
      <c r="J72" s="321">
        <f t="shared" si="6"/>
        <v>1.4269875425382166</v>
      </c>
    </row>
    <row r="73" spans="4:10" s="289" customFormat="1" ht="11.25" x14ac:dyDescent="0.2">
      <c r="D73" s="318" t="s">
        <v>135</v>
      </c>
      <c r="E73" s="330">
        <v>55436.396724000006</v>
      </c>
      <c r="F73" s="330">
        <v>36565.567626000004</v>
      </c>
      <c r="G73" s="330">
        <v>1255.9202780000001</v>
      </c>
      <c r="H73" s="320">
        <f t="shared" si="7"/>
        <v>59.444192783411708</v>
      </c>
      <c r="I73" s="320">
        <f t="shared" si="5"/>
        <v>39.2090896891537</v>
      </c>
      <c r="J73" s="321">
        <f t="shared" si="6"/>
        <v>1.3467175274345857</v>
      </c>
    </row>
    <row r="74" spans="4:10" s="289" customFormat="1" ht="11.25" x14ac:dyDescent="0.2">
      <c r="D74" s="318" t="s">
        <v>136</v>
      </c>
      <c r="E74" s="330">
        <v>79608.375941000006</v>
      </c>
      <c r="F74" s="330">
        <v>37005.765268000003</v>
      </c>
      <c r="G74" s="330">
        <v>1878.674203</v>
      </c>
      <c r="H74" s="320">
        <f t="shared" si="7"/>
        <v>67.184137421497951</v>
      </c>
      <c r="I74" s="320">
        <f t="shared" si="5"/>
        <v>31.230387377775443</v>
      </c>
      <c r="J74" s="321">
        <f t="shared" si="6"/>
        <v>1.5854752007265944</v>
      </c>
    </row>
    <row r="75" spans="4:10" s="289" customFormat="1" ht="12" thickBot="1" x14ac:dyDescent="0.25">
      <c r="D75" s="322" t="s">
        <v>137</v>
      </c>
      <c r="E75" s="331">
        <v>91080</v>
      </c>
      <c r="F75" s="331">
        <v>30705</v>
      </c>
      <c r="G75" s="331">
        <v>871</v>
      </c>
      <c r="H75" s="324">
        <f t="shared" si="7"/>
        <v>74.256457083224632</v>
      </c>
      <c r="I75" s="324">
        <f t="shared" si="5"/>
        <v>25.033426819723452</v>
      </c>
      <c r="J75" s="325">
        <f t="shared" si="6"/>
        <v>0.71011609705191758</v>
      </c>
    </row>
    <row r="76" spans="4:10" s="289" customFormat="1" ht="11.25" x14ac:dyDescent="0.2"/>
    <row r="77" spans="4:10" s="289" customFormat="1" ht="11.25" x14ac:dyDescent="0.2"/>
    <row r="78" spans="4:10" s="289" customFormat="1" x14ac:dyDescent="0.2">
      <c r="D78" s="48" t="s">
        <v>324</v>
      </c>
    </row>
    <row r="79" spans="4:10" s="289" customFormat="1" ht="11.25" x14ac:dyDescent="0.2"/>
    <row r="80" spans="4:10" s="289" customFormat="1" ht="12" thickBot="1" x14ac:dyDescent="0.25">
      <c r="D80" s="289" t="s">
        <v>312</v>
      </c>
      <c r="G80" s="326"/>
    </row>
    <row r="81" spans="4:16" s="289" customFormat="1" ht="22.5" x14ac:dyDescent="0.2">
      <c r="D81" s="348" t="s">
        <v>309</v>
      </c>
      <c r="E81" s="627" t="s">
        <v>120</v>
      </c>
      <c r="F81" s="628"/>
      <c r="G81" s="629"/>
      <c r="H81" s="627" t="s">
        <v>313</v>
      </c>
      <c r="I81" s="628"/>
      <c r="J81" s="630"/>
    </row>
    <row r="82" spans="4:16" s="289" customFormat="1" ht="67.5" x14ac:dyDescent="0.2">
      <c r="D82" s="307"/>
      <c r="E82" s="308" t="s">
        <v>121</v>
      </c>
      <c r="F82" s="308" t="s">
        <v>122</v>
      </c>
      <c r="G82" s="308" t="s">
        <v>123</v>
      </c>
      <c r="H82" s="308" t="s">
        <v>121</v>
      </c>
      <c r="I82" s="308" t="s">
        <v>307</v>
      </c>
      <c r="J82" s="309" t="s">
        <v>123</v>
      </c>
    </row>
    <row r="83" spans="4:16" s="289" customFormat="1" ht="22.5" x14ac:dyDescent="0.2">
      <c r="D83" s="307"/>
      <c r="E83" s="349" t="s">
        <v>138</v>
      </c>
      <c r="F83" s="349" t="s">
        <v>138</v>
      </c>
      <c r="G83" s="349" t="s">
        <v>138</v>
      </c>
      <c r="H83" s="310" t="s">
        <v>253</v>
      </c>
      <c r="I83" s="310" t="s">
        <v>253</v>
      </c>
      <c r="J83" s="311" t="s">
        <v>253</v>
      </c>
    </row>
    <row r="84" spans="4:16" s="289" customFormat="1" ht="21.75" x14ac:dyDescent="0.2">
      <c r="D84" s="344" t="s">
        <v>1</v>
      </c>
      <c r="E84" s="327">
        <v>1297623</v>
      </c>
      <c r="F84" s="327">
        <v>927851</v>
      </c>
      <c r="G84" s="327">
        <v>65978</v>
      </c>
      <c r="H84" s="313">
        <f>E84/(E84+F84+G84)*100</f>
        <v>56.628853670074697</v>
      </c>
      <c r="I84" s="313">
        <f>F84/(E84+F84+G84)*100</f>
        <v>40.491836617131845</v>
      </c>
      <c r="J84" s="314">
        <f>G84/(G84+F84+E84)*100</f>
        <v>2.8793097127934599</v>
      </c>
    </row>
    <row r="85" spans="4:16" s="289" customFormat="1" ht="11.25" x14ac:dyDescent="0.2"/>
    <row r="86" spans="4:16" s="289" customFormat="1" ht="11.25" x14ac:dyDescent="0.2">
      <c r="J86" s="328"/>
      <c r="K86" s="328"/>
      <c r="N86" s="328"/>
    </row>
    <row r="87" spans="4:16" s="289" customFormat="1" ht="11.25" x14ac:dyDescent="0.2"/>
    <row r="88" spans="4:16" s="289" customFormat="1" ht="11.25" x14ac:dyDescent="0.2"/>
    <row r="89" spans="4:16" s="289" customFormat="1" ht="11.25" x14ac:dyDescent="0.2">
      <c r="D89" s="289" t="s">
        <v>325</v>
      </c>
    </row>
    <row r="90" spans="4:16" s="289" customFormat="1" ht="11.25" x14ac:dyDescent="0.2"/>
    <row r="91" spans="4:16" s="289" customFormat="1" ht="12" thickBot="1" x14ac:dyDescent="0.25">
      <c r="D91" s="305" t="s">
        <v>327</v>
      </c>
    </row>
    <row r="92" spans="4:16" s="289" customFormat="1" thickTop="1" thickBot="1" x14ac:dyDescent="0.25">
      <c r="D92" s="290"/>
      <c r="E92" s="350" t="s">
        <v>317</v>
      </c>
      <c r="F92" s="351" t="s">
        <v>318</v>
      </c>
      <c r="G92" s="351" t="s">
        <v>319</v>
      </c>
      <c r="H92" s="352" t="s">
        <v>320</v>
      </c>
      <c r="I92" s="332"/>
      <c r="K92" s="290"/>
      <c r="L92" s="350" t="s">
        <v>317</v>
      </c>
      <c r="M92" s="351" t="s">
        <v>318</v>
      </c>
      <c r="N92" s="351" t="s">
        <v>319</v>
      </c>
      <c r="O92" s="352" t="s">
        <v>320</v>
      </c>
      <c r="P92" s="291"/>
    </row>
    <row r="93" spans="4:16" s="289" customFormat="1" ht="11.25" x14ac:dyDescent="0.2">
      <c r="D93" s="292" t="s">
        <v>141</v>
      </c>
      <c r="E93" s="624" t="s">
        <v>326</v>
      </c>
      <c r="F93" s="625"/>
      <c r="G93" s="625"/>
      <c r="H93" s="626"/>
      <c r="I93" s="332"/>
      <c r="K93" s="292" t="s">
        <v>141</v>
      </c>
      <c r="L93" s="624" t="s">
        <v>298</v>
      </c>
      <c r="M93" s="625"/>
      <c r="N93" s="625"/>
      <c r="O93" s="626"/>
      <c r="P93" s="293"/>
    </row>
    <row r="94" spans="4:16" s="289" customFormat="1" ht="11.25" x14ac:dyDescent="0.2">
      <c r="D94" s="292"/>
      <c r="E94" s="294"/>
      <c r="F94" s="295"/>
      <c r="G94" s="295"/>
      <c r="H94" s="296"/>
      <c r="I94" s="333"/>
      <c r="K94" s="292"/>
      <c r="L94" s="294">
        <v>1</v>
      </c>
      <c r="M94" s="295">
        <v>2</v>
      </c>
      <c r="N94" s="295">
        <v>3</v>
      </c>
      <c r="O94" s="296">
        <v>4</v>
      </c>
      <c r="P94" s="297" t="s">
        <v>321</v>
      </c>
    </row>
    <row r="95" spans="4:16" s="289" customFormat="1" ht="11.25" x14ac:dyDescent="0.2">
      <c r="D95" s="298" t="s">
        <v>93</v>
      </c>
      <c r="E95" s="294">
        <v>4</v>
      </c>
      <c r="F95" s="295">
        <v>1</v>
      </c>
      <c r="G95" s="295">
        <v>1</v>
      </c>
      <c r="H95" s="296">
        <v>1</v>
      </c>
      <c r="I95" s="333"/>
      <c r="K95" s="298" t="s">
        <v>93</v>
      </c>
      <c r="L95" s="294">
        <v>1.4999999999999999E-2</v>
      </c>
      <c r="M95" s="304">
        <v>0.02</v>
      </c>
      <c r="N95" s="295">
        <v>8.9999999999999993E-3</v>
      </c>
      <c r="O95" s="296">
        <v>0.16800000000000001</v>
      </c>
      <c r="P95" s="297">
        <f t="shared" ref="P95:P100" si="8">SUM(L95:O95)</f>
        <v>0.21200000000000002</v>
      </c>
    </row>
    <row r="96" spans="4:16" s="289" customFormat="1" ht="11.25" x14ac:dyDescent="0.2">
      <c r="D96" s="298" t="s">
        <v>94</v>
      </c>
      <c r="E96" s="294">
        <v>4</v>
      </c>
      <c r="F96" s="295">
        <v>1</v>
      </c>
      <c r="G96" s="295">
        <v>1</v>
      </c>
      <c r="H96" s="296">
        <v>1</v>
      </c>
      <c r="I96" s="333"/>
      <c r="K96" s="298" t="s">
        <v>94</v>
      </c>
      <c r="L96" s="294">
        <v>1.4999999999999999E-2</v>
      </c>
      <c r="M96" s="295">
        <v>1.4999999999999999E-2</v>
      </c>
      <c r="N96" s="295">
        <v>8.0000000000000002E-3</v>
      </c>
      <c r="O96" s="296">
        <v>0.111</v>
      </c>
      <c r="P96" s="297">
        <f t="shared" si="8"/>
        <v>0.14899999999999999</v>
      </c>
    </row>
    <row r="97" spans="4:16" s="289" customFormat="1" ht="11.25" x14ac:dyDescent="0.2">
      <c r="D97" s="298" t="s">
        <v>95</v>
      </c>
      <c r="E97" s="294">
        <v>4</v>
      </c>
      <c r="F97" s="295">
        <v>1</v>
      </c>
      <c r="G97" s="295">
        <v>1</v>
      </c>
      <c r="H97" s="296">
        <v>1</v>
      </c>
      <c r="I97" s="333"/>
      <c r="K97" s="298" t="s">
        <v>95</v>
      </c>
      <c r="L97" s="294">
        <v>1.4999999999999999E-2</v>
      </c>
      <c r="M97" s="295">
        <v>1.6E-2</v>
      </c>
      <c r="N97" s="295">
        <v>8.0000000000000002E-3</v>
      </c>
      <c r="O97" s="296">
        <v>0.129</v>
      </c>
      <c r="P97" s="297">
        <f t="shared" si="8"/>
        <v>0.16800000000000001</v>
      </c>
    </row>
    <row r="98" spans="4:16" s="289" customFormat="1" ht="11.25" x14ac:dyDescent="0.2">
      <c r="D98" s="298" t="s">
        <v>96</v>
      </c>
      <c r="E98" s="294">
        <v>4</v>
      </c>
      <c r="F98" s="295">
        <v>1</v>
      </c>
      <c r="G98" s="295">
        <v>1</v>
      </c>
      <c r="H98" s="296">
        <v>1</v>
      </c>
      <c r="I98" s="333"/>
      <c r="K98" s="298" t="s">
        <v>96</v>
      </c>
      <c r="L98" s="294">
        <v>1.4999999999999999E-2</v>
      </c>
      <c r="M98" s="295">
        <v>2.5000000000000001E-2</v>
      </c>
      <c r="N98" s="295">
        <v>1.2500000000000001E-2</v>
      </c>
      <c r="O98" s="296">
        <v>0.19800000000000001</v>
      </c>
      <c r="P98" s="297">
        <f t="shared" si="8"/>
        <v>0.2505</v>
      </c>
    </row>
    <row r="99" spans="4:16" s="289" customFormat="1" ht="11.25" x14ac:dyDescent="0.2">
      <c r="D99" s="298" t="s">
        <v>322</v>
      </c>
      <c r="E99" s="294">
        <v>4</v>
      </c>
      <c r="F99" s="295">
        <v>1</v>
      </c>
      <c r="G99" s="295">
        <v>0</v>
      </c>
      <c r="H99" s="296">
        <v>0</v>
      </c>
      <c r="I99" s="333"/>
      <c r="K99" s="298" t="s">
        <v>322</v>
      </c>
      <c r="L99" s="294">
        <v>1.4999999999999999E-2</v>
      </c>
      <c r="M99" s="295"/>
      <c r="N99" s="295"/>
      <c r="O99" s="296"/>
      <c r="P99" s="297">
        <f t="shared" si="8"/>
        <v>1.4999999999999999E-2</v>
      </c>
    </row>
    <row r="100" spans="4:16" s="289" customFormat="1" ht="12" thickBot="1" x14ac:dyDescent="0.25">
      <c r="D100" s="299" t="s">
        <v>323</v>
      </c>
      <c r="E100" s="300">
        <v>0</v>
      </c>
      <c r="F100" s="301">
        <v>2</v>
      </c>
      <c r="G100" s="301">
        <v>0</v>
      </c>
      <c r="H100" s="302">
        <v>0</v>
      </c>
      <c r="I100" s="333"/>
      <c r="K100" s="299" t="s">
        <v>323</v>
      </c>
      <c r="L100" s="300">
        <v>1.4999999999999999E-2</v>
      </c>
      <c r="M100" s="301">
        <v>0.01</v>
      </c>
      <c r="N100" s="301">
        <v>0</v>
      </c>
      <c r="O100" s="302">
        <v>0</v>
      </c>
      <c r="P100" s="303">
        <f t="shared" si="8"/>
        <v>2.5000000000000001E-2</v>
      </c>
    </row>
    <row r="101" spans="4:16" s="289" customFormat="1" ht="12" thickTop="1" x14ac:dyDescent="0.2"/>
    <row r="102" spans="4:16" s="289" customFormat="1" ht="11.25" x14ac:dyDescent="0.2"/>
    <row r="103" spans="4:16" s="289" customFormat="1" ht="12" thickBot="1" x14ac:dyDescent="0.25">
      <c r="D103" s="305" t="s">
        <v>328</v>
      </c>
    </row>
    <row r="104" spans="4:16" s="289" customFormat="1" thickTop="1" thickBot="1" x14ac:dyDescent="0.25">
      <c r="D104" s="290"/>
      <c r="E104" s="350" t="s">
        <v>317</v>
      </c>
      <c r="F104" s="351" t="s">
        <v>318</v>
      </c>
      <c r="G104" s="351" t="s">
        <v>319</v>
      </c>
      <c r="H104" s="352" t="s">
        <v>320</v>
      </c>
    </row>
    <row r="105" spans="4:16" s="289" customFormat="1" ht="11.25" x14ac:dyDescent="0.2">
      <c r="D105" s="292" t="s">
        <v>141</v>
      </c>
      <c r="E105" s="624" t="s">
        <v>326</v>
      </c>
      <c r="F105" s="625"/>
      <c r="G105" s="625"/>
      <c r="H105" s="626"/>
    </row>
    <row r="106" spans="4:16" s="289" customFormat="1" ht="11.25" x14ac:dyDescent="0.2">
      <c r="D106" s="292"/>
      <c r="E106" s="294"/>
      <c r="F106" s="295"/>
      <c r="G106" s="295"/>
      <c r="H106" s="296"/>
    </row>
    <row r="107" spans="4:16" s="289" customFormat="1" ht="11.25" x14ac:dyDescent="0.2">
      <c r="D107" s="298" t="s">
        <v>93</v>
      </c>
      <c r="E107" s="294">
        <v>2</v>
      </c>
      <c r="F107" s="295">
        <v>1</v>
      </c>
      <c r="G107" s="295">
        <v>1</v>
      </c>
      <c r="H107" s="296">
        <v>1</v>
      </c>
    </row>
    <row r="108" spans="4:16" s="289" customFormat="1" ht="11.25" x14ac:dyDescent="0.2">
      <c r="D108" s="298" t="s">
        <v>94</v>
      </c>
      <c r="E108" s="294">
        <v>2</v>
      </c>
      <c r="F108" s="295">
        <v>1</v>
      </c>
      <c r="G108" s="295">
        <v>1</v>
      </c>
      <c r="H108" s="296">
        <v>1</v>
      </c>
    </row>
    <row r="109" spans="4:16" s="289" customFormat="1" ht="11.25" x14ac:dyDescent="0.2">
      <c r="D109" s="298" t="s">
        <v>95</v>
      </c>
      <c r="E109" s="294">
        <v>2</v>
      </c>
      <c r="F109" s="295">
        <v>1</v>
      </c>
      <c r="G109" s="295">
        <v>1</v>
      </c>
      <c r="H109" s="296">
        <v>1</v>
      </c>
    </row>
    <row r="110" spans="4:16" s="289" customFormat="1" ht="11.25" x14ac:dyDescent="0.2">
      <c r="D110" s="298" t="s">
        <v>96</v>
      </c>
      <c r="E110" s="294">
        <v>2</v>
      </c>
      <c r="F110" s="295">
        <v>1</v>
      </c>
      <c r="G110" s="295">
        <v>1</v>
      </c>
      <c r="H110" s="296">
        <v>1</v>
      </c>
    </row>
    <row r="111" spans="4:16" s="289" customFormat="1" ht="11.25" x14ac:dyDescent="0.2">
      <c r="D111" s="298" t="s">
        <v>322</v>
      </c>
      <c r="E111" s="294">
        <v>2</v>
      </c>
      <c r="F111" s="295">
        <v>1</v>
      </c>
      <c r="G111" s="295">
        <v>0</v>
      </c>
      <c r="H111" s="296">
        <v>0</v>
      </c>
    </row>
    <row r="112" spans="4:16" s="289" customFormat="1" ht="12" thickBot="1" x14ac:dyDescent="0.25">
      <c r="D112" s="299" t="s">
        <v>323</v>
      </c>
      <c r="E112" s="300">
        <v>0</v>
      </c>
      <c r="F112" s="301">
        <v>2</v>
      </c>
      <c r="G112" s="301">
        <v>0</v>
      </c>
      <c r="H112" s="302">
        <v>0</v>
      </c>
    </row>
    <row r="113" spans="4:19" s="289" customFormat="1" ht="12" thickTop="1" x14ac:dyDescent="0.2"/>
    <row r="114" spans="4:19" s="289" customFormat="1" ht="11.25" x14ac:dyDescent="0.2"/>
    <row r="115" spans="4:19" s="289" customFormat="1" ht="12" thickBot="1" x14ac:dyDescent="0.25">
      <c r="D115" s="305" t="s">
        <v>329</v>
      </c>
    </row>
    <row r="116" spans="4:19" s="289" customFormat="1" thickTop="1" thickBot="1" x14ac:dyDescent="0.25">
      <c r="D116" s="290"/>
      <c r="E116" s="350" t="s">
        <v>317</v>
      </c>
      <c r="F116" s="351" t="s">
        <v>318</v>
      </c>
      <c r="G116" s="351" t="s">
        <v>319</v>
      </c>
      <c r="H116" s="352" t="s">
        <v>320</v>
      </c>
    </row>
    <row r="117" spans="4:19" s="289" customFormat="1" ht="11.25" x14ac:dyDescent="0.2">
      <c r="D117" s="292" t="s">
        <v>141</v>
      </c>
      <c r="E117" s="624" t="s">
        <v>326</v>
      </c>
      <c r="F117" s="625"/>
      <c r="G117" s="625"/>
      <c r="H117" s="626"/>
    </row>
    <row r="118" spans="4:19" s="289" customFormat="1" ht="11.25" x14ac:dyDescent="0.2">
      <c r="D118" s="292"/>
      <c r="E118" s="294"/>
      <c r="F118" s="295"/>
      <c r="G118" s="295"/>
      <c r="H118" s="296"/>
    </row>
    <row r="119" spans="4:19" s="289" customFormat="1" ht="11.25" x14ac:dyDescent="0.2">
      <c r="D119" s="298" t="s">
        <v>93</v>
      </c>
      <c r="E119" s="294">
        <v>1</v>
      </c>
      <c r="F119" s="295">
        <v>1</v>
      </c>
      <c r="G119" s="295">
        <v>1</v>
      </c>
      <c r="H119" s="296">
        <v>1</v>
      </c>
    </row>
    <row r="120" spans="4:19" s="289" customFormat="1" ht="11.25" x14ac:dyDescent="0.2">
      <c r="D120" s="298" t="s">
        <v>94</v>
      </c>
      <c r="E120" s="294">
        <v>1</v>
      </c>
      <c r="F120" s="295">
        <v>1</v>
      </c>
      <c r="G120" s="295">
        <v>1</v>
      </c>
      <c r="H120" s="296">
        <v>1</v>
      </c>
    </row>
    <row r="121" spans="4:19" s="289" customFormat="1" ht="11.25" x14ac:dyDescent="0.2">
      <c r="D121" s="298" t="s">
        <v>95</v>
      </c>
      <c r="E121" s="294">
        <v>1</v>
      </c>
      <c r="F121" s="295">
        <v>1</v>
      </c>
      <c r="G121" s="295">
        <v>1</v>
      </c>
      <c r="H121" s="296">
        <v>1</v>
      </c>
    </row>
    <row r="122" spans="4:19" s="289" customFormat="1" ht="11.25" x14ac:dyDescent="0.2">
      <c r="D122" s="298" t="s">
        <v>96</v>
      </c>
      <c r="E122" s="294">
        <v>1</v>
      </c>
      <c r="F122" s="295">
        <v>1</v>
      </c>
      <c r="G122" s="295">
        <v>1</v>
      </c>
      <c r="H122" s="296">
        <v>1</v>
      </c>
    </row>
    <row r="123" spans="4:19" s="289" customFormat="1" ht="11.25" x14ac:dyDescent="0.2">
      <c r="D123" s="298" t="s">
        <v>322</v>
      </c>
      <c r="E123" s="294">
        <v>1</v>
      </c>
      <c r="F123" s="295">
        <v>1</v>
      </c>
      <c r="G123" s="295">
        <v>0</v>
      </c>
      <c r="H123" s="296">
        <v>0</v>
      </c>
    </row>
    <row r="124" spans="4:19" s="289" customFormat="1" ht="12" thickBot="1" x14ac:dyDescent="0.25">
      <c r="D124" s="299" t="s">
        <v>323</v>
      </c>
      <c r="E124" s="300">
        <v>0</v>
      </c>
      <c r="F124" s="301">
        <v>2</v>
      </c>
      <c r="G124" s="301">
        <v>0</v>
      </c>
      <c r="H124" s="302">
        <v>0</v>
      </c>
      <c r="Q124" s="334"/>
      <c r="R124" s="334"/>
      <c r="S124" s="334"/>
    </row>
    <row r="125" spans="4:19" s="289" customFormat="1" ht="12" thickTop="1" x14ac:dyDescent="0.2"/>
    <row r="128" spans="4:19" x14ac:dyDescent="0.2">
      <c r="D128" s="100" t="s">
        <v>330</v>
      </c>
    </row>
    <row r="130" spans="1:39" s="100" customFormat="1" x14ac:dyDescent="0.2">
      <c r="A130" s="335" t="s">
        <v>48</v>
      </c>
      <c r="B130" s="335" t="s">
        <v>52</v>
      </c>
      <c r="C130" s="355" t="s">
        <v>300</v>
      </c>
      <c r="D130" s="353" t="s">
        <v>141</v>
      </c>
      <c r="E130" s="336">
        <v>1990</v>
      </c>
      <c r="F130" s="336">
        <v>1991</v>
      </c>
      <c r="G130" s="336">
        <v>1992</v>
      </c>
      <c r="H130" s="336">
        <v>1993</v>
      </c>
      <c r="I130" s="336">
        <v>1994</v>
      </c>
      <c r="J130" s="336">
        <v>1995</v>
      </c>
      <c r="K130" s="336">
        <v>1996</v>
      </c>
      <c r="L130" s="336">
        <v>1997</v>
      </c>
      <c r="M130" s="336">
        <v>1998</v>
      </c>
      <c r="N130" s="336">
        <v>1999</v>
      </c>
      <c r="O130" s="336">
        <v>2000</v>
      </c>
      <c r="P130" s="336">
        <v>2001</v>
      </c>
      <c r="Q130" s="336">
        <v>2002</v>
      </c>
      <c r="R130" s="336">
        <v>2003</v>
      </c>
      <c r="S130" s="336">
        <v>2004</v>
      </c>
      <c r="T130" s="336">
        <v>2005</v>
      </c>
      <c r="U130" s="336">
        <v>2006</v>
      </c>
      <c r="V130" s="336">
        <v>2007</v>
      </c>
      <c r="W130" s="336">
        <v>2008</v>
      </c>
      <c r="X130" s="336">
        <v>2009</v>
      </c>
      <c r="Y130" s="336">
        <v>2010</v>
      </c>
      <c r="Z130" s="336">
        <v>2011</v>
      </c>
      <c r="AA130" s="336">
        <v>2012</v>
      </c>
      <c r="AB130" s="701">
        <v>2013</v>
      </c>
      <c r="AC130" s="701">
        <v>2014</v>
      </c>
      <c r="AD130" s="701">
        <v>2015</v>
      </c>
      <c r="AE130" s="701">
        <v>2016</v>
      </c>
      <c r="AF130" s="701">
        <v>2017</v>
      </c>
      <c r="AG130" s="701">
        <v>2018</v>
      </c>
      <c r="AH130" s="701">
        <v>2019</v>
      </c>
      <c r="AI130" s="701">
        <v>2020</v>
      </c>
      <c r="AJ130" s="701">
        <v>2021</v>
      </c>
      <c r="AK130" s="701">
        <v>2022</v>
      </c>
      <c r="AL130" s="701">
        <v>2023</v>
      </c>
      <c r="AM130" s="701">
        <v>2024</v>
      </c>
    </row>
    <row r="131" spans="1:39" x14ac:dyDescent="0.2">
      <c r="A131" s="337" t="s">
        <v>301</v>
      </c>
      <c r="B131" s="337" t="s">
        <v>302</v>
      </c>
      <c r="C131" s="354" t="s">
        <v>237</v>
      </c>
      <c r="D131" s="356" t="s">
        <v>93</v>
      </c>
      <c r="E131" s="338">
        <f>($E7*$H36/100*$E95*'[6]Crops area and crops yeild'!C61+($E7*$I36/100*$E107*'[6]Crops area and crops yeild'!C61+($E7*$J36/100*$E119*'[6]Crops area and crops yeild'!C61)+($F7*$F95*'[6]Crops area and crops yeild'!C61)+($G7*$G95*'[6]Crops area and crops yeild'!C61)+($H7*$H95*'[6]Crops area and crops yeild'!C61)))</f>
        <v>3516075.1369006676</v>
      </c>
      <c r="F131" s="338">
        <f>($E7*$H36/100*$E95*'[6]Crops area and crops yeild'!D61+($E7*$I36/100*$E107*'[6]Crops area and crops yeild'!D61+($E7*$J36/100*$E119*'[6]Crops area and crops yeild'!D61)+($F7*$F95*'[6]Crops area and crops yeild'!D61)+($G7*$G95*'[6]Crops area and crops yeild'!D61)+($H7*$H95*'[6]Crops area and crops yeild'!D61)))</f>
        <v>3416188.6533009782</v>
      </c>
      <c r="G131" s="338">
        <f>($E7*$H36/100*$E95*'[6]Crops area and crops yeild'!E61+($E7*$I36/100*$E107*'[6]Crops area and crops yeild'!E61+($E7*$J36/100*$E119*'[6]Crops area and crops yeild'!E61)+($F7*$F95*'[6]Crops area and crops yeild'!E61)+($G7*$G95*'[6]Crops area and crops yeild'!E61)+($H7*$H95*'[6]Crops area and crops yeild'!E61)))</f>
        <v>3242008.8741627457</v>
      </c>
      <c r="H131" s="338">
        <f>($E7*$H36/100*$E95*'[6]Crops area and crops yeild'!F61+($E7*$I36/100*$E107*'[6]Crops area and crops yeild'!F61+($E7*$J36/100*$E119*'[6]Crops area and crops yeild'!F61)+($F7*$F95*'[6]Crops area and crops yeild'!F61)+($G7*$G95*'[6]Crops area and crops yeild'!F61)+($H7*$H95*'[6]Crops area and crops yeild'!F61)))</f>
        <v>3345774.2786036171</v>
      </c>
      <c r="I131" s="338">
        <f>($E7*$H36/100*$E95*'[6]Crops area and crops yeild'!G61+($E7*$I36/100*$E107*'[6]Crops area and crops yeild'!G61+($E7*$J36/100*$E119*'[6]Crops area and crops yeild'!G61)+($F7*$F95*'[6]Crops area and crops yeild'!G61)+($G7*$G95*'[6]Crops area and crops yeild'!G61)+($H7*$H95*'[6]Crops area and crops yeild'!G61)))</f>
        <v>3469797.2189793848</v>
      </c>
      <c r="J131" s="338">
        <f>($E7*$H36/100*$E95*'[6]Crops area and crops yeild'!H61+($E7*$I36/100*$E107*'[6]Crops area and crops yeild'!H61+($E7*$J36/100*$E119*'[6]Crops area and crops yeild'!H61)+($F7*$F95*'[6]Crops area and crops yeild'!H61)+($G7*$G95*'[6]Crops area and crops yeild'!H61)+($H7*$H95*'[6]Crops area and crops yeild'!H61)))</f>
        <v>3554219.2824853756</v>
      </c>
      <c r="K131" s="338">
        <f>($E7*$H36/100*$E95*'[6]Crops area and crops yeild'!I61+($E7*$I36/100*$E107*'[6]Crops area and crops yeild'!I61+($E7*$J36/100*$E119*'[6]Crops area and crops yeild'!I61)+($F7*$F95*'[6]Crops area and crops yeild'!I61)+($G7*$G95*'[6]Crops area and crops yeild'!I61)+($H7*$H95*'[6]Crops area and crops yeild'!I61)))</f>
        <v>3423271.5285814628</v>
      </c>
      <c r="L131" s="338">
        <f>($E7*$H36/100*$E95*'[6]Crops area and crops yeild'!J61+($E7*$I36/100*$E107*'[6]Crops area and crops yeild'!J61+($E7*$J36/100*$E119*'[6]Crops area and crops yeild'!J61)+($F7*$F95*'[6]Crops area and crops yeild'!J61)+($G7*$G95*'[6]Crops area and crops yeild'!J61)+($H7*$H95*'[6]Crops area and crops yeild'!J61)))</f>
        <v>3563382.5921817804</v>
      </c>
      <c r="M131" s="338">
        <f>($E7*$H36/100*$E95*'[6]Crops area and crops yeild'!K61+($E7*$I36/100*$E107*'[6]Crops area and crops yeild'!K61+($E7*$J36/100*$E119*'[6]Crops area and crops yeild'!K61)+($F7*$F95*'[6]Crops area and crops yeild'!K61)+($G7*$G95*'[6]Crops area and crops yeild'!K61)+($H7*$H95*'[6]Crops area and crops yeild'!K61)))</f>
        <v>3897294.4519066173</v>
      </c>
      <c r="N131" s="338">
        <f>($E7*$H36/100*$E95*'[6]Crops area and crops yeild'!L61+($E7*$I36/100*$E107*'[6]Crops area and crops yeild'!L61+($E7*$J36/100*$E119*'[6]Crops area and crops yeild'!L61)+($F7*$F95*'[6]Crops area and crops yeild'!L61)+($G7*$G95*'[6]Crops area and crops yeild'!L61)+($H7*$H95*'[6]Crops area and crops yeild'!L61)))</f>
        <v>3704207.0696372492</v>
      </c>
      <c r="O131" s="338">
        <f>($E7*$H36/100*$E95*'[6]Crops area and crops yeild'!M61+($E7*$I36/100*$E107*'[6]Crops area and crops yeild'!M61+($E7*$J36/100*$E119*'[6]Crops area and crops yeild'!M61)+($F7*$F95*'[6]Crops area and crops yeild'!M61)+($G7*$G95*'[6]Crops area and crops yeild'!M61)+($H7*$H95*'[6]Crops area and crops yeild'!M61)))</f>
        <v>4145639.3684058203</v>
      </c>
      <c r="P131" s="338">
        <f>($E7*$H36/100*$E95*'[6]Crops area and crops yeild'!N61+($E7*$I36/100*$E107*'[6]Crops area and crops yeild'!N61+($E7*$J36/100*$E119*'[6]Crops area and crops yeild'!N61)+($F7*$F95*'[6]Crops area and crops yeild'!N61)+($G7*$G95*'[6]Crops area and crops yeild'!N61)+($H7*$H95*'[6]Crops area and crops yeild'!N61)))</f>
        <v>3944008.1076316452</v>
      </c>
      <c r="Q131" s="338">
        <f>($E7*$H36/100*$E95*'[6]Crops area and crops yeild'!O61+($E7*$I36/100*$E107*'[6]Crops area and crops yeild'!O61+($E7*$J36/100*$E119*'[6]Crops area and crops yeild'!O61)+($F7*$F95*'[6]Crops area and crops yeild'!O61)+($G7*$G95*'[6]Crops area and crops yeild'!O61)+($H7*$H95*'[6]Crops area and crops yeild'!O61)))</f>
        <v>3626150.1956173396</v>
      </c>
      <c r="R131" s="338">
        <f>($E7*$H36/100*$E95*'[6]Crops area and crops yeild'!P61+($E7*$I36/100*$E107*'[6]Crops area and crops yeild'!P61+($E7*$J36/100*$E119*'[6]Crops area and crops yeild'!P61)+($F7*$F95*'[6]Crops area and crops yeild'!P61)+($G7*$G95*'[6]Crops area and crops yeild'!P61)+($H7*$H95*'[6]Crops area and crops yeild'!P61)))</f>
        <v>2769882.6918656579</v>
      </c>
      <c r="S131" s="338">
        <f>($E7*$H36/100*$E95*'[6]Crops area and crops yeild'!Q61+($E7*$I36/100*$E107*'[6]Crops area and crops yeild'!Q61+($E7*$J36/100*$E119*'[6]Crops area and crops yeild'!Q61)+($F7*$F95*'[6]Crops area and crops yeild'!Q61)+($G7*$G95*'[6]Crops area and crops yeild'!Q61)+($H7*$H95*'[6]Crops area and crops yeild'!Q61)))</f>
        <v>3687371.357043528</v>
      </c>
      <c r="T131" s="338">
        <f>($E7*$H36/100*$E95*'[6]Crops area and crops yeild'!R61+($E7*$I36/100*$E107*'[6]Crops area and crops yeild'!R61+($E7*$J36/100*$E119*'[6]Crops area and crops yeild'!R61)+($F7*$F95*'[6]Crops area and crops yeild'!R61)+($G7*$G95*'[6]Crops area and crops yeild'!R61)+($H7*$H95*'[6]Crops area and crops yeild'!R61)))</f>
        <v>3504865.5683023622</v>
      </c>
      <c r="U131" s="338">
        <f>($E7*$H36/100*$E95*'[6]Crops area and crops yeild'!S61+($E7*$I36/100*$E107*'[6]Crops area and crops yeild'!S61+($E7*$J36/100*$E119*'[6]Crops area and crops yeild'!S61)+($F7*$F95*'[6]Crops area and crops yeild'!S61)+($G7*$G95*'[6]Crops area and crops yeild'!S61)+($H7*$H95*'[6]Crops area and crops yeild'!S61)))</f>
        <v>3338605.9645380848</v>
      </c>
      <c r="V131" s="338">
        <f>($E7*$H36/100*$E95*'[6]Crops area and crops yeild'!T61+($E7*$I36/100*$E107*'[6]Crops area and crops yeild'!T61+($E7*$J36/100*$E119*'[6]Crops area and crops yeild'!T61)+($F7*$F95*'[6]Crops area and crops yeild'!T61)+($G7*$G95*'[6]Crops area and crops yeild'!T61)+($H7*$H95*'[6]Crops area and crops yeild'!T61)))</f>
        <v>3464487.198488648</v>
      </c>
      <c r="W131" s="338">
        <f>($E7*$H36/100*$E95*'[6]Crops area and crops yeild'!U61+($E7*$I36/100*$E107*'[6]Crops area and crops yeild'!U61+($E7*$J36/100*$E119*'[6]Crops area and crops yeild'!U61)+($F7*$F95*'[6]Crops area and crops yeild'!U61)+($G7*$G95*'[6]Crops area and crops yeild'!U61)+($H7*$H95*'[6]Crops area and crops yeild'!U61)))</f>
        <v>3427482.080066809</v>
      </c>
      <c r="X131" s="338">
        <f>($E7*$H36/100*$E95*'[6]Crops area and crops yeild'!V61+($E7*$I36/100*$E107*'[6]Crops area and crops yeild'!V61+($E7*$J36/100*$E119*'[6]Crops area and crops yeild'!V61)+($F7*$F95*'[6]Crops area and crops yeild'!V61)+($G7*$G95*'[6]Crops area and crops yeild'!V61)+($H7*$H95*'[6]Crops area and crops yeild'!V61)))</f>
        <v>3551261.1354306564</v>
      </c>
      <c r="Y131" s="338">
        <f>($E7*$H36/100*$E95*'[6]Crops area and crops yeild'!W61+($E7*$I36/100*$E107*'[6]Crops area and crops yeild'!W61+($E7*$J36/100*$E119*'[6]Crops area and crops yeild'!W61)+($F7*$F95*'[6]Crops area and crops yeild'!W61)+($G7*$G95*'[6]Crops area and crops yeild'!W61)+($H7*$H95*'[6]Crops area and crops yeild'!W61)))</f>
        <v>3560988.8110216963</v>
      </c>
      <c r="Z131" s="338">
        <f>($E7*$H36/100*$E95*'[6]Crops area and crops yeild'!X61+($E7*$I36/100*$E107*'[6]Crops area and crops yeild'!X61+($E7*$J36/100*$E119*'[6]Crops area and crops yeild'!X61)+($F7*$F95*'[6]Crops area and crops yeild'!X61)+($G7*$G95*'[6]Crops area and crops yeild'!X61)+($H7*$H95*'[6]Crops area and crops yeild'!X61)))</f>
        <v>3687248.0261573116</v>
      </c>
      <c r="AA131" s="338">
        <f>($E7*$H36/100*$E95*'[6]Crops area and crops yeild'!Y61+($E7*$I36/100*$E107*'[6]Crops area and crops yeild'!Y61+($E7*$J36/100*$E119*'[6]Crops area and crops yeild'!Y61)+($F7*$F95*'[6]Crops area and crops yeild'!Y61)+($G7*$G95*'[6]Crops area and crops yeild'!Y61)+($H7*$H95*'[6]Crops area and crops yeild'!Y61)))</f>
        <v>3483258.9112321646</v>
      </c>
      <c r="AB131" s="338">
        <f>($E7*$H36/100*$E95*'[6]Crops area and crops yeild'!Z61+($E7*$I36/100*$E107*'[6]Crops area and crops yeild'!Z61+($E7*$J36/100*$E119*'[6]Crops area and crops yeild'!Z61)+($F7*$F95*'[6]Crops area and crops yeild'!Z61)+($G7*$G95*'[6]Crops area and crops yeild'!Z61)+($H7*$H95*'[6]Crops area and crops yeild'!Z61)))</f>
        <v>3543115.0599090336</v>
      </c>
      <c r="AC131" s="338">
        <f>($E7*$H36/100*$E95*'[6]Crops area and crops yeild'!AA61+($E7*$I36/100*$E107*'[6]Crops area and crops yeild'!AA61+($E7*$J36/100*$E119*'[6]Crops area and crops yeild'!AA61)+($F7*$F95*'[6]Crops area and crops yeild'!AA61)+($G7*$G95*'[6]Crops area and crops yeild'!AA61)+($H7*$H95*'[6]Crops area and crops yeild'!AA61)))</f>
        <v>3571091.2211239566</v>
      </c>
      <c r="AD131" s="338">
        <f>($E7*$H36/100*$E95*'[6]Crops area and crops yeild'!AB61+($E7*$I36/100*$E107*'[6]Crops area and crops yeild'!AB61+($E7*$J36/100*$E119*'[6]Crops area and crops yeild'!AB61)+($F7*$F95*'[6]Crops area and crops yeild'!AB61)+($G7*$G95*'[6]Crops area and crops yeild'!AB61)+($H7*$H95*'[6]Crops area and crops yeild'!AB61)))</f>
        <v>3544940.2032352304</v>
      </c>
      <c r="AE131" s="338">
        <f>($E7*$H60/100*$E95*'[6]Crops area and crops yeild'!AC61+($E7*$I60/100*$E107*'[6]Crops area and crops yeild'!AC61+($E7*$J60/100*$E119*'[6]Crops area and crops yeild'!AC61)+($F7*$F95*'[6]Crops area and crops yeild'!AC61)+($G7*$G95*'[6]Crops area and crops yeild'!AC61)+($H7*$H95*'[6]Crops area and crops yeild'!AC61)))</f>
        <v>3593206.3471366442</v>
      </c>
      <c r="AF131" s="338">
        <f>($E7*$H60/100*$E95*'[6]Crops area and crops yeild'!AD61+($E7*$I60/100*$E107*'[6]Crops area and crops yeild'!AD61+($E7*$J60/100*$E119*'[6]Crops area and crops yeild'!AD61)+($F7*$F95*'[6]Crops area and crops yeild'!AD61)+($G7*$G95*'[6]Crops area and crops yeild'!AD61)+($H7*$H95*'[6]Crops area and crops yeild'!AD61)))</f>
        <v>3560477.21204306</v>
      </c>
      <c r="AG131" s="338">
        <f>($E7*$H60/100*$E95*'[6]Crops area and crops yeild'!AE61+($E7*$I60/100*$E107*'[6]Crops area and crops yeild'!AE61+($E7*$J60/100*$E119*'[6]Crops area and crops yeild'!AE61)+($F7*$F95*'[6]Crops area and crops yeild'!AE61)+($G7*$G95*'[6]Crops area and crops yeild'!AE61)+($H7*$H95*'[6]Crops area and crops yeild'!AE61)))</f>
        <v>3507536.8967664279</v>
      </c>
      <c r="AH131" s="338">
        <f>($E7*$H60/100*$E95*'[6]Crops area and crops yeild'!AF61+($E7*$I60/100*$E107*'[6]Crops area and crops yeild'!AF61+($E7*$J60/100*$E119*'[6]Crops area and crops yeild'!AF61)+($F7*$F95*'[6]Crops area and crops yeild'!AF61)+($G7*$G95*'[6]Crops area and crops yeild'!AF61)+($H7*$H95*'[6]Crops area and crops yeild'!AF61)))</f>
        <v>3592076.4931986537</v>
      </c>
      <c r="AI131" s="338">
        <f>($E7*$H60/100*$E95*'[6]Crops area and crops yeild'!AG61+($E7*$I60/100*$E107*'[6]Crops area and crops yeild'!AG61+($E7*$J60/100*$E119*'[6]Crops area and crops yeild'!AG61)+($F7*$F95*'[6]Crops area and crops yeild'!AG61)+($G7*$G95*'[6]Crops area and crops yeild'!AG61)+($H7*$H95*'[6]Crops area and crops yeild'!AG61)))</f>
        <v>3417219.144109589</v>
      </c>
      <c r="AJ131" s="338">
        <f>($E7*$H60/100*$E95*'[6]Crops area and crops yeild'!AH61+($E7*$I60/100*$E107*'[6]Crops area and crops yeild'!AH61+($E7*$J60/100*$E119*'[6]Crops area and crops yeild'!AH61)+($F7*$F95*'[6]Crops area and crops yeild'!AH61)+($G7*$G95*'[6]Crops area and crops yeild'!AH61)+($H7*$H95*'[6]Crops area and crops yeild'!AH61)))</f>
        <v>3358170.5399340685</v>
      </c>
      <c r="AK131" s="338">
        <f>($E7*$H60/100*$E95*'[6]Crops area and crops yeild'!AI61+($E7*$I60/100*$E107*'[6]Crops area and crops yeild'!AI61+($E7*$J60/100*$E119*'[6]Crops area and crops yeild'!AI61)+($F7*$F95*'[6]Crops area and crops yeild'!AI61)+($G7*$G95*'[6]Crops area and crops yeild'!AI61)+($H7*$H95*'[6]Crops area and crops yeild'!AI61)))</f>
        <v>3656210.5526614981</v>
      </c>
      <c r="AL131" s="338">
        <f>($E7*$H84/100*$E95*'[6]Crops area and crops yeild'!AJ61+($E7*$I84/100*$E107*'[6]Crops area and crops yeild'!AJ61+($E7*$J84/100*$E119*'[6]Crops area and crops yeild'!AJ61)+($F7*$F95*'[6]Crops area and crops yeild'!AJ61)+($G7*$G95*'[6]Crops area and crops yeild'!AJ61)+($H7*$H95*'[6]Crops area and crops yeild'!AJ61)))</f>
        <v>3455816.6111797169</v>
      </c>
      <c r="AM131" s="704">
        <v>3322728.8396616052</v>
      </c>
    </row>
    <row r="132" spans="1:39" x14ac:dyDescent="0.2">
      <c r="A132" s="337" t="s">
        <v>301</v>
      </c>
      <c r="B132" s="337" t="s">
        <v>302</v>
      </c>
      <c r="C132" s="354" t="s">
        <v>237</v>
      </c>
      <c r="D132" s="356" t="s">
        <v>94</v>
      </c>
      <c r="E132" s="338">
        <f>($E8*$H36/100*$E96*'[6]Crops area and crops yeild'!C70+($E8*$I36/100*$E108*'[6]Crops area and crops yeild'!C70+($E8*$J36/100*$E120*'[6]Crops area and crops yeild'!C70)+($F8*$F96*'[6]Crops area and crops yeild'!C70)+($G8*$G96*'[6]Crops area and crops yeild'!C70)+($H8*$H96*'[6]Crops area and crops yeild'!C70)))</f>
        <v>416924.26003165706</v>
      </c>
      <c r="F132" s="338">
        <f>($E8*$H36/100*$E96*'[6]Crops area and crops yeild'!D70+($E8*$I36/100*$E108*'[6]Crops area and crops yeild'!D70+($E8*$J36/100*$E120*'[6]Crops area and crops yeild'!D70)+($F8*$F96*'[6]Crops area and crops yeild'!D70)+($G8*$G96*'[6]Crops area and crops yeild'!D70)+($H8*$H96*'[6]Crops area and crops yeild'!D70)))</f>
        <v>298939.35028631974</v>
      </c>
      <c r="G132" s="338">
        <f>($E8*$H36/100*$E96*'[6]Crops area and crops yeild'!E70+($E8*$I36/100*$E108*'[6]Crops area and crops yeild'!E70+($E8*$J36/100*$E120*'[6]Crops area and crops yeild'!E70)+($F8*$F96*'[6]Crops area and crops yeild'!E70)+($G8*$G96*'[6]Crops area and crops yeild'!E70)+($H8*$H96*'[6]Crops area and crops yeild'!E70)))</f>
        <v>220359.83839223336</v>
      </c>
      <c r="H132" s="338">
        <f>($E8*$H36/100*$E96*'[6]Crops area and crops yeild'!F70+($E8*$I36/100*$E108*'[6]Crops area and crops yeild'!F70+($E8*$J36/100*$E120*'[6]Crops area and crops yeild'!F70)+($F8*$F96*'[6]Crops area and crops yeild'!F70)+($G8*$G96*'[6]Crops area and crops yeild'!F70)+($H8*$H96*'[6]Crops area and crops yeild'!F70)))</f>
        <v>224499.48336895125</v>
      </c>
      <c r="I132" s="338">
        <f>($E8*$H36/100*$E96*'[6]Crops area and crops yeild'!G70+($E8*$I36/100*$E108*'[6]Crops area and crops yeild'!G70+($E8*$J36/100*$E120*'[6]Crops area and crops yeild'!G70)+($F8*$F96*'[6]Crops area and crops yeild'!G70)+($G8*$G96*'[6]Crops area and crops yeild'!G70)+($H8*$H96*'[6]Crops area and crops yeild'!G70)))</f>
        <v>264397.61629030557</v>
      </c>
      <c r="J132" s="338">
        <f>($E8*$H36/100*$E96*'[6]Crops area and crops yeild'!H70+($E8*$I36/100*$E108*'[6]Crops area and crops yeild'!H70+($E8*$J36/100*$E120*'[6]Crops area and crops yeild'!H70)+($F8*$F96*'[6]Crops area and crops yeild'!H70)+($G8*$G96*'[6]Crops area and crops yeild'!H70)+($H8*$H96*'[6]Crops area and crops yeild'!H70)))</f>
        <v>266066.88203800231</v>
      </c>
      <c r="K132" s="338">
        <f>($E8*$H36/100*$E96*'[6]Crops area and crops yeild'!I70+($E8*$I36/100*$E108*'[6]Crops area and crops yeild'!I70+($E8*$J36/100*$E120*'[6]Crops area and crops yeild'!I70)+($F8*$F96*'[6]Crops area and crops yeild'!I70)+($G8*$G96*'[6]Crops area and crops yeild'!I70)+($H8*$H96*'[6]Crops area and crops yeild'!I70)))</f>
        <v>214819.08280801104</v>
      </c>
      <c r="L132" s="338">
        <f>($E8*$H36/100*$E96*'[6]Crops area and crops yeild'!J70+($E8*$I36/100*$E108*'[6]Crops area and crops yeild'!J70+($E8*$J36/100*$E120*'[6]Crops area and crops yeild'!J70)+($F8*$F96*'[6]Crops area and crops yeild'!J70)+($G8*$G96*'[6]Crops area and crops yeild'!J70)+($H8*$H96*'[6]Crops area and crops yeild'!J70)))</f>
        <v>253875.87897701215</v>
      </c>
      <c r="M132" s="338">
        <f>($E8*$H36/100*$E96*'[6]Crops area and crops yeild'!K70+($E8*$I36/100*$E108*'[6]Crops area and crops yeild'!K70+($E8*$J36/100*$E120*'[6]Crops area and crops yeild'!K70)+($F8*$F96*'[6]Crops area and crops yeild'!K70)+($G8*$G96*'[6]Crops area and crops yeild'!K70)+($H8*$H96*'[6]Crops area and crops yeild'!K70)))</f>
        <v>240873.7066169405</v>
      </c>
      <c r="N132" s="338">
        <f>($E8*$H36/100*$E96*'[6]Crops area and crops yeild'!L70+($E8*$I36/100*$E108*'[6]Crops area and crops yeild'!L70+($E8*$J36/100*$E120*'[6]Crops area and crops yeild'!L70)+($F8*$F96*'[6]Crops area and crops yeild'!L70)+($G8*$G96*'[6]Crops area and crops yeild'!L70)+($H8*$H96*'[6]Crops area and crops yeild'!L70)))</f>
        <v>184587.94269058731</v>
      </c>
      <c r="O132" s="338">
        <f>($E8*$H36/100*$E96*'[6]Crops area and crops yeild'!M70+($E8*$I36/100*$E108*'[6]Crops area and crops yeild'!M70+($E8*$J36/100*$E120*'[6]Crops area and crops yeild'!M70)+($F8*$F96*'[6]Crops area and crops yeild'!M70)+($G8*$G96*'[6]Crops area and crops yeild'!M70)+($H8*$H96*'[6]Crops area and crops yeild'!M70)))</f>
        <v>147086.44633470124</v>
      </c>
      <c r="P132" s="338">
        <f>($E8*$H36/100*$E96*'[6]Crops area and crops yeild'!N70+($E8*$I36/100*$E108*'[6]Crops area and crops yeild'!N70+($E8*$J36/100*$E120*'[6]Crops area and crops yeild'!N70)+($F8*$F96*'[6]Crops area and crops yeild'!N70)+($G8*$G96*'[6]Crops area and crops yeild'!N70)+($H8*$H96*'[6]Crops area and crops yeild'!N70)))</f>
        <v>134509.97025968472</v>
      </c>
      <c r="Q132" s="338">
        <f>($E8*$H36/100*$E96*'[6]Crops area and crops yeild'!O70+($E8*$I36/100*$E108*'[6]Crops area and crops yeild'!O70+($E8*$J36/100*$E120*'[6]Crops area and crops yeild'!O70)+($F8*$F96*'[6]Crops area and crops yeild'!O70)+($G8*$G96*'[6]Crops area and crops yeild'!O70)+($H8*$H96*'[6]Crops area and crops yeild'!O70)))</f>
        <v>118430.71766590697</v>
      </c>
      <c r="R132" s="338">
        <f>($E8*$H36/100*$E96*'[6]Crops area and crops yeild'!P70+($E8*$I36/100*$E108*'[6]Crops area and crops yeild'!P70+($E8*$J36/100*$E120*'[6]Crops area and crops yeild'!P70)+($F8*$F96*'[6]Crops area and crops yeild'!P70)+($G8*$G96*'[6]Crops area and crops yeild'!P70)+($H8*$H96*'[6]Crops area and crops yeild'!P70)))</f>
        <v>140499.88570372912</v>
      </c>
      <c r="S132" s="338">
        <f>($E8*$H36/100*$E96*'[6]Crops area and crops yeild'!Q70+($E8*$I36/100*$E108*'[6]Crops area and crops yeild'!Q70+($E8*$J36/100*$E120*'[6]Crops area and crops yeild'!Q70)+($F8*$F96*'[6]Crops area and crops yeild'!Q70)+($G8*$G96*'[6]Crops area and crops yeild'!Q70)+($H8*$H96*'[6]Crops area and crops yeild'!Q70)))</f>
        <v>198464.9711955362</v>
      </c>
      <c r="T132" s="338">
        <f>($E8*$H36/100*$E96*'[6]Crops area and crops yeild'!R70+($E8*$I36/100*$E108*'[6]Crops area and crops yeild'!R70+($E8*$J36/100*$E120*'[6]Crops area and crops yeild'!R70)+($F8*$F96*'[6]Crops area and crops yeild'!R70)+($G8*$G96*'[6]Crops area and crops yeild'!R70)+($H8*$H96*'[6]Crops area and crops yeild'!R70)))</f>
        <v>157216.00675546346</v>
      </c>
      <c r="U132" s="338">
        <f>($E8*$H36/100*$E96*'[6]Crops area and crops yeild'!S70+($E8*$I36/100*$E108*'[6]Crops area and crops yeild'!S70+($E8*$J36/100*$E120*'[6]Crops area and crops yeild'!S70)+($F8*$F96*'[6]Crops area and crops yeild'!S70)+($G8*$G96*'[6]Crops area and crops yeild'!S70)+($H8*$H96*'[6]Crops area and crops yeild'!S70)))</f>
        <v>75354.946333274507</v>
      </c>
      <c r="V132" s="338">
        <f>($E8*$H36/100*$E96*'[6]Crops area and crops yeild'!T70+($E8*$I36/100*$E108*'[6]Crops area and crops yeild'!T70+($E8*$J36/100*$E120*'[6]Crops area and crops yeild'!T70)+($F8*$F96*'[6]Crops area and crops yeild'!T70)+($G8*$G96*'[6]Crops area and crops yeild'!T70)+($H8*$H96*'[6]Crops area and crops yeild'!T70)))</f>
        <v>125711.12972212656</v>
      </c>
      <c r="W132" s="338">
        <f>($E8*$H36/100*$E96*'[6]Crops area and crops yeild'!U70+($E8*$I36/100*$E108*'[6]Crops area and crops yeild'!U70+($E8*$J36/100*$E120*'[6]Crops area and crops yeild'!U70)+($F8*$F96*'[6]Crops area and crops yeild'!U70)+($G8*$G96*'[6]Crops area and crops yeild'!U70)+($H8*$H96*'[6]Crops area and crops yeild'!U70)))</f>
        <v>145471.28088653827</v>
      </c>
      <c r="X132" s="338">
        <f>($E8*$H36/100*$E96*'[6]Crops area and crops yeild'!V70+($E8*$I36/100*$E108*'[6]Crops area and crops yeild'!V70+($E8*$J36/100*$E120*'[6]Crops area and crops yeild'!V70)+($F8*$F96*'[6]Crops area and crops yeild'!V70)+($G8*$G96*'[6]Crops area and crops yeild'!V70)+($H8*$H96*'[6]Crops area and crops yeild'!V70)))</f>
        <v>128893.05861564778</v>
      </c>
      <c r="Y132" s="338">
        <f>($E8*$H36/100*$E96*'[6]Crops area and crops yeild'!W70+($E8*$I36/100*$E108*'[6]Crops area and crops yeild'!W70+($E8*$J36/100*$E120*'[6]Crops area and crops yeild'!W70)+($F8*$F96*'[6]Crops area and crops yeild'!W70)+($G8*$G96*'[6]Crops area and crops yeild'!W70)+($H8*$H96*'[6]Crops area and crops yeild'!W70)))</f>
        <v>101392.50877140921</v>
      </c>
      <c r="Z132" s="338">
        <f>($E8*$H36/100*$E96*'[6]Crops area and crops yeild'!X70+($E8*$I36/100*$E108*'[6]Crops area and crops yeild'!X70+($E8*$J36/100*$E120*'[6]Crops area and crops yeild'!X70)+($F8*$F96*'[6]Crops area and crops yeild'!X70)+($G8*$G96*'[6]Crops area and crops yeild'!X70)+($H8*$H96*'[6]Crops area and crops yeild'!X70)))</f>
        <v>83748.369818254519</v>
      </c>
      <c r="AA132" s="338">
        <f>($E8*$H36/100*$E96*'[6]Crops area and crops yeild'!Y70+($E8*$I36/100*$E108*'[6]Crops area and crops yeild'!Y70+($E8*$J36/100*$E120*'[6]Crops area and crops yeild'!Y70)+($F8*$F96*'[6]Crops area and crops yeild'!Y70)+($G8*$G96*'[6]Crops area and crops yeild'!Y70)+($H8*$H96*'[6]Crops area and crops yeild'!Y70)))</f>
        <v>102426.14627867275</v>
      </c>
      <c r="AB132" s="338">
        <f>($E8*$H36/100*$E96*'[6]Crops area and crops yeild'!Z70+($E8*$I36/100*$E108*'[6]Crops area and crops yeild'!Z70+($E8*$J36/100*$E120*'[6]Crops area and crops yeild'!Z70)+($F8*$F96*'[6]Crops area and crops yeild'!Z70)+($G8*$G96*'[6]Crops area and crops yeild'!Z70)+($H8*$H96*'[6]Crops area and crops yeild'!Z70)))</f>
        <v>125690.14658240649</v>
      </c>
      <c r="AC132" s="338">
        <f>($E8*$H36/100*$E96*'[6]Crops area and crops yeild'!AA70+($E8*$I36/100*$E108*'[6]Crops area and crops yeild'!AA70+($E8*$J36/100*$E120*'[6]Crops area and crops yeild'!AA70)+($F8*$F96*'[6]Crops area and crops yeild'!AA70)+($G8*$G96*'[6]Crops area and crops yeild'!AA70)+($H8*$H96*'[6]Crops area and crops yeild'!AA70)))</f>
        <v>84258.50145307777</v>
      </c>
      <c r="AD132" s="338">
        <f>($E8*$H36/100*$E96*'[6]Crops area and crops yeild'!AB70+($E8*$I36/100*$E108*'[6]Crops area and crops yeild'!AB70+($E8*$J36/100*$E120*'[6]Crops area and crops yeild'!AB70)+($F8*$F96*'[6]Crops area and crops yeild'!AB70)+($G8*$G96*'[6]Crops area and crops yeild'!AB70)+($H8*$H96*'[6]Crops area and crops yeild'!AB70)))</f>
        <v>73674.920860577535</v>
      </c>
      <c r="AE132" s="338">
        <f>($E8*$H60/100*$E96*'[6]Crops area and crops yeild'!AC70+($E8*$I60/100*$E108*'[6]Crops area and crops yeild'!AC70+($E8*$J60/100*$E120*'[6]Crops area and crops yeild'!AC70)+($F8*$F96*'[6]Crops area and crops yeild'!AC70)+($G8*$G96*'[6]Crops area and crops yeild'!AC70)+($H8*$H96*'[6]Crops area and crops yeild'!AC70)))</f>
        <v>70376.029910075988</v>
      </c>
      <c r="AF132" s="338">
        <f>($E8*$H60/100*$E96*'[6]Crops area and crops yeild'!AD70+($E8*$I60/100*$E108*'[6]Crops area and crops yeild'!AD70+($E8*$J60/100*$E120*'[6]Crops area and crops yeild'!AD70)+($F8*$F96*'[6]Crops area and crops yeild'!AD70)+($G8*$G96*'[6]Crops area and crops yeild'!AD70)+($H8*$H96*'[6]Crops area and crops yeild'!AD70)))</f>
        <v>74642.323846020838</v>
      </c>
      <c r="AG132" s="338">
        <f>($E8*$H60/100*$E96*'[6]Crops area and crops yeild'!AE70+($E8*$I60/100*$E108*'[6]Crops area and crops yeild'!AE70+($E8*$J60/100*$E120*'[6]Crops area and crops yeild'!AE70)+($F8*$F96*'[6]Crops area and crops yeild'!AE70)+($G8*$G96*'[6]Crops area and crops yeild'!AE70)+($H8*$H96*'[6]Crops area and crops yeild'!AE70)))</f>
        <v>85168.504817538051</v>
      </c>
      <c r="AH132" s="338">
        <f>($E8*$H60/100*$E96*'[6]Crops area and crops yeild'!AF70+($E8*$I60/100*$E108*'[6]Crops area and crops yeild'!AF70+($E8*$J60/100*$E120*'[6]Crops area and crops yeild'!AF70)+($F8*$F96*'[6]Crops area and crops yeild'!AF70)+($G8*$G96*'[6]Crops area and crops yeild'!AF70)+($H8*$H96*'[6]Crops area and crops yeild'!AF70)))</f>
        <v>104564.86335329458</v>
      </c>
      <c r="AI132" s="338">
        <f>($E8*$H60/100*$E96*'[6]Crops area and crops yeild'!AG70+($E8*$I60/100*$E108*'[6]Crops area and crops yeild'!AG70+($E8*$J60/100*$E120*'[6]Crops area and crops yeild'!AG70)+($F8*$F96*'[6]Crops area and crops yeild'!AG70)+($G8*$G96*'[6]Crops area and crops yeild'!AG70)+($H8*$H96*'[6]Crops area and crops yeild'!AG70)))</f>
        <v>105584.1826781054</v>
      </c>
      <c r="AJ132" s="338">
        <f>($E8*$H60/100*$E96*'[6]Crops area and crops yeild'!AH70+($E8*$I60/100*$E108*'[6]Crops area and crops yeild'!AH70+($E8*$J60/100*$E120*'[6]Crops area and crops yeild'!AH70)+($F8*$F96*'[6]Crops area and crops yeild'!AH70)+($G8*$G96*'[6]Crops area and crops yeild'!AH70)+($H8*$H96*'[6]Crops area and crops yeild'!AH70)))</f>
        <v>84494.467527320448</v>
      </c>
      <c r="AK132" s="338">
        <f>($E8*$H60/100*$E96*'[6]Crops area and crops yeild'!AI70+($E8*$I60/100*$E108*'[6]Crops area and crops yeild'!AI70+($E8*$J60/100*$E120*'[6]Crops area and crops yeild'!AI70)+($F8*$F96*'[6]Crops area and crops yeild'!AI70)+($G8*$G96*'[6]Crops area and crops yeild'!AI70)+($H8*$H96*'[6]Crops area and crops yeild'!AI70)))</f>
        <v>81033.686111031639</v>
      </c>
      <c r="AL132" s="338">
        <f>($E8*$H84/100*$E96*'[6]Crops area and crops yeild'!AJ70+($E8*$I84/100*$E108*'[6]Crops area and crops yeild'!AJ70+($E8*$J84/100*$E120*'[6]Crops area and crops yeild'!AJ70)+($F8*$F96*'[6]Crops area and crops yeild'!AJ70)+($G8*$G96*'[6]Crops area and crops yeild'!AJ70)+($H8*$H96*'[6]Crops area and crops yeild'!AJ70)))</f>
        <v>81500.858462029137</v>
      </c>
      <c r="AM132" s="704">
        <v>81629.691475345971</v>
      </c>
    </row>
    <row r="133" spans="1:39" x14ac:dyDescent="0.2">
      <c r="A133" s="337" t="s">
        <v>301</v>
      </c>
      <c r="B133" s="337" t="s">
        <v>302</v>
      </c>
      <c r="C133" s="354" t="s">
        <v>237</v>
      </c>
      <c r="D133" s="356" t="s">
        <v>95</v>
      </c>
      <c r="E133" s="338">
        <f>($E9*$H36/100*$E97*'[6]Crops area and crops yeild'!C73+($E9*$I36/100*$E109*'[6]Crops area and crops yeild'!C73+($E9*$J36/100*$E121*'[6]Crops area and crops yeild'!C73)+($F9*$F97*'[6]Crops area and crops yeild'!C73)+($G9*$G97*'[6]Crops area and crops yeild'!C73)+($H9*$H97*'[6]Crops area and crops yeild'!C73)))</f>
        <v>2050809.3175601987</v>
      </c>
      <c r="F133" s="338">
        <f>($E9*$H36/100*$E97*'[6]Crops area and crops yeild'!D73+($E9*$I36/100*$E109*'[6]Crops area and crops yeild'!D73+($E9*$J36/100*$E121*'[6]Crops area and crops yeild'!D73)+($F9*$F97*'[6]Crops area and crops yeild'!D73)+($G9*$G97*'[6]Crops area and crops yeild'!D73)+($H9*$H97*'[6]Crops area and crops yeild'!D73)))</f>
        <v>2185033.0409270953</v>
      </c>
      <c r="G133" s="338">
        <f>($E9*$H36/100*$E97*'[6]Crops area and crops yeild'!E73+($E9*$I36/100*$E109*'[6]Crops area and crops yeild'!E73+($E9*$J36/100*$E121*'[6]Crops area and crops yeild'!E73)+($F9*$F97*'[6]Crops area and crops yeild'!E73)+($G9*$G97*'[6]Crops area and crops yeild'!E73)+($H9*$H97*'[6]Crops area and crops yeild'!E73)))</f>
        <v>2356424.4120283048</v>
      </c>
      <c r="H133" s="338">
        <f>($E9*$H36/100*$E97*'[6]Crops area and crops yeild'!F73+($E9*$I36/100*$E109*'[6]Crops area and crops yeild'!F73+($E9*$J36/100*$E121*'[6]Crops area and crops yeild'!F73)+($F9*$F97*'[6]Crops area and crops yeild'!F73)+($G9*$G97*'[6]Crops area and crops yeild'!F73)+($H9*$H97*'[6]Crops area and crops yeild'!F73)))</f>
        <v>2369193.4830565713</v>
      </c>
      <c r="I133" s="338">
        <f>($E9*$H36/100*$E97*'[6]Crops area and crops yeild'!G73+($E9*$I36/100*$E109*'[6]Crops area and crops yeild'!G73+($E9*$J36/100*$E121*'[6]Crops area and crops yeild'!G73)+($F9*$F97*'[6]Crops area and crops yeild'!G73)+($G9*$G97*'[6]Crops area and crops yeild'!G73)+($H9*$H97*'[6]Crops area and crops yeild'!G73)))</f>
        <v>2380358.9963277997</v>
      </c>
      <c r="J133" s="338">
        <f>($E9*$H36/100*$E97*'[6]Crops area and crops yeild'!H73+($E9*$I36/100*$E109*'[6]Crops area and crops yeild'!H73+($E9*$J36/100*$E121*'[6]Crops area and crops yeild'!H73)+($F9*$F97*'[6]Crops area and crops yeild'!H73)+($G9*$G97*'[6]Crops area and crops yeild'!H73)+($H9*$H97*'[6]Crops area and crops yeild'!H73)))</f>
        <v>2079495.1841027699</v>
      </c>
      <c r="K133" s="338">
        <f>($E9*$H36/100*$E97*'[6]Crops area and crops yeild'!I73+($E9*$I36/100*$E109*'[6]Crops area and crops yeild'!I73+($E9*$J36/100*$E121*'[6]Crops area and crops yeild'!I73)+($F9*$F97*'[6]Crops area and crops yeild'!I73)+($G9*$G97*'[6]Crops area and crops yeild'!I73)+($H9*$H97*'[6]Crops area and crops yeild'!I73)))</f>
        <v>2242490.1486150431</v>
      </c>
      <c r="L133" s="338">
        <f>($E9*$H36/100*$E97*'[6]Crops area and crops yeild'!J73+($E9*$I36/100*$E109*'[6]Crops area and crops yeild'!J73+($E9*$J36/100*$E121*'[6]Crops area and crops yeild'!J73)+($F9*$F97*'[6]Crops area and crops yeild'!J73)+($G9*$G97*'[6]Crops area and crops yeild'!J73)+($H9*$H97*'[6]Crops area and crops yeild'!J73)))</f>
        <v>2425570.4164220695</v>
      </c>
      <c r="M133" s="338">
        <f>($E9*$H36/100*$E97*'[6]Crops area and crops yeild'!K73+($E9*$I36/100*$E109*'[6]Crops area and crops yeild'!K73+($E9*$J36/100*$E121*'[6]Crops area and crops yeild'!K73)+($F9*$F97*'[6]Crops area and crops yeild'!K73)+($G9*$G97*'[6]Crops area and crops yeild'!K73)+($H9*$H97*'[6]Crops area and crops yeild'!K73)))</f>
        <v>2144365.0344777671</v>
      </c>
      <c r="N133" s="338">
        <f>($E9*$H36/100*$E97*'[6]Crops area and crops yeild'!L73+($E9*$I36/100*$E109*'[6]Crops area and crops yeild'!L73+($E9*$J36/100*$E121*'[6]Crops area and crops yeild'!L73)+($F9*$F97*'[6]Crops area and crops yeild'!L73)+($G9*$G97*'[6]Crops area and crops yeild'!L73)+($H9*$H97*'[6]Crops area and crops yeild'!L73)))</f>
        <v>2015248.9395221772</v>
      </c>
      <c r="O133" s="338">
        <f>($E9*$H36/100*$E97*'[6]Crops area and crops yeild'!M73+($E9*$I36/100*$E109*'[6]Crops area and crops yeild'!M73+($E9*$J36/100*$E121*'[6]Crops area and crops yeild'!M73)+($F9*$F97*'[6]Crops area and crops yeild'!M73)+($G9*$G97*'[6]Crops area and crops yeild'!M73)+($H9*$H97*'[6]Crops area and crops yeild'!M73)))</f>
        <v>1836433.6899161611</v>
      </c>
      <c r="P133" s="338">
        <f>($E9*$H36/100*$E97*'[6]Crops area and crops yeild'!N73+($E9*$I36/100*$E109*'[6]Crops area and crops yeild'!N73+($E9*$J36/100*$E121*'[6]Crops area and crops yeild'!N73)+($F9*$F97*'[6]Crops area and crops yeild'!N73)+($G9*$G97*'[6]Crops area and crops yeild'!N73)+($H9*$H97*'[6]Crops area and crops yeild'!N73)))</f>
        <v>1837885.058163851</v>
      </c>
      <c r="Q133" s="338">
        <f>($E9*$H36/100*$E97*'[6]Crops area and crops yeild'!O73+($E9*$I36/100*$E109*'[6]Crops area and crops yeild'!O73+($E9*$J36/100*$E121*'[6]Crops area and crops yeild'!O73)+($F9*$F97*'[6]Crops area and crops yeild'!O73)+($G9*$G97*'[6]Crops area and crops yeild'!O73)+($H9*$H97*'[6]Crops area and crops yeild'!O73)))</f>
        <v>1811686.19092039</v>
      </c>
      <c r="R133" s="338">
        <f>($E9*$H36/100*$E97*'[6]Crops area and crops yeild'!P73+($E9*$I36/100*$E109*'[6]Crops area and crops yeild'!P73+($E9*$J36/100*$E121*'[6]Crops area and crops yeild'!P73)+($F9*$F97*'[6]Crops area and crops yeild'!P73)+($G9*$G97*'[6]Crops area and crops yeild'!P73)+($H9*$H97*'[6]Crops area and crops yeild'!P73)))</f>
        <v>2041395.8396161043</v>
      </c>
      <c r="S133" s="338">
        <f>($E9*$H36/100*$E97*'[6]Crops area and crops yeild'!Q73+($E9*$I36/100*$E109*'[6]Crops area and crops yeild'!Q73+($E9*$J36/100*$E121*'[6]Crops area and crops yeild'!Q73)+($F9*$F97*'[6]Crops area and crops yeild'!Q73)+($G9*$G97*'[6]Crops area and crops yeild'!Q73)+($H9*$H97*'[6]Crops area and crops yeild'!Q73)))</f>
        <v>1740880.9496808005</v>
      </c>
      <c r="T133" s="338">
        <f>($E9*$H36/100*$E97*'[6]Crops area and crops yeild'!R73+($E9*$I36/100*$E109*'[6]Crops area and crops yeild'!R73+($E9*$J36/100*$E121*'[6]Crops area and crops yeild'!R73)+($F9*$F97*'[6]Crops area and crops yeild'!R73)+($G9*$G97*'[6]Crops area and crops yeild'!R73)+($H9*$H97*'[6]Crops area and crops yeild'!R73)))</f>
        <v>1935876.5424880409</v>
      </c>
      <c r="U133" s="338">
        <f>($E9*$H36/100*$E97*'[6]Crops area and crops yeild'!S73+($E9*$I36/100*$E109*'[6]Crops area and crops yeild'!S73+($E9*$J36/100*$E121*'[6]Crops area and crops yeild'!S73)+($F9*$F97*'[6]Crops area and crops yeild'!S73)+($G9*$G97*'[6]Crops area and crops yeild'!S73)+($H9*$H97*'[6]Crops area and crops yeild'!S73)))</f>
        <v>1960431.0206426876</v>
      </c>
      <c r="V133" s="338">
        <f>($E9*$H36/100*$E97*'[6]Crops area and crops yeild'!T73+($E9*$I36/100*$E109*'[6]Crops area and crops yeild'!T73+($E9*$J36/100*$E121*'[6]Crops area and crops yeild'!T73)+($F9*$F97*'[6]Crops area and crops yeild'!T73)+($G9*$G97*'[6]Crops area and crops yeild'!T73)+($H9*$H97*'[6]Crops area and crops yeild'!T73)))</f>
        <v>1851110.697720163</v>
      </c>
      <c r="W133" s="338">
        <f>($E9*$H36/100*$E97*'[6]Crops area and crops yeild'!U73+($E9*$I36/100*$E109*'[6]Crops area and crops yeild'!U73+($E9*$J36/100*$E121*'[6]Crops area and crops yeild'!U73)+($F9*$F97*'[6]Crops area and crops yeild'!U73)+($G9*$G97*'[6]Crops area and crops yeild'!U73)+($H9*$H97*'[6]Crops area and crops yeild'!U73)))</f>
        <v>1790619.1539321609</v>
      </c>
      <c r="X133" s="338">
        <f>($E9*$H36/100*$E97*'[6]Crops area and crops yeild'!V73+($E9*$I36/100*$E109*'[6]Crops area and crops yeild'!V73+($E9*$J36/100*$E121*'[6]Crops area and crops yeild'!V73)+($F9*$F97*'[6]Crops area and crops yeild'!V73)+($G9*$G97*'[6]Crops area and crops yeild'!V73)+($H9*$H97*'[6]Crops area and crops yeild'!V73)))</f>
        <v>1688262.4661665377</v>
      </c>
      <c r="Y133" s="338">
        <f>($E9*$H36/100*$E97*'[6]Crops area and crops yeild'!W73+($E9*$I36/100*$E109*'[6]Crops area and crops yeild'!W73+($E9*$J36/100*$E121*'[6]Crops area and crops yeild'!W73)+($F9*$F97*'[6]Crops area and crops yeild'!W73)+($G9*$G97*'[6]Crops area and crops yeild'!W73)+($H9*$H97*'[6]Crops area and crops yeild'!W73)))</f>
        <v>1443665.2684724247</v>
      </c>
      <c r="Z133" s="338">
        <f>($E9*$H36/100*$E97*'[6]Crops area and crops yeild'!X73+($E9*$I36/100*$E109*'[6]Crops area and crops yeild'!X73+($E9*$J36/100*$E121*'[6]Crops area and crops yeild'!X73)+($F9*$F97*'[6]Crops area and crops yeild'!X73)+($G9*$G97*'[6]Crops area and crops yeild'!X73)+($H9*$H97*'[6]Crops area and crops yeild'!X73)))</f>
        <v>1383738.2735253202</v>
      </c>
      <c r="AA133" s="338">
        <f>($E9*$H36/100*$E97*'[6]Crops area and crops yeild'!Y73+($E9*$I36/100*$E109*'[6]Crops area and crops yeild'!Y73+($E9*$J36/100*$E121*'[6]Crops area and crops yeild'!Y73)+($F9*$F97*'[6]Crops area and crops yeild'!Y73)+($G9*$G97*'[6]Crops area and crops yeild'!Y73)+($H9*$H97*'[6]Crops area and crops yeild'!Y73)))</f>
        <v>1419184.1382374056</v>
      </c>
      <c r="AB133" s="338">
        <f>($E9*$H36/100*$E97*'[6]Crops area and crops yeild'!Z73+($E9*$I36/100*$E109*'[6]Crops area and crops yeild'!Z73+($E9*$J36/100*$E121*'[6]Crops area and crops yeild'!Z73)+($F9*$F97*'[6]Crops area and crops yeild'!Z73)+($G9*$G97*'[6]Crops area and crops yeild'!Z73)+($H9*$H97*'[6]Crops area and crops yeild'!Z73)))</f>
        <v>1295437.1778134541</v>
      </c>
      <c r="AC133" s="338">
        <f>($E9*$H36/100*$E97*'[6]Crops area and crops yeild'!AA73+($E9*$I36/100*$E109*'[6]Crops area and crops yeild'!AA73+($E9*$J36/100*$E121*'[6]Crops area and crops yeild'!AA73)+($F9*$F97*'[6]Crops area and crops yeild'!AA73)+($G9*$G97*'[6]Crops area and crops yeild'!AA73)+($H9*$H97*'[6]Crops area and crops yeild'!AA73)))</f>
        <v>1301100.8918441632</v>
      </c>
      <c r="AD133" s="338">
        <f>($E9*$H36/100*$E97*'[6]Crops area and crops yeild'!AB73+($E9*$I36/100*$E109*'[6]Crops area and crops yeild'!AB73+($E9*$J36/100*$E121*'[6]Crops area and crops yeild'!AB73)+($F9*$F97*'[6]Crops area and crops yeild'!AB73)+($G9*$G97*'[6]Crops area and crops yeild'!AB73)+($H9*$H97*'[6]Crops area and crops yeild'!AB73)))</f>
        <v>1358368.2451975285</v>
      </c>
      <c r="AE133" s="338">
        <f>($E9*$H60/100*$E97*'[6]Crops area and crops yeild'!AC73+($E9*$I60/100*$E109*'[6]Crops area and crops yeild'!AC73+($E9*$J60/100*$E121*'[6]Crops area and crops yeild'!AC73)+($F9*$F97*'[6]Crops area and crops yeild'!AC73)+($G9*$G97*'[6]Crops area and crops yeild'!AC73)+($H9*$H97*'[6]Crops area and crops yeild'!AC73)))</f>
        <v>1211405.4617828697</v>
      </c>
      <c r="AF133" s="338">
        <f>($E9*$H60/100*$E97*'[6]Crops area and crops yeild'!AD73+($E9*$I60/100*$E109*'[6]Crops area and crops yeild'!AD73+($E9*$J60/100*$E121*'[6]Crops area and crops yeild'!AD73)+($F9*$F97*'[6]Crops area and crops yeild'!AD73)+($G9*$G97*'[6]Crops area and crops yeild'!AD73)+($H9*$H97*'[6]Crops area and crops yeild'!AD73)))</f>
        <v>1218776.0885429615</v>
      </c>
      <c r="AG133" s="338">
        <f>($E9*$H60/100*$E97*'[6]Crops area and crops yeild'!AE73+($E9*$I60/100*$E109*'[6]Crops area and crops yeild'!AE73+($E9*$J60/100*$E121*'[6]Crops area and crops yeild'!AE73)+($F9*$F97*'[6]Crops area and crops yeild'!AE73)+($G9*$G97*'[6]Crops area and crops yeild'!AE73)+($H9*$H97*'[6]Crops area and crops yeild'!AE73)))</f>
        <v>1207681.5255346145</v>
      </c>
      <c r="AH133" s="338">
        <f>($E9*$H60/100*$E97*'[6]Crops area and crops yeild'!AF73+($E9*$I60/100*$E109*'[6]Crops area and crops yeild'!AF73+($E9*$J60/100*$E121*'[6]Crops area and crops yeild'!AF73)+($F9*$F97*'[6]Crops area and crops yeild'!AF73)+($G9*$G97*'[6]Crops area and crops yeild'!AF73)+($H9*$H97*'[6]Crops area and crops yeild'!AF73)))</f>
        <v>1188562.8152652837</v>
      </c>
      <c r="AI133" s="338">
        <f>($E9*$H60/100*$E97*'[6]Crops area and crops yeild'!AG73+($E9*$I60/100*$E109*'[6]Crops area and crops yeild'!AG73+($E9*$J60/100*$E121*'[6]Crops area and crops yeild'!AG73)+($F9*$F97*'[6]Crops area and crops yeild'!AG73)+($G9*$G97*'[6]Crops area and crops yeild'!AG73)+($H9*$H97*'[6]Crops area and crops yeild'!AG73)))</f>
        <v>1234411.5999987214</v>
      </c>
      <c r="AJ133" s="338">
        <f>($E9*$H60/100*$E97*'[6]Crops area and crops yeild'!AH73+($E9*$I60/100*$E109*'[6]Crops area and crops yeild'!AH73+($E9*$J60/100*$E121*'[6]Crops area and crops yeild'!AH73)+($F9*$F97*'[6]Crops area and crops yeild'!AH73)+($G9*$G97*'[6]Crops area and crops yeild'!AH73)+($H9*$H97*'[6]Crops area and crops yeild'!AH73)))</f>
        <v>1215190.577249425</v>
      </c>
      <c r="AK133" s="338">
        <f>($E9*$H60/100*$E97*'[6]Crops area and crops yeild'!AI73+($E9*$I60/100*$E109*'[6]Crops area and crops yeild'!AI73+($E9*$J60/100*$E121*'[6]Crops area and crops yeild'!AI73)+($F9*$F97*'[6]Crops area and crops yeild'!AI73)+($G9*$G97*'[6]Crops area and crops yeild'!AI73)+($H9*$H97*'[6]Crops area and crops yeild'!AI73)))</f>
        <v>1244056.0109827798</v>
      </c>
      <c r="AL133" s="338">
        <f>($E9*$H84/100*$E97*'[6]Crops area and crops yeild'!AJ73+($E9*$I84/100*$E109*'[6]Crops area and crops yeild'!AJ73+($E9*$J84/100*$E121*'[6]Crops area and crops yeild'!AJ73)+($F9*$F97*'[6]Crops area and crops yeild'!AJ73)+($G9*$G97*'[6]Crops area and crops yeild'!AJ73)+($H9*$H97*'[6]Crops area and crops yeild'!AJ73)))</f>
        <v>1177256.9314429031</v>
      </c>
      <c r="AM133" s="704">
        <v>1179397.7220717722</v>
      </c>
    </row>
    <row r="134" spans="1:39" x14ac:dyDescent="0.2">
      <c r="A134" s="337" t="s">
        <v>301</v>
      </c>
      <c r="B134" s="337" t="s">
        <v>302</v>
      </c>
      <c r="C134" s="354" t="s">
        <v>237</v>
      </c>
      <c r="D134" s="356" t="s">
        <v>96</v>
      </c>
      <c r="E134" s="338">
        <f>($E10*$H36/100*$E98*'[6]Crops area and crops yeild'!C82+($E10*$I36/100*$E110*'[6]Crops area and crops yeild'!C82+($E10*$J36/100*$E122*'[6]Crops area and crops yeild'!C82)+($F10*$F98*'[6]Crops area and crops yeild'!C82)+($G10*$G98*'[6]Crops area and crops yeild'!C82)+($H10*$H98*'[6]Crops area and crops yeild'!C82)))</f>
        <v>402261.92636036605</v>
      </c>
      <c r="F134" s="338">
        <f>($E10*$H36/100*$E98*'[6]Crops area and crops yeild'!D82+($E10*$I36/100*$E110*'[6]Crops area and crops yeild'!D82+($E10*$J36/100*$E122*'[6]Crops area and crops yeild'!D82)+($F10*$F98*'[6]Crops area and crops yeild'!D82)+($G10*$G98*'[6]Crops area and crops yeild'!D82)+($H10*$H98*'[6]Crops area and crops yeild'!D82)))</f>
        <v>388775.19000505062</v>
      </c>
      <c r="G134" s="338">
        <f>($E10*$H36/100*$E98*'[6]Crops area and crops yeild'!E82+($E10*$I36/100*$E110*'[6]Crops area and crops yeild'!E82+($E10*$J36/100*$E122*'[6]Crops area and crops yeild'!E82)+($F10*$F98*'[6]Crops area and crops yeild'!E82)+($G10*$G98*'[6]Crops area and crops yeild'!E82)+($H10*$H98*'[6]Crops area and crops yeild'!E82)))</f>
        <v>348586.97371948179</v>
      </c>
      <c r="H134" s="338">
        <f>($E10*$H36/100*$E98*'[6]Crops area and crops yeild'!F82+($E10*$I36/100*$E110*'[6]Crops area and crops yeild'!F82+($E10*$J36/100*$E122*'[6]Crops area and crops yeild'!F82)+($F10*$F98*'[6]Crops area and crops yeild'!F82)+($G10*$G98*'[6]Crops area and crops yeild'!F82)+($H10*$H98*'[6]Crops area and crops yeild'!F82)))</f>
        <v>348833.30680359714</v>
      </c>
      <c r="I134" s="338">
        <f>($E10*$H36/100*$E98*'[6]Crops area and crops yeild'!G82+($E10*$I36/100*$E110*'[6]Crops area and crops yeild'!G82+($E10*$J36/100*$E122*'[6]Crops area and crops yeild'!G82)+($F10*$F98*'[6]Crops area and crops yeild'!G82)+($G10*$G98*'[6]Crops area and crops yeild'!G82)+($H10*$H98*'[6]Crops area and crops yeild'!G82)))</f>
        <v>393665.9281125908</v>
      </c>
      <c r="J134" s="338">
        <f>($E10*$H36/100*$E98*'[6]Crops area and crops yeild'!H82+($E10*$I36/100*$E110*'[6]Crops area and crops yeild'!H82+($E10*$J36/100*$E122*'[6]Crops area and crops yeild'!H82)+($F10*$F98*'[6]Crops area and crops yeild'!H82)+($G10*$G98*'[6]Crops area and crops yeild'!H82)+($H10*$H98*'[6]Crops area and crops yeild'!H82)))</f>
        <v>308491.13234045624</v>
      </c>
      <c r="K134" s="338">
        <f>($E10*$H36/100*$E98*'[6]Crops area and crops yeild'!I82+($E10*$I36/100*$E110*'[6]Crops area and crops yeild'!I82+($E10*$J36/100*$E122*'[6]Crops area and crops yeild'!I82)+($F10*$F98*'[6]Crops area and crops yeild'!I82)+($G10*$G98*'[6]Crops area and crops yeild'!I82)+($H10*$H98*'[6]Crops area and crops yeild'!I82)))</f>
        <v>339190.39294833172</v>
      </c>
      <c r="L134" s="338">
        <f>($E10*$H36/100*$E98*'[6]Crops area and crops yeild'!J82+($E10*$I36/100*$E110*'[6]Crops area and crops yeild'!J82+($E10*$J36/100*$E122*'[6]Crops area and crops yeild'!J82)+($F10*$F98*'[6]Crops area and crops yeild'!J82)+($G10*$G98*'[6]Crops area and crops yeild'!J82)+($H10*$H98*'[6]Crops area and crops yeild'!J82)))</f>
        <v>399382.9084397679</v>
      </c>
      <c r="M134" s="338">
        <f>($E10*$H36/100*$E98*'[6]Crops area and crops yeild'!K82+($E10*$I36/100*$E110*'[6]Crops area and crops yeild'!K82+($E10*$J36/100*$E122*'[6]Crops area and crops yeild'!K82)+($F10*$F98*'[6]Crops area and crops yeild'!K82)+($G10*$G98*'[6]Crops area and crops yeild'!K82)+($H10*$H98*'[6]Crops area and crops yeild'!K82)))</f>
        <v>296051.3115926311</v>
      </c>
      <c r="N134" s="338">
        <f>($E10*$H36/100*$E98*'[6]Crops area and crops yeild'!L82+($E10*$I36/100*$E110*'[6]Crops area and crops yeild'!L82+($E10*$J36/100*$E122*'[6]Crops area and crops yeild'!L82)+($F10*$F98*'[6]Crops area and crops yeild'!L82)+($G10*$G98*'[6]Crops area and crops yeild'!L82)+($H10*$H98*'[6]Crops area and crops yeild'!L82)))</f>
        <v>277063.13635873958</v>
      </c>
      <c r="O134" s="338">
        <f>($E10*$H36/100*$E98*'[6]Crops area and crops yeild'!M82+($E10*$I36/100*$E110*'[6]Crops area and crops yeild'!M82+($E10*$J36/100*$E122*'[6]Crops area and crops yeild'!M82)+($F10*$F98*'[6]Crops area and crops yeild'!M82)+($G10*$G98*'[6]Crops area and crops yeild'!M82)+($H10*$H98*'[6]Crops area and crops yeild'!M82)))</f>
        <v>257197.39951268706</v>
      </c>
      <c r="P134" s="338">
        <f>($E10*$H36/100*$E98*'[6]Crops area and crops yeild'!N82+($E10*$I36/100*$E110*'[6]Crops area and crops yeild'!N82+($E10*$J36/100*$E122*'[6]Crops area and crops yeild'!N82)+($F10*$F98*'[6]Crops area and crops yeild'!N82)+($G10*$G98*'[6]Crops area and crops yeild'!N82)+($H10*$H98*'[6]Crops area and crops yeild'!N82)))</f>
        <v>245316.96014337384</v>
      </c>
      <c r="Q134" s="338">
        <f>($E10*$H36/100*$E98*'[6]Crops area and crops yeild'!O82+($E10*$I36/100*$E110*'[6]Crops area and crops yeild'!O82+($E10*$J36/100*$E122*'[6]Crops area and crops yeild'!O82)+($F10*$F98*'[6]Crops area and crops yeild'!O82)+($G10*$G98*'[6]Crops area and crops yeild'!O82)+($H10*$H98*'[6]Crops area and crops yeild'!O82)))</f>
        <v>313181.72481715272</v>
      </c>
      <c r="R134" s="338">
        <f>($E10*$H36/100*$E98*'[6]Crops area and crops yeild'!P82+($E10*$I36/100*$E110*'[6]Crops area and crops yeild'!P82+($E10*$J36/100*$E122*'[6]Crops area and crops yeild'!P82)+($F10*$F98*'[6]Crops area and crops yeild'!P82)+($G10*$G98*'[6]Crops area and crops yeild'!P82)+($H10*$H98*'[6]Crops area and crops yeild'!P82)))</f>
        <v>397058.13995842927</v>
      </c>
      <c r="S134" s="338">
        <f>($E10*$H36/100*$E98*'[6]Crops area and crops yeild'!Q82+($E10*$I36/100*$E110*'[6]Crops area and crops yeild'!Q82+($E10*$J36/100*$E122*'[6]Crops area and crops yeild'!Q82)+($F10*$F98*'[6]Crops area and crops yeild'!Q82)+($G10*$G98*'[6]Crops area and crops yeild'!Q82)+($H10*$H98*'[6]Crops area and crops yeild'!Q82)))</f>
        <v>300587.94589175546</v>
      </c>
      <c r="T134" s="338">
        <f>($E10*$H36/100*$E98*'[6]Crops area and crops yeild'!R82+($E10*$I36/100*$E110*'[6]Crops area and crops yeild'!R82+($E10*$J36/100*$E122*'[6]Crops area and crops yeild'!R82)+($F10*$F98*'[6]Crops area and crops yeild'!R82)+($G10*$G98*'[6]Crops area and crops yeild'!R82)+($H10*$H98*'[6]Crops area and crops yeild'!R82)))</f>
        <v>265146.77341465949</v>
      </c>
      <c r="U134" s="338">
        <f>($E10*$H36/100*$E98*'[6]Crops area and crops yeild'!S82+($E10*$I36/100*$E110*'[6]Crops area and crops yeild'!S82+($E10*$J36/100*$E122*'[6]Crops area and crops yeild'!S82)+($F10*$F98*'[6]Crops area and crops yeild'!S82)+($G10*$G98*'[6]Crops area and crops yeild'!S82)+($H10*$H98*'[6]Crops area and crops yeild'!S82)))</f>
        <v>296097.49904590275</v>
      </c>
      <c r="V134" s="338">
        <f>($E10*$H36/100*$E98*'[6]Crops area and crops yeild'!T82+($E10*$I36/100*$E110*'[6]Crops area and crops yeild'!T82+($E10*$J36/100*$E122*'[6]Crops area and crops yeild'!T82)+($F10*$F98*'[6]Crops area and crops yeild'!T82)+($G10*$G98*'[6]Crops area and crops yeild'!T82)+($H10*$H98*'[6]Crops area and crops yeild'!T82)))</f>
        <v>302866.52691982244</v>
      </c>
      <c r="W134" s="338">
        <f>($E10*$H36/100*$E98*'[6]Crops area and crops yeild'!U82+($E10*$I36/100*$E110*'[6]Crops area and crops yeild'!U82+($E10*$J36/100*$E122*'[6]Crops area and crops yeild'!U82)+($F10*$F98*'[6]Crops area and crops yeild'!U82)+($G10*$G98*'[6]Crops area and crops yeild'!U82)+($H10*$H98*'[6]Crops area and crops yeild'!U82)))</f>
        <v>251718.02797289626</v>
      </c>
      <c r="X134" s="338">
        <f>($E10*$H36/100*$E98*'[6]Crops area and crops yeild'!V82+($E10*$I36/100*$E110*'[6]Crops area and crops yeild'!V82+($E10*$J36/100*$E122*'[6]Crops area and crops yeild'!V82)+($F10*$F98*'[6]Crops area and crops yeild'!V82)+($G10*$G98*'[6]Crops area and crops yeild'!V82)+($H10*$H98*'[6]Crops area and crops yeild'!V82)))</f>
        <v>256702.32133300774</v>
      </c>
      <c r="Y134" s="338">
        <f>($E10*$H36/100*$E98*'[6]Crops area and crops yeild'!W82+($E10*$I36/100*$E110*'[6]Crops area and crops yeild'!W82+($E10*$J36/100*$E122*'[6]Crops area and crops yeild'!W82)+($F10*$F98*'[6]Crops area and crops yeild'!W82)+($G10*$G98*'[6]Crops area and crops yeild'!W82)+($H10*$H98*'[6]Crops area and crops yeild'!W82)))</f>
        <v>268289.82960979373</v>
      </c>
      <c r="Z134" s="338">
        <f>($E10*$H36/100*$E98*'[6]Crops area and crops yeild'!X82+($E10*$I36/100*$E110*'[6]Crops area and crops yeild'!X82+($E10*$J36/100*$E122*'[6]Crops area and crops yeild'!X82)+($F10*$F98*'[6]Crops area and crops yeild'!X82)+($G10*$G98*'[6]Crops area and crops yeild'!X82)+($H10*$H98*'[6]Crops area and crops yeild'!X82)))</f>
        <v>232145.94069086629</v>
      </c>
      <c r="AA134" s="338">
        <f>($E10*$H36/100*$E98*'[6]Crops area and crops yeild'!Y82+($E10*$I36/100*$E110*'[6]Crops area and crops yeild'!Y82+($E10*$J36/100*$E122*'[6]Crops area and crops yeild'!Y82)+($F10*$F98*'[6]Crops area and crops yeild'!Y82)+($G10*$G98*'[6]Crops area and crops yeild'!Y82)+($H10*$H98*'[6]Crops area and crops yeild'!Y82)))</f>
        <v>260549.73619053437</v>
      </c>
      <c r="AB134" s="338">
        <f>($E10*$H36/100*$E98*'[6]Crops area and crops yeild'!Z82+($E10*$I36/100*$E110*'[6]Crops area and crops yeild'!Z82+($E10*$J36/100*$E122*'[6]Crops area and crops yeild'!Z82)+($F10*$F98*'[6]Crops area and crops yeild'!Z82)+($G10*$G98*'[6]Crops area and crops yeild'!Z82)+($H10*$H98*'[6]Crops area and crops yeild'!Z82)))</f>
        <v>223539.88384215636</v>
      </c>
      <c r="AC134" s="338">
        <f>($E10*$H36/100*$E98*'[6]Crops area and crops yeild'!AA82+($E10*$I36/100*$E110*'[6]Crops area and crops yeild'!AA82+($E10*$J36/100*$E122*'[6]Crops area and crops yeild'!AA82)+($F10*$F98*'[6]Crops area and crops yeild'!AA82)+($G10*$G98*'[6]Crops area and crops yeild'!AA82)+($H10*$H98*'[6]Crops area and crops yeild'!AA82)))</f>
        <v>217024.57904487546</v>
      </c>
      <c r="AD134" s="338">
        <f>($E10*$H36/100*$E98*'[6]Crops area and crops yeild'!AB82+($E10*$I36/100*$E110*'[6]Crops area and crops yeild'!AB82+($E10*$J36/100*$E122*'[6]Crops area and crops yeild'!AB82)+($F10*$F98*'[6]Crops area and crops yeild'!AB82)+($G10*$G98*'[6]Crops area and crops yeild'!AB82)+($H10*$H98*'[6]Crops area and crops yeild'!AB82)))</f>
        <v>217567.69217595729</v>
      </c>
      <c r="AE134" s="338">
        <f>($E10*$H60/100*$E98*'[6]Crops area and crops yeild'!AC82+($E10*$I60/100*$E110*'[6]Crops area and crops yeild'!AC82+($E10*$J60/100*$E122*'[6]Crops area and crops yeild'!AC82)+($F10*$F98*'[6]Crops area and crops yeild'!AC82)+($G10*$G98*'[6]Crops area and crops yeild'!AC82)+($H10*$H98*'[6]Crops area and crops yeild'!AC82)))</f>
        <v>193056.51162928934</v>
      </c>
      <c r="AF134" s="338">
        <f>($E10*$H60/100*$E98*'[6]Crops area and crops yeild'!AD82+($E10*$I60/100*$E110*'[6]Crops area and crops yeild'!AD82+($E10*$J60/100*$E122*'[6]Crops area and crops yeild'!AD82)+($F10*$F98*'[6]Crops area and crops yeild'!AD82)+($G10*$G98*'[6]Crops area and crops yeild'!AD82)+($H10*$H98*'[6]Crops area and crops yeild'!AD82)))</f>
        <v>226454.60669630862</v>
      </c>
      <c r="AG134" s="338">
        <f>($E10*$H60/100*$E98*'[6]Crops area and crops yeild'!AE82+($E10*$I60/100*$E110*'[6]Crops area and crops yeild'!AE82+($E10*$J60/100*$E122*'[6]Crops area and crops yeild'!AE82)+($F10*$F98*'[6]Crops area and crops yeild'!AE82)+($G10*$G98*'[6]Crops area and crops yeild'!AE82)+($H10*$H98*'[6]Crops area and crops yeild'!AE82)))</f>
        <v>220062.74652761544</v>
      </c>
      <c r="AH134" s="338">
        <f>($E10*$H60/100*$E98*'[6]Crops area and crops yeild'!AF82+($E10*$I60/100*$E110*'[6]Crops area and crops yeild'!AF82+($E10*$J60/100*$E122*'[6]Crops area and crops yeild'!AF82)+($F10*$F98*'[6]Crops area and crops yeild'!AF82)+($G10*$G98*'[6]Crops area and crops yeild'!AF82)+($H10*$H98*'[6]Crops area and crops yeild'!AF82)))</f>
        <v>218568.24444470814</v>
      </c>
      <c r="AI134" s="338">
        <f>($E10*$H60/100*$E98*'[6]Crops area and crops yeild'!AG82+($E10*$I60/100*$E110*'[6]Crops area and crops yeild'!AG82+($E10*$J60/100*$E122*'[6]Crops area and crops yeild'!AG82)+($F10*$F98*'[6]Crops area and crops yeild'!AG82)+($G10*$G98*'[6]Crops area and crops yeild'!AG82)+($H10*$H98*'[6]Crops area and crops yeild'!AG82)))</f>
        <v>240203.03915158415</v>
      </c>
      <c r="AJ134" s="338">
        <f>($E10*$H60/100*$E98*'[6]Crops area and crops yeild'!AH82+($E10*$I60/100*$E110*'[6]Crops area and crops yeild'!AH82+($E10*$J60/100*$E122*'[6]Crops area and crops yeild'!AH82)+($F10*$F98*'[6]Crops area and crops yeild'!AH82)+($G10*$G98*'[6]Crops area and crops yeild'!AH82)+($H10*$H98*'[6]Crops area and crops yeild'!AH82)))</f>
        <v>296605.44806193962</v>
      </c>
      <c r="AK134" s="338">
        <f>($E10*$H60/100*$E98*'[6]Crops area and crops yeild'!AI82+($E10*$I60/100*$E110*'[6]Crops area and crops yeild'!AI82+($E10*$J60/100*$E122*'[6]Crops area and crops yeild'!AI82)+($F10*$F98*'[6]Crops area and crops yeild'!AI82)+($G10*$G98*'[6]Crops area and crops yeild'!AI82)+($H10*$H98*'[6]Crops area and crops yeild'!AI82)))</f>
        <v>232016.6561592934</v>
      </c>
      <c r="AL134" s="338">
        <f>($E10*$H84/100*$E98*'[6]Crops area and crops yeild'!AJ82+($E10*$I84/100*$E110*'[6]Crops area and crops yeild'!AJ82+($E10*$J84/100*$E122*'[6]Crops area and crops yeild'!AJ82)+($F10*$F98*'[6]Crops area and crops yeild'!AJ82)+($G10*$G98*'[6]Crops area and crops yeild'!AJ82)+($H10*$H98*'[6]Crops area and crops yeild'!AJ82)))</f>
        <v>218681.74225291703</v>
      </c>
      <c r="AM134" s="704">
        <v>270406.87434221717</v>
      </c>
    </row>
    <row r="135" spans="1:39" x14ac:dyDescent="0.2">
      <c r="A135" s="337" t="s">
        <v>301</v>
      </c>
      <c r="B135" s="337" t="s">
        <v>302</v>
      </c>
      <c r="C135" s="354" t="s">
        <v>237</v>
      </c>
      <c r="D135" s="356" t="s">
        <v>322</v>
      </c>
      <c r="E135" s="338">
        <f>($E11*$H36/100*$E99*('[6]Crops area and crops yeild'!C22-'[6]Crops area and crops yeild'!C25-'[6]Crops area and crops yeild'!C26-'[6]Crops area and crops yeild'!C27-'[6]Crops area and crops yeild'!C28)+($E11*$I36/100*$E111*('[6]Crops area and crops yeild'!C22-'[6]Crops area and crops yeild'!C25-'[6]Crops area and crops yeild'!C26-'[6]Crops area and crops yeild'!C27-'[6]Crops area and crops yeild'!C28)+($E11*$J36/100*$E123*('[6]Crops area and crops yeild'!C22-'[6]Crops area and crops yeild'!C25-'[6]Crops area and crops yeild'!C26-'[6]Crops area and crops yeild'!C27-'[6]Crops area and crops yeild'!C28))+($F11*$F99*('[6]Crops area and crops yeild'!C22-'[6]Crops area and crops yeild'!C25-'[6]Crops area and crops yeild'!C26-'[6]Crops area and crops yeild'!C27-'[6]Crops area and crops yeild'!C28))+($G11*$G99*('[6]Crops area and crops yeild'!C22-'[6]Crops area and crops yeild'!C25-'[6]Crops area and crops yeild'!C26-'[6]Crops area and crops yeild'!C27-'[6]Crops area and crops yeild'!C28))+($H11*$H99*('[6]Crops area and crops yeild'!C22-'[6]Crops area and crops yeild'!C25-'[6]Crops area and crops yeild'!C26-'[6]Crops area and crops yeild'!C27-'[6]Crops area and crops yeild'!C28))))</f>
        <v>1391249.7220053712</v>
      </c>
      <c r="F135" s="338">
        <f>($E11*$H36/100*$E99*('[6]Crops area and crops yeild'!D22-'[6]Crops area and crops yeild'!D25-'[6]Crops area and crops yeild'!D26-'[6]Crops area and crops yeild'!D27-'[6]Crops area and crops yeild'!D28)+($E11*$I36/100*$E111*('[6]Crops area and crops yeild'!D22-'[6]Crops area and crops yeild'!D25-'[6]Crops area and crops yeild'!D26-'[6]Crops area and crops yeild'!D27-'[6]Crops area and crops yeild'!D28)+($E11*$J36/100*$E123*('[6]Crops area and crops yeild'!D22-'[6]Crops area and crops yeild'!D25-'[6]Crops area and crops yeild'!D26-'[6]Crops area and crops yeild'!D27-'[6]Crops area and crops yeild'!D28))+($F11*$F99*('[6]Crops area and crops yeild'!D22-'[6]Crops area and crops yeild'!D25-'[6]Crops area and crops yeild'!D26-'[6]Crops area and crops yeild'!D27-'[6]Crops area and crops yeild'!D28))+($G11*$G99*('[6]Crops area and crops yeild'!D22-'[6]Crops area and crops yeild'!D25-'[6]Crops area and crops yeild'!D26-'[6]Crops area and crops yeild'!D27-'[6]Crops area and crops yeild'!D28))+($H11*$H99*('[6]Crops area and crops yeild'!D22-'[6]Crops area and crops yeild'!D25-'[6]Crops area and crops yeild'!D26-'[6]Crops area and crops yeild'!D27-'[6]Crops area and crops yeild'!D28))))</f>
        <v>1396199.4401833429</v>
      </c>
      <c r="G135" s="338">
        <f>($E11*$H36/100*$E99*('[6]Crops area and crops yeild'!E22-'[6]Crops area and crops yeild'!E25-'[6]Crops area and crops yeild'!E26-'[6]Crops area and crops yeild'!E27-'[6]Crops area and crops yeild'!E28)+($E11*$I36/100*$E111*('[6]Crops area and crops yeild'!E22-'[6]Crops area and crops yeild'!E25-'[6]Crops area and crops yeild'!E26-'[6]Crops area and crops yeild'!E27-'[6]Crops area and crops yeild'!E28)+($E11*$J36/100*$E123*('[6]Crops area and crops yeild'!E22-'[6]Crops area and crops yeild'!E25-'[6]Crops area and crops yeild'!E26-'[6]Crops area and crops yeild'!E27-'[6]Crops area and crops yeild'!E28))+($F11*$F99*('[6]Crops area and crops yeild'!E22-'[6]Crops area and crops yeild'!E25-'[6]Crops area and crops yeild'!E26-'[6]Crops area and crops yeild'!E27-'[6]Crops area and crops yeild'!E28))+($G11*$G99*('[6]Crops area and crops yeild'!E22-'[6]Crops area and crops yeild'!E25-'[6]Crops area and crops yeild'!E26-'[6]Crops area and crops yeild'!E27-'[6]Crops area and crops yeild'!E28))+($H11*$H99*('[6]Crops area and crops yeild'!E22-'[6]Crops area and crops yeild'!E25-'[6]Crops area and crops yeild'!E26-'[6]Crops area and crops yeild'!E27-'[6]Crops area and crops yeild'!E28))))</f>
        <v>1382728.677775708</v>
      </c>
      <c r="H135" s="338">
        <f>($E11*$H36/100*$E99*('[6]Crops area and crops yeild'!F22-'[6]Crops area and crops yeild'!F25-'[6]Crops area and crops yeild'!F26-'[6]Crops area and crops yeild'!F27-'[6]Crops area and crops yeild'!F28)+($E11*$I36/100*$E111*('[6]Crops area and crops yeild'!F22-'[6]Crops area and crops yeild'!F25-'[6]Crops area and crops yeild'!F26-'[6]Crops area and crops yeild'!F27-'[6]Crops area and crops yeild'!F28)+($E11*$J36/100*$E123*('[6]Crops area and crops yeild'!F22-'[6]Crops area and crops yeild'!F25-'[6]Crops area and crops yeild'!F26-'[6]Crops area and crops yeild'!F27-'[6]Crops area and crops yeild'!F28))+($F11*$F99*('[6]Crops area and crops yeild'!F22-'[6]Crops area and crops yeild'!F25-'[6]Crops area and crops yeild'!F26-'[6]Crops area and crops yeild'!F27-'[6]Crops area and crops yeild'!F28))+($G11*$G99*('[6]Crops area and crops yeild'!F22-'[6]Crops area and crops yeild'!F25-'[6]Crops area and crops yeild'!F26-'[6]Crops area and crops yeild'!F27-'[6]Crops area and crops yeild'!F28))+($H11*$H99*('[6]Crops area and crops yeild'!F22-'[6]Crops area and crops yeild'!F25-'[6]Crops area and crops yeild'!F26-'[6]Crops area and crops yeild'!F27-'[6]Crops area and crops yeild'!F28))))</f>
        <v>1333898.9106689435</v>
      </c>
      <c r="I135" s="338">
        <f>($E11*$H36/100*$E99*('[6]Crops area and crops yeild'!G22-'[6]Crops area and crops yeild'!G25-'[6]Crops area and crops yeild'!G26-'[6]Crops area and crops yeild'!G27-'[6]Crops area and crops yeild'!G28)+($E11*$I36/100*$E111*('[6]Crops area and crops yeild'!G22-'[6]Crops area and crops yeild'!G25-'[6]Crops area and crops yeild'!G26-'[6]Crops area and crops yeild'!G27-'[6]Crops area and crops yeild'!G28)+($E11*$J36/100*$E123*('[6]Crops area and crops yeild'!G22-'[6]Crops area and crops yeild'!G25-'[6]Crops area and crops yeild'!G26-'[6]Crops area and crops yeild'!G27-'[6]Crops area and crops yeild'!G28))+($F11*$F99*('[6]Crops area and crops yeild'!G22-'[6]Crops area and crops yeild'!G25-'[6]Crops area and crops yeild'!G26-'[6]Crops area and crops yeild'!G27-'[6]Crops area and crops yeild'!G28))+($G11*$G99*('[6]Crops area and crops yeild'!G22-'[6]Crops area and crops yeild'!G25-'[6]Crops area and crops yeild'!G26-'[6]Crops area and crops yeild'!G27-'[6]Crops area and crops yeild'!G28))+($H11*$H99*('[6]Crops area and crops yeild'!G22-'[6]Crops area and crops yeild'!G25-'[6]Crops area and crops yeild'!G26-'[6]Crops area and crops yeild'!G27-'[6]Crops area and crops yeild'!G28))))</f>
        <v>1239924.9520631903</v>
      </c>
      <c r="J135" s="338">
        <f>($E11*$H36/100*$E99*('[6]Crops area and crops yeild'!H22-'[6]Crops area and crops yeild'!H25-'[6]Crops area and crops yeild'!H26-'[6]Crops area and crops yeild'!H27-'[6]Crops area and crops yeild'!H28)+($E11*$I36/100*$E111*('[6]Crops area and crops yeild'!H22-'[6]Crops area and crops yeild'!H25-'[6]Crops area and crops yeild'!H26-'[6]Crops area and crops yeild'!H27-'[6]Crops area and crops yeild'!H28)+($E11*$J36/100*$E123*('[6]Crops area and crops yeild'!H22-'[6]Crops area and crops yeild'!H25-'[6]Crops area and crops yeild'!H26-'[6]Crops area and crops yeild'!H27-'[6]Crops area and crops yeild'!H28))+($F11*$F99*('[6]Crops area and crops yeild'!H22-'[6]Crops area and crops yeild'!H25-'[6]Crops area and crops yeild'!H26-'[6]Crops area and crops yeild'!H27-'[6]Crops area and crops yeild'!H28))+($G11*$G99*('[6]Crops area and crops yeild'!H22-'[6]Crops area and crops yeild'!H25-'[6]Crops area and crops yeild'!H26-'[6]Crops area and crops yeild'!H27-'[6]Crops area and crops yeild'!H28))+($H11*$H99*('[6]Crops area and crops yeild'!H22-'[6]Crops area and crops yeild'!H25-'[6]Crops area and crops yeild'!H26-'[6]Crops area and crops yeild'!H27-'[6]Crops area and crops yeild'!H28))))</f>
        <v>1292540.5713665234</v>
      </c>
      <c r="K135" s="338">
        <f>($E11*$H36/100*$E99*('[6]Crops area and crops yeild'!I22-'[6]Crops area and crops yeild'!I25-'[6]Crops area and crops yeild'!I26-'[6]Crops area and crops yeild'!I27-'[6]Crops area and crops yeild'!I28)+($E11*$I36/100*$E111*('[6]Crops area and crops yeild'!I22-'[6]Crops area and crops yeild'!I25-'[6]Crops area and crops yeild'!I26-'[6]Crops area and crops yeild'!I27-'[6]Crops area and crops yeild'!I28)+($E11*$J36/100*$E123*('[6]Crops area and crops yeild'!I22-'[6]Crops area and crops yeild'!I25-'[6]Crops area and crops yeild'!I26-'[6]Crops area and crops yeild'!I27-'[6]Crops area and crops yeild'!I28))+($F11*$F99*('[6]Crops area and crops yeild'!I22-'[6]Crops area and crops yeild'!I25-'[6]Crops area and crops yeild'!I26-'[6]Crops area and crops yeild'!I27-'[6]Crops area and crops yeild'!I28))+($G11*$G99*('[6]Crops area and crops yeild'!I22-'[6]Crops area and crops yeild'!I25-'[6]Crops area and crops yeild'!I26-'[6]Crops area and crops yeild'!I27-'[6]Crops area and crops yeild'!I28))+($H11*$H99*('[6]Crops area and crops yeild'!I22-'[6]Crops area and crops yeild'!I25-'[6]Crops area and crops yeild'!I26-'[6]Crops area and crops yeild'!I27-'[6]Crops area and crops yeild'!I28))))</f>
        <v>1259796.1554292883</v>
      </c>
      <c r="L135" s="338">
        <f>($E11*$H36/100*$E99*('[6]Crops area and crops yeild'!J22-'[6]Crops area and crops yeild'!J25-'[6]Crops area and crops yeild'!J26-'[6]Crops area and crops yeild'!J27-'[6]Crops area and crops yeild'!J28)+($E11*$I36/100*$E111*('[6]Crops area and crops yeild'!J22-'[6]Crops area and crops yeild'!J25-'[6]Crops area and crops yeild'!J26-'[6]Crops area and crops yeild'!J27-'[6]Crops area and crops yeild'!J28)+($E11*$J36/100*$E123*('[6]Crops area and crops yeild'!J22-'[6]Crops area and crops yeild'!J25-'[6]Crops area and crops yeild'!J26-'[6]Crops area and crops yeild'!J27-'[6]Crops area and crops yeild'!J28))+($F11*$F99*('[6]Crops area and crops yeild'!J22-'[6]Crops area and crops yeild'!J25-'[6]Crops area and crops yeild'!J26-'[6]Crops area and crops yeild'!J27-'[6]Crops area and crops yeild'!J28))+($G11*$G99*('[6]Crops area and crops yeild'!J22-'[6]Crops area and crops yeild'!J25-'[6]Crops area and crops yeild'!J26-'[6]Crops area and crops yeild'!J27-'[6]Crops area and crops yeild'!J28))+($H11*$H99*('[6]Crops area and crops yeild'!J22-'[6]Crops area and crops yeild'!J25-'[6]Crops area and crops yeild'!J26-'[6]Crops area and crops yeild'!J27-'[6]Crops area and crops yeild'!J28))))</f>
        <v>1157170.4642527397</v>
      </c>
      <c r="M135" s="338">
        <f>($E11*$H36/100*$E99*('[6]Crops area and crops yeild'!K22-'[6]Crops area and crops yeild'!K25-'[6]Crops area and crops yeild'!K26-'[6]Crops area and crops yeild'!K27-'[6]Crops area and crops yeild'!K28)+($E11*$I36/100*$E111*('[6]Crops area and crops yeild'!K22-'[6]Crops area and crops yeild'!K25-'[6]Crops area and crops yeild'!K26-'[6]Crops area and crops yeild'!K27-'[6]Crops area and crops yeild'!K28)+($E11*$J36/100*$E123*('[6]Crops area and crops yeild'!K22-'[6]Crops area and crops yeild'!K25-'[6]Crops area and crops yeild'!K26-'[6]Crops area and crops yeild'!K27-'[6]Crops area and crops yeild'!K28))+($F11*$F99*('[6]Crops area and crops yeild'!K22-'[6]Crops area and crops yeild'!K25-'[6]Crops area and crops yeild'!K26-'[6]Crops area and crops yeild'!K27-'[6]Crops area and crops yeild'!K28))+($G11*$G99*('[6]Crops area and crops yeild'!K22-'[6]Crops area and crops yeild'!K25-'[6]Crops area and crops yeild'!K26-'[6]Crops area and crops yeild'!K27-'[6]Crops area and crops yeild'!K28))+($H11*$H99*('[6]Crops area and crops yeild'!K22-'[6]Crops area and crops yeild'!K25-'[6]Crops area and crops yeild'!K26-'[6]Crops area and crops yeild'!K27-'[6]Crops area and crops yeild'!K28))))</f>
        <v>1164322.9796271515</v>
      </c>
      <c r="N135" s="338">
        <f>($E11*$H36/100*$E99*('[6]Crops area and crops yeild'!L22-'[6]Crops area and crops yeild'!L25-'[6]Crops area and crops yeild'!L26-'[6]Crops area and crops yeild'!L27-'[6]Crops area and crops yeild'!L28)+($E11*$I36/100*$E111*('[6]Crops area and crops yeild'!L22-'[6]Crops area and crops yeild'!L25-'[6]Crops area and crops yeild'!L26-'[6]Crops area and crops yeild'!L27-'[6]Crops area and crops yeild'!L28)+($E11*$J36/100*$E123*('[6]Crops area and crops yeild'!L22-'[6]Crops area and crops yeild'!L25-'[6]Crops area and crops yeild'!L26-'[6]Crops area and crops yeild'!L27-'[6]Crops area and crops yeild'!L28))+($F11*$F99*('[6]Crops area and crops yeild'!L22-'[6]Crops area and crops yeild'!L25-'[6]Crops area and crops yeild'!L26-'[6]Crops area and crops yeild'!L27-'[6]Crops area and crops yeild'!L28))+($G11*$G99*('[6]Crops area and crops yeild'!L22-'[6]Crops area and crops yeild'!L25-'[6]Crops area and crops yeild'!L26-'[6]Crops area and crops yeild'!L27-'[6]Crops area and crops yeild'!L28))+($H11*$H99*('[6]Crops area and crops yeild'!L22-'[6]Crops area and crops yeild'!L25-'[6]Crops area and crops yeild'!L26-'[6]Crops area and crops yeild'!L27-'[6]Crops area and crops yeild'!L28))))</f>
        <v>1249418.3504284462</v>
      </c>
      <c r="O135" s="338">
        <f>($E11*$H36/100*$E99*('[6]Crops area and crops yeild'!M22-'[6]Crops area and crops yeild'!M25-'[6]Crops area and crops yeild'!M26-'[6]Crops area and crops yeild'!M27-'[6]Crops area and crops yeild'!M28)+($E11*$I36/100*$E111*('[6]Crops area and crops yeild'!M22-'[6]Crops area and crops yeild'!M25-'[6]Crops area and crops yeild'!M26-'[6]Crops area and crops yeild'!M27-'[6]Crops area and crops yeild'!M28)+($E11*$J36/100*$E123*('[6]Crops area and crops yeild'!M22-'[6]Crops area and crops yeild'!M25-'[6]Crops area and crops yeild'!M26-'[6]Crops area and crops yeild'!M27-'[6]Crops area and crops yeild'!M28))+($F11*$F99*('[6]Crops area and crops yeild'!M22-'[6]Crops area and crops yeild'!M25-'[6]Crops area and crops yeild'!M26-'[6]Crops area and crops yeild'!M27-'[6]Crops area and crops yeild'!M28))+($G11*$G99*('[6]Crops area and crops yeild'!M22-'[6]Crops area and crops yeild'!M25-'[6]Crops area and crops yeild'!M26-'[6]Crops area and crops yeild'!M27-'[6]Crops area and crops yeild'!M28))+($H11*$H99*('[6]Crops area and crops yeild'!M22-'[6]Crops area and crops yeild'!M25-'[6]Crops area and crops yeild'!M26-'[6]Crops area and crops yeild'!M27-'[6]Crops area and crops yeild'!M28))))</f>
        <v>1197025.4766625145</v>
      </c>
      <c r="P135" s="338">
        <f>($E11*$H36/100*$E99*('[6]Crops area and crops yeild'!N22-'[6]Crops area and crops yeild'!N25-'[6]Crops area and crops yeild'!N26-'[6]Crops area and crops yeild'!N27-'[6]Crops area and crops yeild'!N28)+($E11*$I36/100*$E111*('[6]Crops area and crops yeild'!N22-'[6]Crops area and crops yeild'!N25-'[6]Crops area and crops yeild'!N26-'[6]Crops area and crops yeild'!N27-'[6]Crops area and crops yeild'!N28)+($E11*$J36/100*$E123*('[6]Crops area and crops yeild'!N22-'[6]Crops area and crops yeild'!N25-'[6]Crops area and crops yeild'!N26-'[6]Crops area and crops yeild'!N27-'[6]Crops area and crops yeild'!N28))+($F11*$F99*('[6]Crops area and crops yeild'!N22-'[6]Crops area and crops yeild'!N25-'[6]Crops area and crops yeild'!N26-'[6]Crops area and crops yeild'!N27-'[6]Crops area and crops yeild'!N28))+($G11*$G99*('[6]Crops area and crops yeild'!N22-'[6]Crops area and crops yeild'!N25-'[6]Crops area and crops yeild'!N26-'[6]Crops area and crops yeild'!N27-'[6]Crops area and crops yeild'!N28))+($H11*$H99*('[6]Crops area and crops yeild'!N22-'[6]Crops area and crops yeild'!N25-'[6]Crops area and crops yeild'!N26-'[6]Crops area and crops yeild'!N27-'[6]Crops area and crops yeild'!N28))))</f>
        <v>1189864.7418955783</v>
      </c>
      <c r="Q135" s="338">
        <f>($E11*$H36/100*$E99*('[6]Crops area and crops yeild'!O22-'[6]Crops area and crops yeild'!O25-'[6]Crops area and crops yeild'!O26-'[6]Crops area and crops yeild'!O27-'[6]Crops area and crops yeild'!O28)+($E11*$I36/100*$E111*('[6]Crops area and crops yeild'!O22-'[6]Crops area and crops yeild'!O25-'[6]Crops area and crops yeild'!O26-'[6]Crops area and crops yeild'!O27-'[6]Crops area and crops yeild'!O28)+($E11*$J36/100*$E123*('[6]Crops area and crops yeild'!O22-'[6]Crops area and crops yeild'!O25-'[6]Crops area and crops yeild'!O26-'[6]Crops area and crops yeild'!O27-'[6]Crops area and crops yeild'!O28))+($F11*$F99*('[6]Crops area and crops yeild'!O22-'[6]Crops area and crops yeild'!O25-'[6]Crops area and crops yeild'!O26-'[6]Crops area and crops yeild'!O27-'[6]Crops area and crops yeild'!O28))+($G11*$G99*('[6]Crops area and crops yeild'!O22-'[6]Crops area and crops yeild'!O25-'[6]Crops area and crops yeild'!O26-'[6]Crops area and crops yeild'!O27-'[6]Crops area and crops yeild'!O28))+($H11*$H99*('[6]Crops area and crops yeild'!O22-'[6]Crops area and crops yeild'!O25-'[6]Crops area and crops yeild'!O26-'[6]Crops area and crops yeild'!O27-'[6]Crops area and crops yeild'!O28))))</f>
        <v>1029740.6848480109</v>
      </c>
      <c r="R135" s="338">
        <f>($E11*$H36/100*$E99*('[6]Crops area and crops yeild'!P22-'[6]Crops area and crops yeild'!P25-'[6]Crops area and crops yeild'!P26-'[6]Crops area and crops yeild'!P27-'[6]Crops area and crops yeild'!P28)+($E11*$I36/100*$E111*('[6]Crops area and crops yeild'!P22-'[6]Crops area and crops yeild'!P25-'[6]Crops area and crops yeild'!P26-'[6]Crops area and crops yeild'!P27-'[6]Crops area and crops yeild'!P28)+($E11*$J36/100*$E123*('[6]Crops area and crops yeild'!P22-'[6]Crops area and crops yeild'!P25-'[6]Crops area and crops yeild'!P26-'[6]Crops area and crops yeild'!P27-'[6]Crops area and crops yeild'!P28))+($F11*$F99*('[6]Crops area and crops yeild'!P22-'[6]Crops area and crops yeild'!P25-'[6]Crops area and crops yeild'!P26-'[6]Crops area and crops yeild'!P27-'[6]Crops area and crops yeild'!P28))+($G11*$G99*('[6]Crops area and crops yeild'!P22-'[6]Crops area and crops yeild'!P25-'[6]Crops area and crops yeild'!P26-'[6]Crops area and crops yeild'!P27-'[6]Crops area and crops yeild'!P28))+($H11*$H99*('[6]Crops area and crops yeild'!P22-'[6]Crops area and crops yeild'!P25-'[6]Crops area and crops yeild'!P26-'[6]Crops area and crops yeild'!P27-'[6]Crops area and crops yeild'!P28))))</f>
        <v>1030293.6198218877</v>
      </c>
      <c r="S135" s="338">
        <f>($E11*$H36/100*$E99*('[6]Crops area and crops yeild'!Q22-'[6]Crops area and crops yeild'!Q25-'[6]Crops area and crops yeild'!Q26-'[6]Crops area and crops yeild'!Q27-'[6]Crops area and crops yeild'!Q28)+($E11*$I36/100*$E111*('[6]Crops area and crops yeild'!Q22-'[6]Crops area and crops yeild'!Q25-'[6]Crops area and crops yeild'!Q26-'[6]Crops area and crops yeild'!Q27-'[6]Crops area and crops yeild'!Q28)+($E11*$J36/100*$E123*('[6]Crops area and crops yeild'!Q22-'[6]Crops area and crops yeild'!Q25-'[6]Crops area and crops yeild'!Q26-'[6]Crops area and crops yeild'!Q27-'[6]Crops area and crops yeild'!Q28))+($F11*$F99*('[6]Crops area and crops yeild'!Q22-'[6]Crops area and crops yeild'!Q25-'[6]Crops area and crops yeild'!Q26-'[6]Crops area and crops yeild'!Q27-'[6]Crops area and crops yeild'!Q28))+($G11*$G99*('[6]Crops area and crops yeild'!Q22-'[6]Crops area and crops yeild'!Q25-'[6]Crops area and crops yeild'!Q26-'[6]Crops area and crops yeild'!Q27-'[6]Crops area and crops yeild'!Q28))+($H11*$H99*('[6]Crops area and crops yeild'!Q22-'[6]Crops area and crops yeild'!Q25-'[6]Crops area and crops yeild'!Q26-'[6]Crops area and crops yeild'!Q27-'[6]Crops area and crops yeild'!Q28))))</f>
        <v>999295.21656096203</v>
      </c>
      <c r="T135" s="338">
        <f>($E11*$H36/100*$E99*('[6]Crops area and crops yeild'!R22-'[6]Crops area and crops yeild'!R25-'[6]Crops area and crops yeild'!R26-'[6]Crops area and crops yeild'!R27-'[6]Crops area and crops yeild'!R28)+($E11*$I36/100*$E111*('[6]Crops area and crops yeild'!R22-'[6]Crops area and crops yeild'!R25-'[6]Crops area and crops yeild'!R26-'[6]Crops area and crops yeild'!R27-'[6]Crops area and crops yeild'!R28)+($E11*$J36/100*$E123*('[6]Crops area and crops yeild'!R22-'[6]Crops area and crops yeild'!R25-'[6]Crops area and crops yeild'!R26-'[6]Crops area and crops yeild'!R27-'[6]Crops area and crops yeild'!R28))+($F11*$F99*('[6]Crops area and crops yeild'!R22-'[6]Crops area and crops yeild'!R25-'[6]Crops area and crops yeild'!R26-'[6]Crops area and crops yeild'!R27-'[6]Crops area and crops yeild'!R28))+($G11*$G99*('[6]Crops area and crops yeild'!R22-'[6]Crops area and crops yeild'!R25-'[6]Crops area and crops yeild'!R26-'[6]Crops area and crops yeild'!R27-'[6]Crops area and crops yeild'!R28))+($H11*$H99*('[6]Crops area and crops yeild'!R22-'[6]Crops area and crops yeild'!R25-'[6]Crops area and crops yeild'!R26-'[6]Crops area and crops yeild'!R27-'[6]Crops area and crops yeild'!R28))))</f>
        <v>1000583.3350991504</v>
      </c>
      <c r="U135" s="338">
        <f>($E11*$H36/100*$E99*('[6]Crops area and crops yeild'!S22-'[6]Crops area and crops yeild'!S25-'[6]Crops area and crops yeild'!S26-'[6]Crops area and crops yeild'!S27-'[6]Crops area and crops yeild'!S28)+($E11*$I36/100*$E111*('[6]Crops area and crops yeild'!S22-'[6]Crops area and crops yeild'!S25-'[6]Crops area and crops yeild'!S26-'[6]Crops area and crops yeild'!S27-'[6]Crops area and crops yeild'!S28)+($E11*$J36/100*$E123*('[6]Crops area and crops yeild'!S22-'[6]Crops area and crops yeild'!S25-'[6]Crops area and crops yeild'!S26-'[6]Crops area and crops yeild'!S27-'[6]Crops area and crops yeild'!S28))+($F11*$F99*('[6]Crops area and crops yeild'!S22-'[6]Crops area and crops yeild'!S25-'[6]Crops area and crops yeild'!S26-'[6]Crops area and crops yeild'!S27-'[6]Crops area and crops yeild'!S28))+($G11*$G99*('[6]Crops area and crops yeild'!S22-'[6]Crops area and crops yeild'!S25-'[6]Crops area and crops yeild'!S26-'[6]Crops area and crops yeild'!S27-'[6]Crops area and crops yeild'!S28))+($H11*$H99*('[6]Crops area and crops yeild'!S22-'[6]Crops area and crops yeild'!S25-'[6]Crops area and crops yeild'!S26-'[6]Crops area and crops yeild'!S27-'[6]Crops area and crops yeild'!S28))))</f>
        <v>982910.39182481996</v>
      </c>
      <c r="V135" s="338">
        <f>($E11*$H36/100*$E99*('[6]Crops area and crops yeild'!T22-'[6]Crops area and crops yeild'!T25-'[6]Crops area and crops yeild'!T26-'[6]Crops area and crops yeild'!T27-'[6]Crops area and crops yeild'!T28)+($E11*$I36/100*$E111*('[6]Crops area and crops yeild'!T22-'[6]Crops area and crops yeild'!T25-'[6]Crops area and crops yeild'!T26-'[6]Crops area and crops yeild'!T27-'[6]Crops area and crops yeild'!T28)+($E11*$J36/100*$E123*('[6]Crops area and crops yeild'!T22-'[6]Crops area and crops yeild'!T25-'[6]Crops area and crops yeild'!T26-'[6]Crops area and crops yeild'!T27-'[6]Crops area and crops yeild'!T28))+($F11*$F99*('[6]Crops area and crops yeild'!T22-'[6]Crops area and crops yeild'!T25-'[6]Crops area and crops yeild'!T26-'[6]Crops area and crops yeild'!T27-'[6]Crops area and crops yeild'!T28))+($G11*$G99*('[6]Crops area and crops yeild'!T22-'[6]Crops area and crops yeild'!T25-'[6]Crops area and crops yeild'!T26-'[6]Crops area and crops yeild'!T27-'[6]Crops area and crops yeild'!T28))+($H11*$H99*('[6]Crops area and crops yeild'!T22-'[6]Crops area and crops yeild'!T25-'[6]Crops area and crops yeild'!T26-'[6]Crops area and crops yeild'!T27-'[6]Crops area and crops yeild'!T28))))</f>
        <v>970698.73349976388</v>
      </c>
      <c r="W135" s="338">
        <f>($E11*$H36/100*$E99*('[6]Crops area and crops yeild'!U22-'[6]Crops area and crops yeild'!U25-'[6]Crops area and crops yeild'!U26-'[6]Crops area and crops yeild'!U27-'[6]Crops area and crops yeild'!U28)+($E11*$I36/100*$E111*('[6]Crops area and crops yeild'!U22-'[6]Crops area and crops yeild'!U25-'[6]Crops area and crops yeild'!U26-'[6]Crops area and crops yeild'!U27-'[6]Crops area and crops yeild'!U28)+($E11*$J36/100*$E123*('[6]Crops area and crops yeild'!U22-'[6]Crops area and crops yeild'!U25-'[6]Crops area and crops yeild'!U26-'[6]Crops area and crops yeild'!U27-'[6]Crops area and crops yeild'!U28))+($F11*$F99*('[6]Crops area and crops yeild'!U22-'[6]Crops area and crops yeild'!U25-'[6]Crops area and crops yeild'!U26-'[6]Crops area and crops yeild'!U27-'[6]Crops area and crops yeild'!U28))+($G11*$G99*('[6]Crops area and crops yeild'!U22-'[6]Crops area and crops yeild'!U25-'[6]Crops area and crops yeild'!U26-'[6]Crops area and crops yeild'!U27-'[6]Crops area and crops yeild'!U28))+($H11*$H99*('[6]Crops area and crops yeild'!U22-'[6]Crops area and crops yeild'!U25-'[6]Crops area and crops yeild'!U26-'[6]Crops area and crops yeild'!U27-'[6]Crops area and crops yeild'!U28))))</f>
        <v>979309.60747032228</v>
      </c>
      <c r="X135" s="338">
        <f>($E11*$H36/100*$E99*('[6]Crops area and crops yeild'!V22-'[6]Crops area and crops yeild'!V25-'[6]Crops area and crops yeild'!V26-'[6]Crops area and crops yeild'!V27-'[6]Crops area and crops yeild'!V28)+($E11*$I36/100*$E111*('[6]Crops area and crops yeild'!V22-'[6]Crops area and crops yeild'!V25-'[6]Crops area and crops yeild'!V26-'[6]Crops area and crops yeild'!V27-'[6]Crops area and crops yeild'!V28)+($E11*$J36/100*$E123*('[6]Crops area and crops yeild'!V22-'[6]Crops area and crops yeild'!V25-'[6]Crops area and crops yeild'!V26-'[6]Crops area and crops yeild'!V27-'[6]Crops area and crops yeild'!V28))+($F11*$F99*('[6]Crops area and crops yeild'!V22-'[6]Crops area and crops yeild'!V25-'[6]Crops area and crops yeild'!V26-'[6]Crops area and crops yeild'!V27-'[6]Crops area and crops yeild'!V28))+($G11*$G99*('[6]Crops area and crops yeild'!V22-'[6]Crops area and crops yeild'!V25-'[6]Crops area and crops yeild'!V26-'[6]Crops area and crops yeild'!V27-'[6]Crops area and crops yeild'!V28))+($H11*$H99*('[6]Crops area and crops yeild'!V22-'[6]Crops area and crops yeild'!V25-'[6]Crops area and crops yeild'!V26-'[6]Crops area and crops yeild'!V27-'[6]Crops area and crops yeild'!V28))))</f>
        <v>962308.71460632631</v>
      </c>
      <c r="Y135" s="338">
        <f>($E11*$H36/100*$E99*('[6]Crops area and crops yeild'!W22-'[6]Crops area and crops yeild'!W25-'[6]Crops area and crops yeild'!W26-'[6]Crops area and crops yeild'!W27-'[6]Crops area and crops yeild'!W28)+($E11*$I36/100*$E111*('[6]Crops area and crops yeild'!W22-'[6]Crops area and crops yeild'!W25-'[6]Crops area and crops yeild'!W26-'[6]Crops area and crops yeild'!W27-'[6]Crops area and crops yeild'!W28)+($E11*$J36/100*$E123*('[6]Crops area and crops yeild'!W22-'[6]Crops area and crops yeild'!W25-'[6]Crops area and crops yeild'!W26-'[6]Crops area and crops yeild'!W27-'[6]Crops area and crops yeild'!W28))+($F11*$F99*('[6]Crops area and crops yeild'!W22-'[6]Crops area and crops yeild'!W25-'[6]Crops area and crops yeild'!W26-'[6]Crops area and crops yeild'!W27-'[6]Crops area and crops yeild'!W28))+($G11*$G99*('[6]Crops area and crops yeild'!W22-'[6]Crops area and crops yeild'!W25-'[6]Crops area and crops yeild'!W26-'[6]Crops area and crops yeild'!W27-'[6]Crops area and crops yeild'!W28))+($H11*$H99*('[6]Crops area and crops yeild'!W22-'[6]Crops area and crops yeild'!W25-'[6]Crops area and crops yeild'!W26-'[6]Crops area and crops yeild'!W27-'[6]Crops area and crops yeild'!W28))))</f>
        <v>978790.41310275672</v>
      </c>
      <c r="Z135" s="338">
        <f>($E11*$H36/100*$E99*('[6]Crops area and crops yeild'!X22-'[6]Crops area and crops yeild'!X25-'[6]Crops area and crops yeild'!X26-'[6]Crops area and crops yeild'!X27-'[6]Crops area and crops yeild'!X28)+($E11*$I36/100*$E111*('[6]Crops area and crops yeild'!X22-'[6]Crops area and crops yeild'!X25-'[6]Crops area and crops yeild'!X26-'[6]Crops area and crops yeild'!X27-'[6]Crops area and crops yeild'!X28)+($E11*$J36/100*$E123*('[6]Crops area and crops yeild'!X22-'[6]Crops area and crops yeild'!X25-'[6]Crops area and crops yeild'!X26-'[6]Crops area and crops yeild'!X27-'[6]Crops area and crops yeild'!X28))+($F11*$F99*('[6]Crops area and crops yeild'!X22-'[6]Crops area and crops yeild'!X25-'[6]Crops area and crops yeild'!X26-'[6]Crops area and crops yeild'!X27-'[6]Crops area and crops yeild'!X28))+($G11*$G99*('[6]Crops area and crops yeild'!X22-'[6]Crops area and crops yeild'!X25-'[6]Crops area and crops yeild'!X26-'[6]Crops area and crops yeild'!X27-'[6]Crops area and crops yeild'!X28))+($H11*$H99*('[6]Crops area and crops yeild'!X22-'[6]Crops area and crops yeild'!X25-'[6]Crops area and crops yeild'!X26-'[6]Crops area and crops yeild'!X27-'[6]Crops area and crops yeild'!X28))))</f>
        <v>971538.91980357037</v>
      </c>
      <c r="AA135" s="338">
        <f>($E11*$H36/100*$E99*('[6]Crops area and crops yeild'!Y22-'[6]Crops area and crops yeild'!Y25-'[6]Crops area and crops yeild'!Y26-'[6]Crops area and crops yeild'!Y27-'[6]Crops area and crops yeild'!Y28)+($E11*$I36/100*$E111*('[6]Crops area and crops yeild'!Y22-'[6]Crops area and crops yeild'!Y25-'[6]Crops area and crops yeild'!Y26-'[6]Crops area and crops yeild'!Y27-'[6]Crops area and crops yeild'!Y28)+($E11*$J36/100*$E123*('[6]Crops area and crops yeild'!Y22-'[6]Crops area and crops yeild'!Y25-'[6]Crops area and crops yeild'!Y26-'[6]Crops area and crops yeild'!Y27-'[6]Crops area and crops yeild'!Y28))+($F11*$F99*('[6]Crops area and crops yeild'!Y22-'[6]Crops area and crops yeild'!Y25-'[6]Crops area and crops yeild'!Y26-'[6]Crops area and crops yeild'!Y27-'[6]Crops area and crops yeild'!Y28))+($G11*$G99*('[6]Crops area and crops yeild'!Y22-'[6]Crops area and crops yeild'!Y25-'[6]Crops area and crops yeild'!Y26-'[6]Crops area and crops yeild'!Y27-'[6]Crops area and crops yeild'!Y28))+($H11*$H99*('[6]Crops area and crops yeild'!Y22-'[6]Crops area and crops yeild'!Y25-'[6]Crops area and crops yeild'!Y26-'[6]Crops area and crops yeild'!Y27-'[6]Crops area and crops yeild'!Y28))))</f>
        <v>987655.86631796183</v>
      </c>
      <c r="AB135" s="338">
        <f>($E11*$H36/100*$E99*('[6]Crops area and crops yeild'!Z22-'[6]Crops area and crops yeild'!Z25-'[6]Crops area and crops yeild'!Z26-'[6]Crops area and crops yeild'!Z27-'[6]Crops area and crops yeild'!Z28)+($E11*$I36/100*$E111*('[6]Crops area and crops yeild'!Z22-'[6]Crops area and crops yeild'!Z25-'[6]Crops area and crops yeild'!Z26-'[6]Crops area and crops yeild'!Z27-'[6]Crops area and crops yeild'!Z28)+($E11*$J36/100*$E123*('[6]Crops area and crops yeild'!Z22-'[6]Crops area and crops yeild'!Z25-'[6]Crops area and crops yeild'!Z26-'[6]Crops area and crops yeild'!Z27-'[6]Crops area and crops yeild'!Z28))+($F11*$F99*('[6]Crops area and crops yeild'!Z22-'[6]Crops area and crops yeild'!Z25-'[6]Crops area and crops yeild'!Z26-'[6]Crops area and crops yeild'!Z27-'[6]Crops area and crops yeild'!Z28))+($G11*$G99*('[6]Crops area and crops yeild'!Z22-'[6]Crops area and crops yeild'!Z25-'[6]Crops area and crops yeild'!Z26-'[6]Crops area and crops yeild'!Z27-'[6]Crops area and crops yeild'!Z28))+($H11*$H99*('[6]Crops area and crops yeild'!Z22-'[6]Crops area and crops yeild'!Z25-'[6]Crops area and crops yeild'!Z26-'[6]Crops area and crops yeild'!Z27-'[6]Crops area and crops yeild'!Z28))))</f>
        <v>1000695.3243222901</v>
      </c>
      <c r="AC135" s="338">
        <f>($E11*$H36/100*$E99*('[6]Crops area and crops yeild'!AA22-'[6]Crops area and crops yeild'!AA25-'[6]Crops area and crops yeild'!AA26-'[6]Crops area and crops yeild'!AA27-'[6]Crops area and crops yeild'!AA28)+($E11*$I36/100*$E111*('[6]Crops area and crops yeild'!AA22-'[6]Crops area and crops yeild'!AA25-'[6]Crops area and crops yeild'!AA26-'[6]Crops area and crops yeild'!AA27-'[6]Crops area and crops yeild'!AA28)+($E11*$J36/100*$E123*('[6]Crops area and crops yeild'!AA22-'[6]Crops area and crops yeild'!AA25-'[6]Crops area and crops yeild'!AA26-'[6]Crops area and crops yeild'!AA27-'[6]Crops area and crops yeild'!AA28))+($F11*$F99*('[6]Crops area and crops yeild'!AA22-'[6]Crops area and crops yeild'!AA25-'[6]Crops area and crops yeild'!AA26-'[6]Crops area and crops yeild'!AA27-'[6]Crops area and crops yeild'!AA28))+($G11*$G99*('[6]Crops area and crops yeild'!AA22-'[6]Crops area and crops yeild'!AA25-'[6]Crops area and crops yeild'!AA26-'[6]Crops area and crops yeild'!AA27-'[6]Crops area and crops yeild'!AA28))+($H11*$H99*('[6]Crops area and crops yeild'!AA22-'[6]Crops area and crops yeild'!AA25-'[6]Crops area and crops yeild'!AA26-'[6]Crops area and crops yeild'!AA27-'[6]Crops area and crops yeild'!AA28))))</f>
        <v>998503.64796393504</v>
      </c>
      <c r="AD135" s="338">
        <f>($E11*$H36/100*$E99*('[6]Crops area and crops yeild'!AB22-'[6]Crops area and crops yeild'!AB25-'[6]Crops area and crops yeild'!AB26-'[6]Crops area and crops yeild'!AB27-'[6]Crops area and crops yeild'!AB28)+($E11*$I36/100*$E111*('[6]Crops area and crops yeild'!AB22-'[6]Crops area and crops yeild'!AB25-'[6]Crops area and crops yeild'!AB26-'[6]Crops area and crops yeild'!AB27-'[6]Crops area and crops yeild'!AB28)+($E11*$J36/100*$E123*('[6]Crops area and crops yeild'!AB22-'[6]Crops area and crops yeild'!AB25-'[6]Crops area and crops yeild'!AB26-'[6]Crops area and crops yeild'!AB27-'[6]Crops area and crops yeild'!AB28))+($F11*$F99*('[6]Crops area and crops yeild'!AB22-'[6]Crops area and crops yeild'!AB25-'[6]Crops area and crops yeild'!AB26-'[6]Crops area and crops yeild'!AB27-'[6]Crops area and crops yeild'!AB28))+($G11*$G99*('[6]Crops area and crops yeild'!AB22-'[6]Crops area and crops yeild'!AB25-'[6]Crops area and crops yeild'!AB26-'[6]Crops area and crops yeild'!AB27-'[6]Crops area and crops yeild'!AB28))+($H11*$H99*('[6]Crops area and crops yeild'!AB22-'[6]Crops area and crops yeild'!AB25-'[6]Crops area and crops yeild'!AB26-'[6]Crops area and crops yeild'!AB27-'[6]Crops area and crops yeild'!AB28))))</f>
        <v>984128.29209267569</v>
      </c>
      <c r="AE135" s="338">
        <f>($E11*$H60/100*$E99*('[6]Crops area and crops yeild'!AC22-'[6]Crops area and crops yeild'!AC25-'[6]Crops area and crops yeild'!AC26-'[6]Crops area and crops yeild'!AC27-'[6]Crops area and crops yeild'!AC28)+($E11*$I60/100*$E111*('[6]Crops area and crops yeild'!AC22-'[6]Crops area and crops yeild'!AC25-'[6]Crops area and crops yeild'!AC26-'[6]Crops area and crops yeild'!AC27-'[6]Crops area and crops yeild'!AC28)+($E11*$J60/100*$E123*('[6]Crops area and crops yeild'!AC22-'[6]Crops area and crops yeild'!AC25-'[6]Crops area and crops yeild'!AC26-'[6]Crops area and crops yeild'!AC27-'[6]Crops area and crops yeild'!AC28))+($F11*$F99*('[6]Crops area and crops yeild'!AC22-'[6]Crops area and crops yeild'!AC25-'[6]Crops area and crops yeild'!AC26-'[6]Crops area and crops yeild'!AC27-'[6]Crops area and crops yeild'!AC28))+($G11*$G99*('[6]Crops area and crops yeild'!AC22-'[6]Crops area and crops yeild'!AC25-'[6]Crops area and crops yeild'!AC26-'[6]Crops area and crops yeild'!AC27-'[6]Crops area and crops yeild'!AC28))+($H11*$H99*('[6]Crops area and crops yeild'!AC22-'[6]Crops area and crops yeild'!AC25-'[6]Crops area and crops yeild'!AC26-'[6]Crops area and crops yeild'!AC27-'[6]Crops area and crops yeild'!AC28))))</f>
        <v>1028004.0815727545</v>
      </c>
      <c r="AF135" s="338">
        <f>($E11*$H60/100*$E99*('[6]Crops area and crops yeild'!AD22-'[6]Crops area and crops yeild'!AD25-'[6]Crops area and crops yeild'!AD26-'[6]Crops area and crops yeild'!AD27-'[6]Crops area and crops yeild'!AD28)+($E11*$I60/100*$E111*('[6]Crops area and crops yeild'!AD22-'[6]Crops area and crops yeild'!AD25-'[6]Crops area and crops yeild'!AD26-'[6]Crops area and crops yeild'!AD27-'[6]Crops area and crops yeild'!AD28)+($E11*$J60/100*$E123*('[6]Crops area and crops yeild'!AD22-'[6]Crops area and crops yeild'!AD25-'[6]Crops area and crops yeild'!AD26-'[6]Crops area and crops yeild'!AD27-'[6]Crops area and crops yeild'!AD28))+($F11*$F99*('[6]Crops area and crops yeild'!AD22-'[6]Crops area and crops yeild'!AD25-'[6]Crops area and crops yeild'!AD26-'[6]Crops area and crops yeild'!AD27-'[6]Crops area and crops yeild'!AD28))+($G11*$G99*('[6]Crops area and crops yeild'!AD22-'[6]Crops area and crops yeild'!AD25-'[6]Crops area and crops yeild'!AD26-'[6]Crops area and crops yeild'!AD27-'[6]Crops area and crops yeild'!AD28))+($H11*$H99*('[6]Crops area and crops yeild'!AD22-'[6]Crops area and crops yeild'!AD25-'[6]Crops area and crops yeild'!AD26-'[6]Crops area and crops yeild'!AD27-'[6]Crops area and crops yeild'!AD28))))</f>
        <v>1032637.1831978174</v>
      </c>
      <c r="AG135" s="338">
        <f>($E11*$H60/100*$E99*('[6]Crops area and crops yeild'!AE22-'[6]Crops area and crops yeild'!AE25-'[6]Crops area and crops yeild'!AE26-'[6]Crops area and crops yeild'!AE27-'[6]Crops area and crops yeild'!AE28)+($E11*$I60/100*$E111*('[6]Crops area and crops yeild'!AE22-'[6]Crops area and crops yeild'!AE25-'[6]Crops area and crops yeild'!AE26-'[6]Crops area and crops yeild'!AE27-'[6]Crops area and crops yeild'!AE28)+($E11*$J60/100*$E123*('[6]Crops area and crops yeild'!AE22-'[6]Crops area and crops yeild'!AE25-'[6]Crops area and crops yeild'!AE26-'[6]Crops area and crops yeild'!AE27-'[6]Crops area and crops yeild'!AE28))+($F11*$F99*('[6]Crops area and crops yeild'!AE22-'[6]Crops area and crops yeild'!AE25-'[6]Crops area and crops yeild'!AE26-'[6]Crops area and crops yeild'!AE27-'[6]Crops area and crops yeild'!AE28))+($G11*$G99*('[6]Crops area and crops yeild'!AE22-'[6]Crops area and crops yeild'!AE25-'[6]Crops area and crops yeild'!AE26-'[6]Crops area and crops yeild'!AE27-'[6]Crops area and crops yeild'!AE28))+($H11*$H99*('[6]Crops area and crops yeild'!AE22-'[6]Crops area and crops yeild'!AE25-'[6]Crops area and crops yeild'!AE26-'[6]Crops area and crops yeild'!AE27-'[6]Crops area and crops yeild'!AE28))))</f>
        <v>1035008.1064812371</v>
      </c>
      <c r="AH135" s="338">
        <f>($E11*$H60/100*$E99*('[6]Crops area and crops yeild'!AF22-'[6]Crops area and crops yeild'!AF25-'[6]Crops area and crops yeild'!AF26-'[6]Crops area and crops yeild'!AF27-'[6]Crops area and crops yeild'!AF28)+($E11*$I60/100*$E111*('[6]Crops area and crops yeild'!AF22-'[6]Crops area and crops yeild'!AF25-'[6]Crops area and crops yeild'!AF26-'[6]Crops area and crops yeild'!AF27-'[6]Crops area and crops yeild'!AF28)+($E11*$J60/100*$E123*('[6]Crops area and crops yeild'!AF22-'[6]Crops area and crops yeild'!AF25-'[6]Crops area and crops yeild'!AF26-'[6]Crops area and crops yeild'!AF27-'[6]Crops area and crops yeild'!AF28))+($F11*$F99*('[6]Crops area and crops yeild'!AF22-'[6]Crops area and crops yeild'!AF25-'[6]Crops area and crops yeild'!AF26-'[6]Crops area and crops yeild'!AF27-'[6]Crops area and crops yeild'!AF28))+($G11*$G99*('[6]Crops area and crops yeild'!AF22-'[6]Crops area and crops yeild'!AF25-'[6]Crops area and crops yeild'!AF26-'[6]Crops area and crops yeild'!AF27-'[6]Crops area and crops yeild'!AF28))+($H11*$H99*('[6]Crops area and crops yeild'!AF22-'[6]Crops area and crops yeild'!AF25-'[6]Crops area and crops yeild'!AF26-'[6]Crops area and crops yeild'!AF27-'[6]Crops area and crops yeild'!AF28))))</f>
        <v>1018980.7967466242</v>
      </c>
      <c r="AI135" s="338">
        <f>($E11*$H60/100*$E99*('[6]Crops area and crops yeild'!AG22-'[6]Crops area and crops yeild'!AG25-'[6]Crops area and crops yeild'!AG26-'[6]Crops area and crops yeild'!AG27-'[6]Crops area and crops yeild'!AG28)+($E11*$I60/100*$E111*('[6]Crops area and crops yeild'!AG22-'[6]Crops area and crops yeild'!AG25-'[6]Crops area and crops yeild'!AG26-'[6]Crops area and crops yeild'!AG27-'[6]Crops area and crops yeild'!AG28)+($E11*$J60/100*$E123*('[6]Crops area and crops yeild'!AG22-'[6]Crops area and crops yeild'!AG25-'[6]Crops area and crops yeild'!AG26-'[6]Crops area and crops yeild'!AG27-'[6]Crops area and crops yeild'!AG28))+($F11*$F99*('[6]Crops area and crops yeild'!AG22-'[6]Crops area and crops yeild'!AG25-'[6]Crops area and crops yeild'!AG26-'[6]Crops area and crops yeild'!AG27-'[6]Crops area and crops yeild'!AG28))+($G11*$G99*('[6]Crops area and crops yeild'!AG22-'[6]Crops area and crops yeild'!AG25-'[6]Crops area and crops yeild'!AG26-'[6]Crops area and crops yeild'!AG27-'[6]Crops area and crops yeild'!AG28))+($H11*$H99*('[6]Crops area and crops yeild'!AG22-'[6]Crops area and crops yeild'!AG25-'[6]Crops area and crops yeild'!AG26-'[6]Crops area and crops yeild'!AG27-'[6]Crops area and crops yeild'!AG28))))</f>
        <v>1039027.6979311961</v>
      </c>
      <c r="AJ135" s="338">
        <f>($E11*$H60/100*$E99*('[6]Crops area and crops yeild'!AH22-'[6]Crops area and crops yeild'!AH25-'[6]Crops area and crops yeild'!AH26-'[6]Crops area and crops yeild'!AH27-'[6]Crops area and crops yeild'!AH28)+($E11*$I60/100*$E111*('[6]Crops area and crops yeild'!AH22-'[6]Crops area and crops yeild'!AH25-'[6]Crops area and crops yeild'!AH26-'[6]Crops area and crops yeild'!AH27-'[6]Crops area and crops yeild'!AH28)+($E11*$J60/100*$E123*('[6]Crops area and crops yeild'!AH22-'[6]Crops area and crops yeild'!AH25-'[6]Crops area and crops yeild'!AH26-'[6]Crops area and crops yeild'!AH27-'[6]Crops area and crops yeild'!AH28))+($F11*$F99*('[6]Crops area and crops yeild'!AH22-'[6]Crops area and crops yeild'!AH25-'[6]Crops area and crops yeild'!AH26-'[6]Crops area and crops yeild'!AH27-'[6]Crops area and crops yeild'!AH28))+($G11*$G99*('[6]Crops area and crops yeild'!AH22-'[6]Crops area and crops yeild'!AH25-'[6]Crops area and crops yeild'!AH26-'[6]Crops area and crops yeild'!AH27-'[6]Crops area and crops yeild'!AH28))+($H11*$H99*('[6]Crops area and crops yeild'!AH22-'[6]Crops area and crops yeild'!AH25-'[6]Crops area and crops yeild'!AH26-'[6]Crops area and crops yeild'!AH27-'[6]Crops area and crops yeild'!AH28))))</f>
        <v>1042790.8234400159</v>
      </c>
      <c r="AK135" s="338">
        <f>($E11*$H60/100*$E99*('[6]Crops area and crops yeild'!AI22-'[6]Crops area and crops yeild'!AI25-'[6]Crops area and crops yeild'!AI26-'[6]Crops area and crops yeild'!AI27-'[6]Crops area and crops yeild'!AI28)+($E11*$I60/100*$E111*('[6]Crops area and crops yeild'!AI22-'[6]Crops area and crops yeild'!AI25-'[6]Crops area and crops yeild'!AI26-'[6]Crops area and crops yeild'!AI27-'[6]Crops area and crops yeild'!AI28)+($E11*$J60/100*$E123*('[6]Crops area and crops yeild'!AI22-'[6]Crops area and crops yeild'!AI25-'[6]Crops area and crops yeild'!AI26-'[6]Crops area and crops yeild'!AI27-'[6]Crops area and crops yeild'!AI28))+($F11*$F99*('[6]Crops area and crops yeild'!AI22-'[6]Crops area and crops yeild'!AI25-'[6]Crops area and crops yeild'!AI26-'[6]Crops area and crops yeild'!AI27-'[6]Crops area and crops yeild'!AI28))+($G11*$G99*('[6]Crops area and crops yeild'!AI22-'[6]Crops area and crops yeild'!AI25-'[6]Crops area and crops yeild'!AI26-'[6]Crops area and crops yeild'!AI27-'[6]Crops area and crops yeild'!AI28))+($H11*$H99*('[6]Crops area and crops yeild'!AI22-'[6]Crops area and crops yeild'!AI25-'[6]Crops area and crops yeild'!AI26-'[6]Crops area and crops yeild'!AI27-'[6]Crops area and crops yeild'!AI28))))</f>
        <v>992730.9318600808</v>
      </c>
      <c r="AL135" s="338">
        <f>($E11*$H84/100*$E99*('[6]Crops area and crops yeild'!AJ22-'[6]Crops area and crops yeild'!AJ25-'[6]Crops area and crops yeild'!AJ26-'[6]Crops area and crops yeild'!AJ27-'[6]Crops area and crops yeild'!AJ28)+($E11*$I84/100*$E111*('[6]Crops area and crops yeild'!AJ22-'[6]Crops area and crops yeild'!AJ25-'[6]Crops area and crops yeild'!AJ26-'[6]Crops area and crops yeild'!AJ27-'[6]Crops area and crops yeild'!AJ28)+($E11*$J84/100*$E123*('[6]Crops area and crops yeild'!AJ22-'[6]Crops area and crops yeild'!AJ25-'[6]Crops area and crops yeild'!AJ26-'[6]Crops area and crops yeild'!AJ27-'[6]Crops area and crops yeild'!AJ28))+($F11*$F99*('[6]Crops area and crops yeild'!AJ22-'[6]Crops area and crops yeild'!AJ25-'[6]Crops area and crops yeild'!AJ26-'[6]Crops area and crops yeild'!AJ27-'[6]Crops area and crops yeild'!AJ28))+($G11*$G99*('[6]Crops area and crops yeild'!AJ22-'[6]Crops area and crops yeild'!AJ25-'[6]Crops area and crops yeild'!AJ26-'[6]Crops area and crops yeild'!AJ27-'[6]Crops area and crops yeild'!AJ28))+($H11*$H99*('[6]Crops area and crops yeild'!AJ22-'[6]Crops area and crops yeild'!AJ25-'[6]Crops area and crops yeild'!AJ26-'[6]Crops area and crops yeild'!AJ27-'[6]Crops area and crops yeild'!AJ28))))</f>
        <v>938417.92712291586</v>
      </c>
      <c r="AM135" s="704">
        <v>1032666.2929485478</v>
      </c>
    </row>
    <row r="136" spans="1:39" x14ac:dyDescent="0.2">
      <c r="A136" s="337" t="s">
        <v>301</v>
      </c>
      <c r="B136" s="337" t="s">
        <v>302</v>
      </c>
      <c r="C136" s="354" t="s">
        <v>237</v>
      </c>
      <c r="D136" s="356" t="s">
        <v>323</v>
      </c>
      <c r="E136" s="338">
        <f>($E12*$H36/100*$E100*'[6]Crops area and crops yeild'!C133+($E12*$I36/100*$E112*'[6]Crops area and crops yeild'!C133+($E12*$J36/100*$E124*'[6]Crops area and crops yeild'!C133)+($F12*$F100*'[6]Crops area and crops yeild'!C133)+($G12*$G100*'[6]Crops area and crops yeild'!C133)+($H12*$H100*'[6]Crops area and crops yeild'!C133)))</f>
        <v>802644</v>
      </c>
      <c r="F136" s="338">
        <f>($E12*$H36/100*$E100*'[6]Crops area and crops yeild'!D133+($E12*$I36/100*$E112*'[6]Crops area and crops yeild'!D133+($E12*$J36/100*$E124*'[6]Crops area and crops yeild'!D133)+($F12*$F100*'[6]Crops area and crops yeild'!D133)+($G12*$G100*'[6]Crops area and crops yeild'!D133)+($H12*$H100*'[6]Crops area and crops yeild'!D133)))</f>
        <v>776820.5</v>
      </c>
      <c r="G136" s="338">
        <f>($E12*$H36/100*$E100*'[6]Crops area and crops yeild'!E133+($E12*$I36/100*$E112*'[6]Crops area and crops yeild'!E133+($E12*$J36/100*$E124*'[6]Crops area and crops yeild'!E133)+($F12*$F100*'[6]Crops area and crops yeild'!E133)+($G12*$G100*'[6]Crops area and crops yeild'!E133)+($H12*$H100*'[6]Crops area and crops yeild'!E133)))</f>
        <v>771893.5</v>
      </c>
      <c r="H136" s="338">
        <f>($E12*$H36/100*$E100*'[6]Crops area and crops yeild'!F133+($E12*$I36/100*$E112*'[6]Crops area and crops yeild'!F133+($E12*$J36/100*$E124*'[6]Crops area and crops yeild'!F133)+($F12*$F100*'[6]Crops area and crops yeild'!F133)+($G12*$G100*'[6]Crops area and crops yeild'!F133)+($H12*$H100*'[6]Crops area and crops yeild'!F133)))</f>
        <v>730674.5</v>
      </c>
      <c r="I136" s="338">
        <f>($E12*$H36/100*$E100*'[6]Crops area and crops yeild'!G133+($E12*$I36/100*$E112*'[6]Crops area and crops yeild'!G133+($E12*$J36/100*$E124*'[6]Crops area and crops yeild'!G133)+($F12*$F100*'[6]Crops area and crops yeild'!G133)+($G12*$G100*'[6]Crops area and crops yeild'!G133)+($H12*$H100*'[6]Crops area and crops yeild'!G133)))</f>
        <v>685415</v>
      </c>
      <c r="J136" s="338">
        <f>($E12*$H36/100*$E100*'[6]Crops area and crops yeild'!H133+($E12*$I36/100*$E112*'[6]Crops area and crops yeild'!H133+($E12*$J36/100*$E124*'[6]Crops area and crops yeild'!H133)+($F12*$F100*'[6]Crops area and crops yeild'!H133)+($G12*$G100*'[6]Crops area and crops yeild'!H133)+($H12*$H100*'[6]Crops area and crops yeild'!H133)))</f>
        <v>668385</v>
      </c>
      <c r="K136" s="338">
        <f>($E12*$H36/100*$E100*'[6]Crops area and crops yeild'!I133+($E12*$I36/100*$E112*'[6]Crops area and crops yeild'!I133+($E12*$J36/100*$E124*'[6]Crops area and crops yeild'!I133)+($F12*$F100*'[6]Crops area and crops yeild'!I133)+($G12*$G100*'[6]Crops area and crops yeild'!I133)+($H12*$H100*'[6]Crops area and crops yeild'!I133)))</f>
        <v>655520.5</v>
      </c>
      <c r="L136" s="338">
        <f>($E12*$H36/100*$E100*'[6]Crops area and crops yeild'!J133+($E12*$I36/100*$E112*'[6]Crops area and crops yeild'!J133+($E12*$J36/100*$E124*'[6]Crops area and crops yeild'!J133)+($F12*$F100*'[6]Crops area and crops yeild'!J133)+($G12*$G100*'[6]Crops area and crops yeild'!J133)+($H12*$H100*'[6]Crops area and crops yeild'!J133)))</f>
        <v>605131</v>
      </c>
      <c r="M136" s="338">
        <f>($E12*$H36/100*$E100*'[6]Crops area and crops yeild'!K133+($E12*$I36/100*$E112*'[6]Crops area and crops yeild'!K133+($E12*$J36/100*$E124*'[6]Crops area and crops yeild'!K133)+($F12*$F100*'[6]Crops area and crops yeild'!K133)+($G12*$G100*'[6]Crops area and crops yeild'!K133)+($H12*$H100*'[6]Crops area and crops yeild'!K133)))</f>
        <v>460862.5</v>
      </c>
      <c r="N136" s="338">
        <f>($E12*$H36/100*$E100*'[6]Crops area and crops yeild'!L133+($E12*$I36/100*$E112*'[6]Crops area and crops yeild'!L133+($E12*$J36/100*$E124*'[6]Crops area and crops yeild'!L133)+($F12*$F100*'[6]Crops area and crops yeild'!L133)+($G12*$G100*'[6]Crops area and crops yeild'!L133)+($H12*$H100*'[6]Crops area and crops yeild'!L133)))</f>
        <v>464916</v>
      </c>
      <c r="O136" s="338">
        <f>($E12*$H36/100*$E100*'[6]Crops area and crops yeild'!M133+($E12*$I36/100*$E112*'[6]Crops area and crops yeild'!M133+($E12*$J36/100*$E124*'[6]Crops area and crops yeild'!M133)+($F12*$F100*'[6]Crops area and crops yeild'!M133)+($G12*$G100*'[6]Crops area and crops yeild'!M133)+($H12*$H100*'[6]Crops area and crops yeild'!M133)))</f>
        <v>470218</v>
      </c>
      <c r="P136" s="338">
        <f>($E12*$H36/100*$E100*'[6]Crops area and crops yeild'!N133+($E12*$I36/100*$E112*'[6]Crops area and crops yeild'!N133+($E12*$J36/100*$E124*'[6]Crops area and crops yeild'!N133)+($F12*$F100*'[6]Crops area and crops yeild'!N133)+($G12*$G100*'[6]Crops area and crops yeild'!N133)+($H12*$H100*'[6]Crops area and crops yeild'!N133)))</f>
        <v>470083</v>
      </c>
      <c r="Q136" s="338">
        <f>($E12*$H36/100*$E100*'[6]Crops area and crops yeild'!O133+($E12*$I36/100*$E112*'[6]Crops area and crops yeild'!O133+($E12*$J36/100*$E124*'[6]Crops area and crops yeild'!O133)+($F12*$F100*'[6]Crops area and crops yeild'!O133)+($G12*$G100*'[6]Crops area and crops yeild'!O133)+($H12*$H100*'[6]Crops area and crops yeild'!O133)))</f>
        <v>401363</v>
      </c>
      <c r="R136" s="338">
        <f>($E12*$H36/100*$E100*'[6]Crops area and crops yeild'!P133+($E12*$I36/100*$E112*'[6]Crops area and crops yeild'!P133+($E12*$J36/100*$E124*'[6]Crops area and crops yeild'!P133)+($F12*$F100*'[6]Crops area and crops yeild'!P133)+($G12*$G100*'[6]Crops area and crops yeild'!P133)+($H12*$H100*'[6]Crops area and crops yeild'!P133)))</f>
        <v>437517.5</v>
      </c>
      <c r="S136" s="338">
        <f>($E12*$H36/100*$E100*'[6]Crops area and crops yeild'!Q133+($E12*$I36/100*$E112*'[6]Crops area and crops yeild'!Q133+($E12*$J36/100*$E124*'[6]Crops area and crops yeild'!Q133)+($F12*$F100*'[6]Crops area and crops yeild'!Q133)+($G12*$G100*'[6]Crops area and crops yeild'!Q133)+($H12*$H100*'[6]Crops area and crops yeild'!Q133)))</f>
        <v>429058</v>
      </c>
      <c r="T136" s="338">
        <f>($E12*$H36/100*$E100*'[6]Crops area and crops yeild'!R133+($E12*$I36/100*$E112*'[6]Crops area and crops yeild'!R133+($E12*$J36/100*$E124*'[6]Crops area and crops yeild'!R133)+($F12*$F100*'[6]Crops area and crops yeild'!R133)+($G12*$G100*'[6]Crops area and crops yeild'!R133)+($H12*$H100*'[6]Crops area and crops yeild'!R133)))</f>
        <v>426370.5</v>
      </c>
      <c r="U136" s="338">
        <f>($E12*$H36/100*$E100*'[6]Crops area and crops yeild'!S133+($E12*$I36/100*$E112*'[6]Crops area and crops yeild'!S133+($E12*$J36/100*$E124*'[6]Crops area and crops yeild'!S133)+($F12*$F100*'[6]Crops area and crops yeild'!S133)+($G12*$G100*'[6]Crops area and crops yeild'!S133)+($H12*$H100*'[6]Crops area and crops yeild'!S133)))</f>
        <v>444694</v>
      </c>
      <c r="V136" s="338">
        <f>($E12*$H36/100*$E100*'[6]Crops area and crops yeild'!T133+($E12*$I36/100*$E112*'[6]Crops area and crops yeild'!T133+($E12*$J36/100*$E124*'[6]Crops area and crops yeild'!T133)+($F12*$F100*'[6]Crops area and crops yeild'!T133)+($G12*$G100*'[6]Crops area and crops yeild'!T133)+($H12*$H100*'[6]Crops area and crops yeild'!T133)))</f>
        <v>466068.5</v>
      </c>
      <c r="W136" s="338">
        <f>($E12*$H36/100*$E100*'[6]Crops area and crops yeild'!U133+($E12*$I36/100*$E112*'[6]Crops area and crops yeild'!U133+($E12*$J36/100*$E124*'[6]Crops area and crops yeild'!U133)+($F12*$F100*'[6]Crops area and crops yeild'!U133)+($G12*$G100*'[6]Crops area and crops yeild'!U133)+($H12*$H100*'[6]Crops area and crops yeild'!U133)))</f>
        <v>460040.86499999999</v>
      </c>
      <c r="X136" s="338">
        <f>($E12*$H36/100*$E100*'[6]Crops area and crops yeild'!V133+($E12*$I36/100*$E112*'[6]Crops area and crops yeild'!V133+($E12*$J36/100*$E124*'[6]Crops area and crops yeild'!V133)+($F12*$F100*'[6]Crops area and crops yeild'!V133)+($G12*$G100*'[6]Crops area and crops yeild'!V133)+($H12*$H100*'[6]Crops area and crops yeild'!V133)))</f>
        <v>453949.67499999999</v>
      </c>
      <c r="Y136" s="338">
        <f>($E12*$H36/100*$E100*'[6]Crops area and crops yeild'!W133+($E12*$I36/100*$E112*'[6]Crops area and crops yeild'!W133+($E12*$J36/100*$E124*'[6]Crops area and crops yeild'!W133)+($F12*$F100*'[6]Crops area and crops yeild'!W133)+($G12*$G100*'[6]Crops area and crops yeild'!W133)+($H12*$H100*'[6]Crops area and crops yeild'!W133)))</f>
        <v>459559.76500000001</v>
      </c>
      <c r="Z136" s="338">
        <f>($E12*$H36/100*$E100*'[6]Crops area and crops yeild'!X133+($E12*$I36/100*$E112*'[6]Crops area and crops yeild'!X133+($E12*$J36/100*$E124*'[6]Crops area and crops yeild'!X133)+($F12*$F100*'[6]Crops area and crops yeild'!X133)+($G12*$G100*'[6]Crops area and crops yeild'!X133)+($H12*$H100*'[6]Crops area and crops yeild'!X133)))</f>
        <v>464937.03</v>
      </c>
      <c r="AA136" s="338">
        <f>($E12*$H36/100*$E100*'[6]Crops area and crops yeild'!Y133+($E12*$I36/100*$E112*'[6]Crops area and crops yeild'!Y133+($E12*$J36/100*$E124*'[6]Crops area and crops yeild'!Y133)+($F12*$F100*'[6]Crops area and crops yeild'!Y133)+($G12*$G100*'[6]Crops area and crops yeild'!Y133)+($H12*$H100*'[6]Crops area and crops yeild'!Y133)))</f>
        <v>479565.36</v>
      </c>
      <c r="AB136" s="338">
        <f>($E12*$H36/100*$E100*'[6]Crops area and crops yeild'!Z133+($E12*$I36/100*$E112*'[6]Crops area and crops yeild'!Z133+($E12*$J36/100*$E124*'[6]Crops area and crops yeild'!Z133)+($F12*$F100*'[6]Crops area and crops yeild'!Z133)+($G12*$G100*'[6]Crops area and crops yeild'!Z133)+($H12*$H100*'[6]Crops area and crops yeild'!Z133)))</f>
        <v>479257.98499999999</v>
      </c>
      <c r="AC136" s="338">
        <f>($E12*$H36/100*$E100*'[6]Crops area and crops yeild'!AA133+($E12*$I36/100*$E112*'[6]Crops area and crops yeild'!AA133+($E12*$J36/100*$E124*'[6]Crops area and crops yeild'!AA133)+($F12*$F100*'[6]Crops area and crops yeild'!AA133)+($G12*$G100*'[6]Crops area and crops yeild'!AA133)+($H12*$H100*'[6]Crops area and crops yeild'!AA133)))</f>
        <v>478996.15</v>
      </c>
      <c r="AD136" s="338">
        <f>($E12*$H36/100*$E100*'[6]Crops area and crops yeild'!AB133+($E12*$I36/100*$E112*'[6]Crops area and crops yeild'!AB133+($E12*$J36/100*$E124*'[6]Crops area and crops yeild'!AB133)+($F12*$F100*'[6]Crops area and crops yeild'!AB133)+($G12*$G100*'[6]Crops area and crops yeild'!AB133)+($H12*$H100*'[6]Crops area and crops yeild'!AB133)))</f>
        <v>467735.47499999998</v>
      </c>
      <c r="AE136" s="338">
        <f>($E12*$H60/100*$E100*'[6]Crops area and crops yeild'!AC133+($E12*$I60/100*$E112*'[6]Crops area and crops yeild'!AC133+($E12*$J60/100*$E124*'[6]Crops area and crops yeild'!AC133)+($F12*$F100*'[6]Crops area and crops yeild'!AC133)+($G12*$G100*'[6]Crops area and crops yeild'!AC133)+($H12*$H100*'[6]Crops area and crops yeild'!AC133)))</f>
        <v>464245.03</v>
      </c>
      <c r="AF136" s="338">
        <f>($E12*$H60/100*$E100*'[6]Crops area and crops yeild'!AD133+($E12*$I60/100*$E112*'[6]Crops area and crops yeild'!AD133+($E12*$J60/100*$E124*'[6]Crops area and crops yeild'!AD133)+($F12*$F100*'[6]Crops area and crops yeild'!AD133)+($G12*$G100*'[6]Crops area and crops yeild'!AD133)+($H12*$H100*'[6]Crops area and crops yeild'!AD133)))</f>
        <v>480240.375</v>
      </c>
      <c r="AG136" s="338">
        <f>($E12*$H60/100*$E100*'[6]Crops area and crops yeild'!AE133+($E12*$I60/100*$E112*'[6]Crops area and crops yeild'!AE133+($E12*$J60/100*$E124*'[6]Crops area and crops yeild'!AE133)+($F12*$F100*'[6]Crops area and crops yeild'!AE133)+($G12*$G100*'[6]Crops area and crops yeild'!AE133)+($H12*$H100*'[6]Crops area and crops yeild'!AE133)))</f>
        <v>485895.40500000003</v>
      </c>
      <c r="AH136" s="338">
        <f>($E12*$H60/100*$E100*'[6]Crops area and crops yeild'!AF133+($E12*$I60/100*$E112*'[6]Crops area and crops yeild'!AF133+($E12*$J60/100*$E124*'[6]Crops area and crops yeild'!AF133)+($F12*$F100*'[6]Crops area and crops yeild'!AF133)+($G12*$G100*'[6]Crops area and crops yeild'!AF133)+($H12*$H100*'[6]Crops area and crops yeild'!AF133)))</f>
        <v>483000.60499999998</v>
      </c>
      <c r="AI136" s="338">
        <f>($E12*$H60/100*$E100*'[6]Crops area and crops yeild'!AG133+($E12*$I60/100*$E112*'[6]Crops area and crops yeild'!AG133+($E12*$J60/100*$E124*'[6]Crops area and crops yeild'!AG133)+($F12*$F100*'[6]Crops area and crops yeild'!AG133)+($G12*$G100*'[6]Crops area and crops yeild'!AG133)+($H12*$H100*'[6]Crops area and crops yeild'!AG133)))</f>
        <v>478739.64500000002</v>
      </c>
      <c r="AJ136" s="338">
        <f>($E12*$H60/100*$E100*'[6]Crops area and crops yeild'!AH133+($E12*$I60/100*$E112*'[6]Crops area and crops yeild'!AH133+($E12*$J60/100*$E124*'[6]Crops area and crops yeild'!AH133)+($F12*$F100*'[6]Crops area and crops yeild'!AH133)+($G12*$G100*'[6]Crops area and crops yeild'!AH133)+($H12*$H100*'[6]Crops area and crops yeild'!AH133)))</f>
        <v>490308.58500000002</v>
      </c>
      <c r="AK136" s="338">
        <f>($E12*$H60/100*$E100*'[6]Crops area and crops yeild'!AI133+($E12*$I60/100*$E112*'[6]Crops area and crops yeild'!AI133+($E12*$J60/100*$E124*'[6]Crops area and crops yeild'!AI133)+($F12*$F100*'[6]Crops area and crops yeild'!AI133)+($G12*$G100*'[6]Crops area and crops yeild'!AI133)+($H12*$H100*'[6]Crops area and crops yeild'!AI133)))</f>
        <v>488143.39500000002</v>
      </c>
      <c r="AL136" s="338">
        <f>($E12*$H84/100*$E100*'[6]Crops area and crops yeild'!AJ133+($E12*$I84/100*$E112*'[6]Crops area and crops yeild'!AJ133+($E12*$J84/100*$E124*'[6]Crops area and crops yeild'!AJ133)+($F12*$F100*'[6]Crops area and crops yeild'!AJ133)+($G12*$G100*'[6]Crops area and crops yeild'!AJ133)+($H12*$H100*'[6]Crops area and crops yeild'!AJ133)))</f>
        <v>469206.98499999999</v>
      </c>
      <c r="AM136" s="704">
        <v>475965.98</v>
      </c>
    </row>
    <row r="137" spans="1:39" x14ac:dyDescent="0.2">
      <c r="A137" s="339" t="s">
        <v>301</v>
      </c>
      <c r="B137" s="339" t="s">
        <v>303</v>
      </c>
      <c r="C137" s="339" t="s">
        <v>75</v>
      </c>
      <c r="D137" s="340" t="s">
        <v>183</v>
      </c>
      <c r="E137" s="341">
        <f t="shared" ref="E137:X137" si="9">SUM(E131:E136)/1000000</f>
        <v>8.5799643628582594</v>
      </c>
      <c r="F137" s="341">
        <f t="shared" si="9"/>
        <v>8.461956174702788</v>
      </c>
      <c r="G137" s="341">
        <f t="shared" si="9"/>
        <v>8.3220022760784733</v>
      </c>
      <c r="H137" s="341">
        <f t="shared" si="9"/>
        <v>8.3528739625016808</v>
      </c>
      <c r="I137" s="341">
        <f t="shared" si="9"/>
        <v>8.4335597117732704</v>
      </c>
      <c r="J137" s="341">
        <f t="shared" si="9"/>
        <v>8.1691980523331278</v>
      </c>
      <c r="K137" s="341">
        <f t="shared" si="9"/>
        <v>8.1350878083821367</v>
      </c>
      <c r="L137" s="341">
        <f t="shared" si="9"/>
        <v>8.4045132602733688</v>
      </c>
      <c r="M137" s="341">
        <f t="shared" si="9"/>
        <v>8.2037699842211058</v>
      </c>
      <c r="N137" s="341">
        <f t="shared" si="9"/>
        <v>7.8954414386371994</v>
      </c>
      <c r="O137" s="341">
        <f t="shared" si="9"/>
        <v>8.0536003808318846</v>
      </c>
      <c r="P137" s="341">
        <f t="shared" si="9"/>
        <v>7.8216678380941342</v>
      </c>
      <c r="Q137" s="341">
        <f t="shared" si="9"/>
        <v>7.3005525138688006</v>
      </c>
      <c r="R137" s="341">
        <f t="shared" si="9"/>
        <v>6.8166476769658075</v>
      </c>
      <c r="S137" s="341">
        <f t="shared" si="9"/>
        <v>7.355658440372582</v>
      </c>
      <c r="T137" s="341">
        <f t="shared" si="9"/>
        <v>7.2900587260596765</v>
      </c>
      <c r="U137" s="341">
        <f t="shared" si="9"/>
        <v>7.0980938223847696</v>
      </c>
      <c r="V137" s="341">
        <f t="shared" si="9"/>
        <v>7.1809427863505233</v>
      </c>
      <c r="W137" s="341">
        <f t="shared" si="9"/>
        <v>7.0546410153287278</v>
      </c>
      <c r="X137" s="341">
        <f t="shared" si="9"/>
        <v>7.0413773711521754</v>
      </c>
      <c r="Y137" s="341">
        <f t="shared" ref="Y137:AH137" si="10">SUM(Y131:Y136)/1000000</f>
        <v>6.8126865959780805</v>
      </c>
      <c r="Z137" s="341">
        <f>SUM(Z131:Z136)/1000000</f>
        <v>6.8233565599953234</v>
      </c>
      <c r="AA137" s="341">
        <f>SUM(AA131:AA136)/1000000</f>
        <v>6.7326401582567401</v>
      </c>
      <c r="AB137" s="702">
        <f>SUM(AB131:AB136)/1000000</f>
        <v>6.6677355774693403</v>
      </c>
      <c r="AC137" s="702">
        <f>SUM(AC131:AC136)/1000000</f>
        <v>6.6509749914300089</v>
      </c>
      <c r="AD137" s="702">
        <f>SUM(AD131:AD136)/1000000</f>
        <v>6.6464148285619684</v>
      </c>
      <c r="AE137" s="702">
        <f t="shared" ref="AE137" si="11">SUM(AE131:AE136)/1000000</f>
        <v>6.560293462031634</v>
      </c>
      <c r="AF137" s="702">
        <f t="shared" si="10"/>
        <v>6.5932277893261686</v>
      </c>
      <c r="AG137" s="702">
        <f t="shared" si="10"/>
        <v>6.5413531851274334</v>
      </c>
      <c r="AH137" s="702">
        <f t="shared" si="10"/>
        <v>6.605753818008564</v>
      </c>
      <c r="AI137" s="702">
        <f t="shared" ref="AI137:AJ137" si="12">SUM(AI131:AI136)/1000000</f>
        <v>6.515185308869194</v>
      </c>
      <c r="AJ137" s="702">
        <f t="shared" si="12"/>
        <v>6.4875604412127696</v>
      </c>
      <c r="AK137" s="702">
        <f>SUM(AK131:AK136)/1000000</f>
        <v>6.694191232774684</v>
      </c>
      <c r="AL137" s="702">
        <f>SUM(AL131:AL136)/1000000</f>
        <v>6.3408810554604829</v>
      </c>
      <c r="AM137" s="705">
        <v>6.3627954004994871</v>
      </c>
    </row>
    <row r="138" spans="1:39" x14ac:dyDescent="0.2">
      <c r="AB138" s="386"/>
      <c r="AC138" s="386"/>
      <c r="AD138" s="386"/>
      <c r="AE138" s="386"/>
      <c r="AF138" s="386"/>
      <c r="AG138" s="386"/>
      <c r="AH138" s="386"/>
      <c r="AI138" s="386"/>
      <c r="AJ138" s="386"/>
      <c r="AK138" s="386"/>
      <c r="AL138" s="386"/>
      <c r="AM138" s="703"/>
    </row>
    <row r="139" spans="1:39" x14ac:dyDescent="0.2">
      <c r="D139" s="100" t="s">
        <v>331</v>
      </c>
      <c r="AB139" s="386"/>
      <c r="AC139" s="386"/>
      <c r="AD139" s="386"/>
      <c r="AE139" s="386"/>
      <c r="AF139" s="386"/>
      <c r="AG139" s="386"/>
      <c r="AH139" s="386"/>
      <c r="AI139" s="386"/>
      <c r="AJ139" s="386"/>
      <c r="AK139" s="386"/>
      <c r="AL139" s="386"/>
      <c r="AM139" s="703"/>
    </row>
    <row r="140" spans="1:39" x14ac:dyDescent="0.2">
      <c r="AB140" s="386"/>
      <c r="AC140" s="386"/>
      <c r="AD140" s="386"/>
      <c r="AE140" s="386"/>
      <c r="AF140" s="386"/>
      <c r="AG140" s="386"/>
      <c r="AH140" s="386"/>
      <c r="AI140" s="386"/>
      <c r="AJ140" s="386"/>
      <c r="AK140" s="386"/>
      <c r="AL140" s="386"/>
      <c r="AM140" s="703"/>
    </row>
    <row r="141" spans="1:39" x14ac:dyDescent="0.2">
      <c r="A141" s="335" t="s">
        <v>48</v>
      </c>
      <c r="B141" s="335" t="s">
        <v>52</v>
      </c>
      <c r="C141" s="335" t="s">
        <v>300</v>
      </c>
      <c r="D141" s="353" t="s">
        <v>141</v>
      </c>
      <c r="E141" s="336">
        <v>1990</v>
      </c>
      <c r="F141" s="336">
        <v>1991</v>
      </c>
      <c r="G141" s="336">
        <v>1992</v>
      </c>
      <c r="H141" s="336">
        <v>1993</v>
      </c>
      <c r="I141" s="336">
        <v>1994</v>
      </c>
      <c r="J141" s="336">
        <v>1995</v>
      </c>
      <c r="K141" s="336">
        <v>1996</v>
      </c>
      <c r="L141" s="336">
        <v>1997</v>
      </c>
      <c r="M141" s="336">
        <v>1998</v>
      </c>
      <c r="N141" s="336">
        <v>1999</v>
      </c>
      <c r="O141" s="336">
        <v>2000</v>
      </c>
      <c r="P141" s="336">
        <v>2001</v>
      </c>
      <c r="Q141" s="336">
        <v>2002</v>
      </c>
      <c r="R141" s="336">
        <v>2003</v>
      </c>
      <c r="S141" s="336">
        <v>2004</v>
      </c>
      <c r="T141" s="336">
        <v>2005</v>
      </c>
      <c r="U141" s="336">
        <v>2006</v>
      </c>
      <c r="V141" s="336">
        <v>2007</v>
      </c>
      <c r="W141" s="336">
        <v>2008</v>
      </c>
      <c r="X141" s="336">
        <v>2009</v>
      </c>
      <c r="Y141" s="336">
        <v>2010</v>
      </c>
      <c r="Z141" s="336">
        <v>2011</v>
      </c>
      <c r="AA141" s="336">
        <v>2012</v>
      </c>
      <c r="AB141" s="701">
        <v>2013</v>
      </c>
      <c r="AC141" s="701">
        <v>2014</v>
      </c>
      <c r="AD141" s="701">
        <v>2015</v>
      </c>
      <c r="AE141" s="701">
        <v>2016</v>
      </c>
      <c r="AF141" s="701">
        <v>2017</v>
      </c>
      <c r="AG141" s="701">
        <v>2018</v>
      </c>
      <c r="AH141" s="701">
        <v>2019</v>
      </c>
      <c r="AI141" s="701">
        <v>2020</v>
      </c>
      <c r="AJ141" s="701">
        <v>2021</v>
      </c>
      <c r="AK141" s="701">
        <v>2022</v>
      </c>
      <c r="AL141" s="701">
        <v>2023</v>
      </c>
      <c r="AM141" s="701">
        <v>2024</v>
      </c>
    </row>
    <row r="142" spans="1:39" x14ac:dyDescent="0.2">
      <c r="A142" s="337" t="s">
        <v>301</v>
      </c>
      <c r="B142" s="337" t="s">
        <v>304</v>
      </c>
      <c r="C142" s="337" t="s">
        <v>237</v>
      </c>
      <c r="D142" s="356" t="s">
        <v>93</v>
      </c>
      <c r="E142" s="342">
        <f>($E21*$H36/100*$E95*'[6]Crops area and crops yeild'!C61+($E21*$I36/100*$E107*'[6]Crops area and crops yeild'!C61+($E21*$J36/100*$E119*'[6]Crops area and crops yeild'!C61)+($F21*$F95*'[6]Crops area and crops yeild'!C61)+($G21*$G95*'[6]Crops area and crops yeild'!C61)+($H21*$H95*'[6]Crops area and crops yeild'!C61)))</f>
        <v>202733.87821404007</v>
      </c>
      <c r="F142" s="342">
        <f>($E21*$H36/100*$E95*'[6]Crops area and crops yeild'!D61+($E21*$I36/100*$E107*'[6]Crops area and crops yeild'!D61+($E21*$J36/100*$E119*'[6]Crops area and crops yeild'!D61)+($F21*$F95*'[6]Crops area and crops yeild'!D61)+($G21*$G95*'[6]Crops area and crops yeild'!D61)+($H21*$H95*'[6]Crops area and crops yeild'!D61)))</f>
        <v>196974.50919805866</v>
      </c>
      <c r="G142" s="342">
        <f>($E21*$H36/100*$E95*'[6]Crops area and crops yeild'!E61+($E21*$I36/100*$E107*'[6]Crops area and crops yeild'!E61+($E21*$J36/100*$E119*'[6]Crops area and crops yeild'!E61)+($F21*$F95*'[6]Crops area and crops yeild'!E61)+($G21*$G95*'[6]Crops area and crops yeild'!E61)+($H21*$H95*'[6]Crops area and crops yeild'!E61)))</f>
        <v>186931.45244976474</v>
      </c>
      <c r="H142" s="342">
        <f>($E21*$H36/100*$E95*'[6]Crops area and crops yeild'!F61+($E21*$I36/100*$E107*'[6]Crops area and crops yeild'!F61+($E21*$J36/100*$E119*'[6]Crops area and crops yeild'!F61)+($F21*$F95*'[6]Crops area and crops yeild'!F61)+($G21*$G95*'[6]Crops area and crops yeild'!F61)+($H21*$H95*'[6]Crops area and crops yeild'!F61)))</f>
        <v>192914.47671621706</v>
      </c>
      <c r="I142" s="342">
        <f>($E21*$H36/100*$E95*'[6]Crops area and crops yeild'!G61+($E21*$I36/100*$E107*'[6]Crops area and crops yeild'!G61+($E21*$J36/100*$E119*'[6]Crops area and crops yeild'!G61)+($F21*$F95*'[6]Crops area and crops yeild'!G61)+($G21*$G95*'[6]Crops area and crops yeild'!G61)+($H21*$H95*'[6]Crops area and crops yeild'!G61)))</f>
        <v>200065.5331387631</v>
      </c>
      <c r="J142" s="342">
        <f>($E21*$H36/100*$E95*'[6]Crops area and crops yeild'!H61+($E21*$I36/100*$E107*'[6]Crops area and crops yeild'!H61+($E21*$J36/100*$E119*'[6]Crops area and crops yeild'!H61)+($F21*$F95*'[6]Crops area and crops yeild'!H61)+($G21*$G95*'[6]Crops area and crops yeild'!H61)+($H21*$H95*'[6]Crops area and crops yeild'!H61)))</f>
        <v>204933.23694912251</v>
      </c>
      <c r="K142" s="342">
        <f>($E21*$H36/100*$E95*'[6]Crops area and crops yeild'!I61+($E21*$I36/100*$E107*'[6]Crops area and crops yeild'!I61+($E21*$J36/100*$E119*'[6]Crops area and crops yeild'!I61)+($F21*$F95*'[6]Crops area and crops yeild'!I61)+($G21*$G95*'[6]Crops area and crops yeild'!I61)+($H21*$H95*'[6]Crops area and crops yeild'!I61)))</f>
        <v>197382.90171488776</v>
      </c>
      <c r="L142" s="342">
        <f>($E21*$H36/100*$E95*'[6]Crops area and crops yeild'!J61+($E21*$I36/100*$E107*'[6]Crops area and crops yeild'!J61+($E21*$J36/100*$E119*'[6]Crops area and crops yeild'!J61)+($F21*$F95*'[6]Crops area and crops yeild'!J61)+($G21*$G95*'[6]Crops area and crops yeild'!J61)+($H21*$H95*'[6]Crops area and crops yeild'!J61)))</f>
        <v>205461.5855309068</v>
      </c>
      <c r="M142" s="342">
        <f>($E21*$H36/100*$E95*'[6]Crops area and crops yeild'!K61+($E21*$I36/100*$E107*'[6]Crops area and crops yeild'!K61+($E21*$J36/100*$E119*'[6]Crops area and crops yeild'!K61)+($F21*$F95*'[6]Crops area and crops yeild'!K61)+($G21*$G95*'[6]Crops area and crops yeild'!K61)+($H21*$H95*'[6]Crops area and crops yeild'!K61)))</f>
        <v>224714.65711439704</v>
      </c>
      <c r="N142" s="342">
        <f>($E21*$H36/100*$E95*'[6]Crops area and crops yeild'!L61+($E21*$I36/100*$E107*'[6]Crops area and crops yeild'!L61+($E21*$J36/100*$E119*'[6]Crops area and crops yeild'!L61)+($F21*$F95*'[6]Crops area and crops yeild'!L61)+($G21*$G95*'[6]Crops area and crops yeild'!L61)+($H21*$H95*'[6]Crops area and crops yeild'!L61)))</f>
        <v>213581.40417823492</v>
      </c>
      <c r="O142" s="342">
        <f>($E21*$H36/100*$E95*'[6]Crops area and crops yeild'!M61+($E21*$I36/100*$E107*'[6]Crops area and crops yeild'!M61+($E21*$J36/100*$E119*'[6]Crops area and crops yeild'!M61)+($F21*$F95*'[6]Crops area and crops yeild'!M61)+($G21*$G95*'[6]Crops area and crops yeild'!M61)+($H21*$H95*'[6]Crops area and crops yeild'!M61)))</f>
        <v>239034.01210434921</v>
      </c>
      <c r="P142" s="342">
        <f>($E21*$H36/100*$E95*'[6]Crops area and crops yeild'!N61+($E21*$I36/100*$E107*'[6]Crops area and crops yeild'!N61+($E21*$J36/100*$E119*'[6]Crops area and crops yeild'!N61)+($F21*$F95*'[6]Crops area and crops yeild'!N61)+($G21*$G95*'[6]Crops area and crops yeild'!N61)+($H21*$H95*'[6]Crops area and crops yeild'!N61)))</f>
        <v>227408.12645789873</v>
      </c>
      <c r="Q142" s="342">
        <f>($E21*$H36/100*$E95*'[6]Crops area and crops yeild'!O61+($E21*$I36/100*$E107*'[6]Crops area and crops yeild'!O61+($E21*$J36/100*$E119*'[6]Crops area and crops yeild'!O61)+($F21*$F95*'[6]Crops area and crops yeild'!O61)+($G21*$G95*'[6]Crops area and crops yeild'!O61)+($H21*$H95*'[6]Crops area and crops yeild'!O61)))</f>
        <v>209080.71173704034</v>
      </c>
      <c r="R142" s="342">
        <f>($E21*$H36/100*$E95*'[6]Crops area and crops yeild'!P61+($E21*$I36/100*$E107*'[6]Crops area and crops yeild'!P61+($E21*$J36/100*$E119*'[6]Crops area and crops yeild'!P61)+($F21*$F95*'[6]Crops area and crops yeild'!P61)+($G21*$G95*'[6]Crops area and crops yeild'!P61)+($H21*$H95*'[6]Crops area and crops yeild'!P61)))</f>
        <v>159709.06151193948</v>
      </c>
      <c r="S142" s="342">
        <f>($E21*$H36/100*$E95*'[6]Crops area and crops yeild'!Q61+($E21*$I36/100*$E107*'[6]Crops area and crops yeild'!Q61+($E21*$J36/100*$E119*'[6]Crops area and crops yeild'!Q61)+($F21*$F95*'[6]Crops area and crops yeild'!Q61)+($G21*$G95*'[6]Crops area and crops yeild'!Q61)+($H21*$H95*'[6]Crops area and crops yeild'!Q61)))</f>
        <v>212610.67142261169</v>
      </c>
      <c r="T142" s="342">
        <f>($E21*$H36/100*$E95*'[6]Crops area and crops yeild'!R61+($E21*$I36/100*$E107*'[6]Crops area and crops yeild'!R61+($E21*$J36/100*$E119*'[6]Crops area and crops yeild'!R61)+($F21*$F95*'[6]Crops area and crops yeild'!R61)+($G21*$G95*'[6]Crops area and crops yeild'!R61)+($H21*$H95*'[6]Crops area and crops yeild'!R61)))</f>
        <v>202087.54409814172</v>
      </c>
      <c r="U142" s="342">
        <f>($E21*$H36/100*$E95*'[6]Crops area and crops yeild'!S61+($E21*$I36/100*$E107*'[6]Crops area and crops yeild'!S61+($E21*$J36/100*$E119*'[6]Crops area and crops yeild'!S61)+($F21*$F95*'[6]Crops area and crops yeild'!S61)+($G21*$G95*'[6]Crops area and crops yeild'!S61)+($H21*$H95*'[6]Crops area and crops yeild'!S61)))</f>
        <v>192501.15787228511</v>
      </c>
      <c r="V142" s="342">
        <f>($E21*$H36/100*$E95*'[6]Crops area and crops yeild'!T61+($E21*$I36/100*$E107*'[6]Crops area and crops yeild'!T61+($E21*$J36/100*$E119*'[6]Crops area and crops yeild'!T61)+($F21*$F95*'[6]Crops area and crops yeild'!T61)+($G21*$G95*'[6]Crops area and crops yeild'!T61)+($H21*$H95*'[6]Crops area and crops yeild'!T61)))</f>
        <v>199759.36190931889</v>
      </c>
      <c r="W142" s="342">
        <f>($E21*$H36/100*$E95*'[6]Crops area and crops yeild'!U61+($E21*$I36/100*$E107*'[6]Crops area and crops yeild'!U61+($E21*$J36/100*$E119*'[6]Crops area and crops yeild'!U61)+($F21*$F95*'[6]Crops area and crops yeild'!U61)+($G21*$G95*'[6]Crops area and crops yeild'!U61)+($H21*$H95*'[6]Crops area and crops yeild'!U61)))</f>
        <v>197625.67850400851</v>
      </c>
      <c r="X142" s="342">
        <f>($E21*$H36/100*$E95*'[6]Crops area and crops yeild'!V61+($E21*$I36/100*$E107*'[6]Crops area and crops yeild'!V61+($E21*$J36/100*$E119*'[6]Crops area and crops yeild'!V61)+($F21*$F95*'[6]Crops area and crops yeild'!V61)+($G21*$G95*'[6]Crops area and crops yeild'!V61)+($H21*$H95*'[6]Crops area and crops yeild'!V61)))</f>
        <v>204762.67272583937</v>
      </c>
      <c r="Y142" s="342">
        <f>($E21*$H36/100*$E95*'[6]Crops area and crops yeild'!W61+($E21*$I36/100*$E107*'[6]Crops area and crops yeild'!W61+($E21*$J36/100*$E119*'[6]Crops area and crops yeild'!W61)+($F21*$F95*'[6]Crops area and crops yeild'!W61)+($G21*$G95*'[6]Crops area and crops yeild'!W61)+($H21*$H95*'[6]Crops area and crops yeild'!W61)))</f>
        <v>205323.56216130176</v>
      </c>
      <c r="Z142" s="342">
        <f>($E21*$H36/100*$E95*'[6]Crops area and crops yeild'!X61+($E21*$I36/100*$E107*'[6]Crops area and crops yeild'!X61+($E21*$J36/100*$E119*'[6]Crops area and crops yeild'!X61)+($F21*$F95*'[6]Crops area and crops yeild'!X61)+($G21*$G95*'[6]Crops area and crops yeild'!X61)+($H21*$H95*'[6]Crops area and crops yeild'!X61)))</f>
        <v>212603.56026943866</v>
      </c>
      <c r="AA142" s="342">
        <f>($E21*$H36/100*$E95*'[6]Crops area and crops yeild'!Y61+($E21*$I36/100*$E107*'[6]Crops area and crops yeild'!Y61+($E21*$J36/100*$E119*'[6]Crops area and crops yeild'!Y61)+($F21*$F95*'[6]Crops area and crops yeild'!Y61)+($G21*$G95*'[6]Crops area and crops yeild'!Y61)+($H21*$H95*'[6]Crops area and crops yeild'!Y61)))</f>
        <v>200841.72277392991</v>
      </c>
      <c r="AB142" s="342">
        <f>($E21*$H36/100*$E95*'[6]Crops area and crops yeild'!Z61+($E21*$I36/100*$E107*'[6]Crops area and crops yeild'!Z61+($E21*$J36/100*$E119*'[6]Crops area and crops yeild'!Z61)+($F21*$F95*'[6]Crops area and crops yeild'!Z61)+($G21*$G95*'[6]Crops area and crops yeild'!Z61)+($H21*$H95*'[6]Crops area and crops yeild'!Z61)))</f>
        <v>204292.97699454203</v>
      </c>
      <c r="AC142" s="342">
        <f>($E21*$H36/100*$E95*'[6]Crops area and crops yeild'!AA61+($E21*$I36/100*$E107*'[6]Crops area and crops yeild'!AA61+($E21*$J36/100*$E119*'[6]Crops area and crops yeild'!AA61)+($F21*$F95*'[6]Crops area and crops yeild'!AA61)+($G21*$G95*'[6]Crops area and crops yeild'!AA61)+($H21*$H95*'[6]Crops area and crops yeild'!AA61)))</f>
        <v>205906.0584674374</v>
      </c>
      <c r="AD142" s="342">
        <f>($E21*$H36/100*$E95*'[6]Crops area and crops yeild'!AB61+($E21*$I36/100*$E107*'[6]Crops area and crops yeild'!AB61+($E21*$J36/100*$E119*'[6]Crops area and crops yeild'!AB61)+($F21*$F95*'[6]Crops area and crops yeild'!AB61)+($G21*$G95*'[6]Crops area and crops yeild'!AB61)+($H21*$H95*'[6]Crops area and crops yeild'!AB61)))</f>
        <v>204398.21319411387</v>
      </c>
      <c r="AE142" s="342">
        <f>($E21*$H60/100*$E95*'[6]Crops area and crops yeild'!AC61+($E21*$I60/100*$E107*'[6]Crops area and crops yeild'!AC61+($E21*$J60/100*$E119*'[6]Crops area and crops yeild'!AC61)+($F21*$F95*'[6]Crops area and crops yeild'!AC61)+($G21*$G95*'[6]Crops area and crops yeild'!AC61)+($H21*$H95*'[6]Crops area and crops yeild'!AC61)))</f>
        <v>207195.27592819865</v>
      </c>
      <c r="AF142" s="342">
        <f>($E21*$H60/100*$E95*'[6]Crops area and crops yeild'!AD61+($E21*$I60/100*$E107*'[6]Crops area and crops yeild'!AD61+($E21*$J60/100*$E119*'[6]Crops area and crops yeild'!AD61)+($F21*$F95*'[6]Crops area and crops yeild'!AD61)+($G21*$G95*'[6]Crops area and crops yeild'!AD61)+($H21*$H95*'[6]Crops area and crops yeild'!AD61)))</f>
        <v>205308.0138225836</v>
      </c>
      <c r="AG142" s="342">
        <f>($E21*$H60/100*$E95*'[6]Crops area and crops yeild'!AE61+($E21*$I60/100*$E107*'[6]Crops area and crops yeild'!AE61+($E21*$J60/100*$E119*'[6]Crops area and crops yeild'!AE61)+($F21*$F95*'[6]Crops area and crops yeild'!AE61)+($G21*$G95*'[6]Crops area and crops yeild'!AE61)+($H21*$H95*'[6]Crops area and crops yeild'!AE61)))</f>
        <v>202255.31320598567</v>
      </c>
      <c r="AH142" s="342">
        <f>($E21*$H60/100*$E95*'[6]Crops area and crops yeild'!AF61+($E21*$I60/100*$E107*'[6]Crops area and crops yeild'!AF61+($E21*$J60/100*$E119*'[6]Crops area and crops yeild'!AF61)+($F21*$F95*'[6]Crops area and crops yeild'!AF61)+($G21*$G95*'[6]Crops area and crops yeild'!AF61)+($H21*$H95*'[6]Crops area and crops yeild'!AF61)))</f>
        <v>207130.12509191921</v>
      </c>
      <c r="AI142" s="342">
        <f>($E21*$H60/100*$E95*'[6]Crops area and crops yeild'!AG61+($E21*$I60/100*$E107*'[6]Crops area and crops yeild'!AG61+($E21*$J60/100*$E119*'[6]Crops area and crops yeild'!AG61)+($F21*$F95*'[6]Crops area and crops yeild'!AG61)+($G21*$G95*'[6]Crops area and crops yeild'!AG61)+($H21*$H95*'[6]Crops area and crops yeild'!AG61)))</f>
        <v>197047.31514657536</v>
      </c>
      <c r="AJ142" s="342">
        <f>($E21*$H60/100*$E95*'[6]Crops area and crops yeild'!AH61+($E21*$I60/100*$E107*'[6]Crops area and crops yeild'!AH61+($E21*$J60/100*$E119*'[6]Crops area and crops yeild'!AH61)+($F21*$F95*'[6]Crops area and crops yeild'!AH61)+($G21*$G95*'[6]Crops area and crops yeild'!AH61)+($H21*$H95*'[6]Crops area and crops yeild'!AH61)))</f>
        <v>193642.39189604414</v>
      </c>
      <c r="AK142" s="342">
        <f>($E21*$H60/100*$E95*'[6]Crops area and crops yeild'!AL61+($E21*$I60/100*$E107*'[6]Crops area and crops yeild'!AL61+($E21*$J60/100*$E119*'[6]Crops area and crops yeild'!AL61)+($F21*$F95*'[6]Crops area and crops yeild'!AL61)+($G21*$G95*'[6]Crops area and crops yeild'!AL61)+($H21*$H95*'[6]Crops area and crops yeild'!AL61)))</f>
        <v>210500.35216708007</v>
      </c>
      <c r="AL142" s="342">
        <f>($E21*$H84/100*$E95*'[6]Crops area and crops yeild'!AM61+($E21*$I84/100*$E107*'[6]Crops area and crops yeild'!AM61+($E21*$J84/100*$E119*'[6]Crops area and crops yeild'!AM61)+($F21*$F95*'[6]Crops area and crops yeild'!AM61)+($G21*$G95*'[6]Crops area and crops yeild'!AM61)+($H21*$H95*'[6]Crops area and crops yeild'!AM61)))</f>
        <v>199968.26210298919</v>
      </c>
      <c r="AM142" s="704">
        <v>191598.71497969635</v>
      </c>
    </row>
    <row r="143" spans="1:39" x14ac:dyDescent="0.2">
      <c r="A143" s="337" t="s">
        <v>301</v>
      </c>
      <c r="B143" s="337" t="s">
        <v>304</v>
      </c>
      <c r="C143" s="337" t="s">
        <v>237</v>
      </c>
      <c r="D143" s="356" t="s">
        <v>94</v>
      </c>
      <c r="E143" s="342">
        <f>($E22*$H36/100*$E96*'[6]Crops area and crops yeild'!C70+($E22*$I36/100*$E108*'[6]Crops area and crops yeild'!C70+($E22*$J36/100*$E120*'[6]Crops area and crops yeild'!C70)+($F22*$F96*'[6]Crops area and crops yeild'!C70)+($G22*$G96*'[6]Crops area and crops yeild'!C70)+($H22*$H96*'[6]Crops area and crops yeild'!C70)))</f>
        <v>22801.438201899422</v>
      </c>
      <c r="F143" s="342">
        <f>($E22*$H36/100*$E96*'[6]Crops area and crops yeild'!D70+($E22*$I36/100*$E108*'[6]Crops area and crops yeild'!D70+($E22*$J36/100*$E120*'[6]Crops area and crops yeild'!D70)+($F22*$F96*'[6]Crops area and crops yeild'!D70)+($G22*$G96*'[6]Crops area and crops yeild'!D70)+($H22*$H96*'[6]Crops area and crops yeild'!D70)))</f>
        <v>16348.885817179184</v>
      </c>
      <c r="G143" s="342">
        <f>($E22*$H36/100*$E96*'[6]Crops area and crops yeild'!E70+($E22*$I36/100*$E108*'[6]Crops area and crops yeild'!E70+($E22*$J36/100*$E120*'[6]Crops area and crops yeild'!E70)+($F22*$F96*'[6]Crops area and crops yeild'!E70)+($G22*$G96*'[6]Crops area and crops yeild'!E70)+($H22*$H96*'[6]Crops area and crops yeild'!E70)))</f>
        <v>12051.400503534003</v>
      </c>
      <c r="H143" s="342">
        <f>($E22*$H36/100*$E96*'[6]Crops area and crops yeild'!F70+($E22*$I36/100*$E108*'[6]Crops area and crops yeild'!F70+($E22*$J36/100*$E120*'[6]Crops area and crops yeild'!F70)+($F22*$F96*'[6]Crops area and crops yeild'!F70)+($G22*$G96*'[6]Crops area and crops yeild'!F70)+($H22*$H96*'[6]Crops area and crops yeild'!F70)))</f>
        <v>12277.796202137075</v>
      </c>
      <c r="I143" s="342">
        <f>($E22*$H36/100*$E96*'[6]Crops area and crops yeild'!G70+($E22*$I36/100*$E108*'[6]Crops area and crops yeild'!G70+($E22*$J36/100*$E120*'[6]Crops area and crops yeild'!G70)+($F22*$F96*'[6]Crops area and crops yeild'!G70)+($G22*$G96*'[6]Crops area and crops yeild'!G70)+($H22*$H96*'[6]Crops area and crops yeild'!G70)))</f>
        <v>14459.810777418334</v>
      </c>
      <c r="J143" s="342">
        <f>($E22*$H36/100*$E96*'[6]Crops area and crops yeild'!H70+($E22*$I36/100*$E108*'[6]Crops area and crops yeild'!H70+($E22*$J36/100*$E120*'[6]Crops area and crops yeild'!H70)+($F22*$F96*'[6]Crops area and crops yeild'!H70)+($G22*$G96*'[6]Crops area and crops yeild'!H70)+($H22*$H96*'[6]Crops area and crops yeild'!H70)))</f>
        <v>14551.10232228014</v>
      </c>
      <c r="K143" s="342">
        <f>($E22*$H36/100*$E96*'[6]Crops area and crops yeild'!I70+($E22*$I36/100*$E108*'[6]Crops area and crops yeild'!I70+($E22*$J36/100*$E120*'[6]Crops area and crops yeild'!I70)+($F22*$F96*'[6]Crops area and crops yeild'!I70)+($G22*$G96*'[6]Crops area and crops yeild'!I70)+($H22*$H96*'[6]Crops area and crops yeild'!I70)))</f>
        <v>11748.378568480663</v>
      </c>
      <c r="L143" s="342">
        <f>($E22*$H36/100*$E96*'[6]Crops area and crops yeild'!J70+($E22*$I36/100*$E108*'[6]Crops area and crops yeild'!J70+($E22*$J36/100*$E120*'[6]Crops area and crops yeild'!J70)+($F22*$F96*'[6]Crops area and crops yeild'!J70)+($G22*$G96*'[6]Crops area and crops yeild'!J70)+($H22*$H96*'[6]Crops area and crops yeild'!J70)))</f>
        <v>13884.38073862073</v>
      </c>
      <c r="M143" s="342">
        <f>($E22*$H36/100*$E96*'[6]Crops area and crops yeild'!K70+($E22*$I36/100*$E108*'[6]Crops area and crops yeild'!K70+($E22*$J36/100*$E120*'[6]Crops area and crops yeild'!K70)+($F22*$F96*'[6]Crops area and crops yeild'!K70)+($G22*$G96*'[6]Crops area and crops yeild'!K70)+($H22*$H96*'[6]Crops area and crops yeild'!K70)))</f>
        <v>13173.296597016428</v>
      </c>
      <c r="N143" s="342">
        <f>($E22*$H36/100*$E96*'[6]Crops area and crops yeild'!L70+($E22*$I36/100*$E108*'[6]Crops area and crops yeild'!L70+($E22*$J36/100*$E120*'[6]Crops area and crops yeild'!L70)+($F22*$F96*'[6]Crops area and crops yeild'!L70)+($G22*$G96*'[6]Crops area and crops yeild'!L70)+($H22*$H96*'[6]Crops area and crops yeild'!L70)))</f>
        <v>10095.048361435238</v>
      </c>
      <c r="O143" s="342">
        <f>($E22*$H36/100*$E96*'[6]Crops area and crops yeild'!M70+($E22*$I36/100*$E108*'[6]Crops area and crops yeild'!M70+($E22*$J36/100*$E120*'[6]Crops area and crops yeild'!M70)+($F22*$F96*'[6]Crops area and crops yeild'!M70)+($G22*$G96*'[6]Crops area and crops yeild'!M70)+($H22*$H96*'[6]Crops area and crops yeild'!M70)))</f>
        <v>8044.1049800820747</v>
      </c>
      <c r="P143" s="342">
        <f>($E22*$H36/100*$E96*'[6]Crops area and crops yeild'!N70+($E22*$I36/100*$E108*'[6]Crops area and crops yeild'!N70+($E22*$J36/100*$E120*'[6]Crops area and crops yeild'!N70)+($F22*$F96*'[6]Crops area and crops yeild'!N70)+($G22*$G96*'[6]Crops area and crops yeild'!N70)+($H22*$H96*'[6]Crops area and crops yeild'!N70)))</f>
        <v>7356.3020155810837</v>
      </c>
      <c r="Q143" s="342">
        <f>($E22*$H36/100*$E96*'[6]Crops area and crops yeild'!O70+($E22*$I36/100*$E108*'[6]Crops area and crops yeild'!O70+($E22*$J36/100*$E120*'[6]Crops area and crops yeild'!O70)+($F22*$F96*'[6]Crops area and crops yeild'!O70)+($G22*$G96*'[6]Crops area and crops yeild'!O70)+($H22*$H96*'[6]Crops area and crops yeild'!O70)))</f>
        <v>6476.9334599544181</v>
      </c>
      <c r="R143" s="342">
        <f>($E22*$H36/100*$E96*'[6]Crops area and crops yeild'!P70+($E22*$I36/100*$E108*'[6]Crops area and crops yeild'!P70+($E22*$J36/100*$E120*'[6]Crops area and crops yeild'!P70)+($F22*$F96*'[6]Crops area and crops yeild'!P70)+($G22*$G96*'[6]Crops area and crops yeild'!P70)+($H22*$H96*'[6]Crops area and crops yeild'!P70)))</f>
        <v>7683.8883422237459</v>
      </c>
      <c r="S143" s="342">
        <f>($E22*$H36/100*$E96*'[6]Crops area and crops yeild'!Q70+($E22*$I36/100*$E108*'[6]Crops area and crops yeild'!Q70+($E22*$J36/100*$E120*'[6]Crops area and crops yeild'!Q70)+($F22*$F96*'[6]Crops area and crops yeild'!Q70)+($G22*$G96*'[6]Crops area and crops yeild'!Q70)+($H22*$H96*'[6]Crops area and crops yeild'!Q70)))</f>
        <v>10853.978071732174</v>
      </c>
      <c r="T143" s="342">
        <f>($E22*$H36/100*$E96*'[6]Crops area and crops yeild'!R70+($E22*$I36/100*$E108*'[6]Crops area and crops yeild'!R70+($E22*$J36/100*$E120*'[6]Crops area and crops yeild'!R70)+($F22*$F96*'[6]Crops area and crops yeild'!R70)+($G22*$G96*'[6]Crops area and crops yeild'!R70)+($H22*$H96*'[6]Crops area and crops yeild'!R70)))</f>
        <v>8598.0870053278086</v>
      </c>
      <c r="U143" s="342">
        <f>($E22*$H36/100*$E96*'[6]Crops area and crops yeild'!S70+($E22*$I36/100*$E108*'[6]Crops area and crops yeild'!S70+($E22*$J36/100*$E120*'[6]Crops area and crops yeild'!S70)+($F22*$F96*'[6]Crops area and crops yeild'!S70)+($G22*$G96*'[6]Crops area and crops yeild'!S70)+($H22*$H96*'[6]Crops area and crops yeild'!S70)))</f>
        <v>4121.1349799964701</v>
      </c>
      <c r="V143" s="342">
        <f>($E22*$H36/100*$E96*'[6]Crops area and crops yeild'!T70+($E22*$I36/100*$E108*'[6]Crops area and crops yeild'!T70+($E22*$J36/100*$E120*'[6]Crops area and crops yeild'!T70)+($F22*$F96*'[6]Crops area and crops yeild'!T70)+($G22*$G96*'[6]Crops area and crops yeild'!T70)+($H22*$H96*'[6]Crops area and crops yeild'!T70)))</f>
        <v>6875.0965833275932</v>
      </c>
      <c r="W143" s="342">
        <f>($E22*$H36/100*$E96*'[6]Crops area and crops yeild'!U70+($E22*$I36/100*$E108*'[6]Crops area and crops yeild'!U70+($E22*$J36/100*$E120*'[6]Crops area and crops yeild'!U70)+($F22*$F96*'[6]Crops area and crops yeild'!U70)+($G22*$G96*'[6]Crops area and crops yeild'!U70)+($H22*$H96*'[6]Crops area and crops yeild'!U70)))</f>
        <v>7955.7721611922952</v>
      </c>
      <c r="X143" s="342">
        <f>($E22*$H36/100*$E96*'[6]Crops area and crops yeild'!V70+($E22*$I36/100*$E108*'[6]Crops area and crops yeild'!V70+($E22*$J36/100*$E120*'[6]Crops area and crops yeild'!V70)+($F22*$F96*'[6]Crops area and crops yeild'!V70)+($G22*$G96*'[6]Crops area and crops yeild'!V70)+($H22*$H96*'[6]Crops area and crops yeild'!V70)))</f>
        <v>7049.1151329388667</v>
      </c>
      <c r="Y143" s="342">
        <f>($E22*$H36/100*$E96*'[6]Crops area and crops yeild'!W70+($E22*$I36/100*$E108*'[6]Crops area and crops yeild'!W70+($E22*$J36/100*$E120*'[6]Crops area and crops yeild'!W70)+($F22*$F96*'[6]Crops area and crops yeild'!W70)+($G22*$G96*'[6]Crops area and crops yeild'!W70)+($H22*$H96*'[6]Crops area and crops yeild'!W70)))</f>
        <v>5545.1199282845519</v>
      </c>
      <c r="Z143" s="342">
        <f>($E22*$H36/100*$E96*'[6]Crops area and crops yeild'!X70+($E22*$I36/100*$E108*'[6]Crops area and crops yeild'!X70+($E22*$J36/100*$E120*'[6]Crops area and crops yeild'!X70)+($F22*$F96*'[6]Crops area and crops yeild'!X70)+($G22*$G96*'[6]Crops area and crops yeild'!X70)+($H22*$H96*'[6]Crops area and crops yeild'!X70)))</f>
        <v>4580.1682990952713</v>
      </c>
      <c r="AA143" s="342">
        <f>($E22*$H36/100*$E96*'[6]Crops area and crops yeild'!Y70+($E22*$I36/100*$E108*'[6]Crops area and crops yeild'!Y70+($E22*$J36/100*$E120*'[6]Crops area and crops yeild'!Y70)+($F22*$F96*'[6]Crops area and crops yeild'!Y70)+($G22*$G96*'[6]Crops area and crops yeild'!Y70)+($H22*$H96*'[6]Crops area and crops yeild'!Y70)))</f>
        <v>5601.6491927203651</v>
      </c>
      <c r="AB143" s="342">
        <f>($E22*$H36/100*$E96*'[6]Crops area and crops yeild'!Z70+($E22*$I36/100*$E108*'[6]Crops area and crops yeild'!Z70+($E22*$J36/100*$E120*'[6]Crops area and crops yeild'!Z70)+($F22*$F96*'[6]Crops area and crops yeild'!Z70)+($G22*$G96*'[6]Crops area and crops yeild'!Z70)+($H22*$H96*'[6]Crops area and crops yeild'!Z70)))</f>
        <v>6873.9490229443891</v>
      </c>
      <c r="AC143" s="342">
        <f>($E22*$H36/100*$E96*'[6]Crops area and crops yeild'!AA70+($E22*$I36/100*$E108*'[6]Crops area and crops yeild'!AA70+($E22*$J36/100*$E120*'[6]Crops area and crops yeild'!AA70)+($F22*$F96*'[6]Crops area and crops yeild'!AA70)+($G22*$G96*'[6]Crops area and crops yeild'!AA70)+($H22*$H96*'[6]Crops area and crops yeild'!AA70)))</f>
        <v>4608.0672151846666</v>
      </c>
      <c r="AD143" s="342">
        <f>($E22*$H36/100*$E96*'[6]Crops area and crops yeild'!AB70+($E22*$I36/100*$E108*'[6]Crops area and crops yeild'!AB70+($E22*$J36/100*$E120*'[6]Crops area and crops yeild'!AB70)+($F22*$F96*'[6]Crops area and crops yeild'!AB70)+($G22*$G96*'[6]Crops area and crops yeild'!AB70)+($H22*$H96*'[6]Crops area and crops yeild'!AB70)))</f>
        <v>4029.2549896346522</v>
      </c>
      <c r="AE143" s="342">
        <f>($E22*$H60/100*$E96*'[6]Crops area and crops yeild'!AC70+($E22*$I60/100*$E108*'[6]Crops area and crops yeild'!AC70+($E22*$J60/100*$E120*'[6]Crops area and crops yeild'!AC70)+($F22*$F96*'[6]Crops area and crops yeild'!AC70)+($G22*$G96*'[6]Crops area and crops yeild'!AC70)+($H22*$H96*'[6]Crops area and crops yeild'!AC70)))</f>
        <v>3849.6366646045594</v>
      </c>
      <c r="AF143" s="342">
        <f>($E22*$H60/100*$E96*'[6]Crops area and crops yeild'!AD70+($E22*$I60/100*$E108*'[6]Crops area and crops yeild'!AD70+($E22*$J60/100*$E120*'[6]Crops area and crops yeild'!AD70)+($F22*$F96*'[6]Crops area and crops yeild'!AD70)+($G22*$G96*'[6]Crops area and crops yeild'!AD70)+($H22*$H96*'[6]Crops area and crops yeild'!AD70)))</f>
        <v>4083.0070547612504</v>
      </c>
      <c r="AG143" s="342">
        <f>($E22*$H60/100*$E96*'[6]Crops area and crops yeild'!AE70+($E22*$I60/100*$E108*'[6]Crops area and crops yeild'!AE70+($E22*$J60/100*$E120*'[6]Crops area and crops yeild'!AE70)+($F22*$F96*'[6]Crops area and crops yeild'!AE70)+($G22*$G96*'[6]Crops area and crops yeild'!AE70)+($H22*$H96*'[6]Crops area and crops yeild'!AE70)))</f>
        <v>4658.7992990522835</v>
      </c>
      <c r="AH143" s="342">
        <f>($E22*$H60/100*$E96*'[6]Crops area and crops yeild'!AF70+($E22*$I60/100*$E108*'[6]Crops area and crops yeild'!AF70+($E22*$J60/100*$E120*'[6]Crops area and crops yeild'!AF70)+($F22*$F96*'[6]Crops area and crops yeild'!AF70)+($G22*$G96*'[6]Crops area and crops yeild'!AF70)+($H22*$H96*'[6]Crops area and crops yeild'!AF70)))</f>
        <v>5719.7988051976754</v>
      </c>
      <c r="AI143" s="342">
        <f>($E22*$H60/100*$E96*'[6]Crops area and crops yeild'!AG70+($E22*$I60/100*$E108*'[6]Crops area and crops yeild'!AG70+($E22*$J60/100*$E120*'[6]Crops area and crops yeild'!AG70)+($F22*$F96*'[6]Crops area and crops yeild'!AG70)+($G22*$G96*'[6]Crops area and crops yeild'!AG70)+($H22*$H96*'[6]Crops area and crops yeild'!AG70)))</f>
        <v>5775.5565546863236</v>
      </c>
      <c r="AJ143" s="342">
        <f>($E22*$H60/100*$E96*'[6]Crops area and crops yeild'!AH70+($E22*$I60/100*$E108*'[6]Crops area and crops yeild'!AH70+($E22*$J60/100*$E120*'[6]Crops area and crops yeild'!AH70)+($F22*$F96*'[6]Crops area and crops yeild'!AH70)+($G22*$G96*'[6]Crops area and crops yeild'!AH70)+($H22*$H96*'[6]Crops area and crops yeild'!AH70)))</f>
        <v>4621.9288096392265</v>
      </c>
      <c r="AK143" s="342">
        <f>($E22*$H60/100*$E96*'[6]Crops area and crops yeild'!AL70+($E22*$I60/100*$E108*'[6]Crops area and crops yeild'!AL70+($E22*$J60/100*$E120*'[6]Crops area and crops yeild'!AL70)+($F22*$F96*'[6]Crops area and crops yeild'!AL70)+($G22*$G96*'[6]Crops area and crops yeild'!AL70)+($H22*$H96*'[6]Crops area and crops yeild'!AL70)))</f>
        <v>5024.3008909047985</v>
      </c>
      <c r="AL143" s="342">
        <f>($E22*$H84/100*$E96*'[6]Crops area and crops yeild'!AM70+($E22*$I84/100*$E108*'[6]Crops area and crops yeild'!AM70+($E22*$J84/100*$E120*'[6]Crops area and crops yeild'!AM70)+($F22*$F96*'[6]Crops area and crops yeild'!AM70)+($G22*$G96*'[6]Crops area and crops yeild'!AM70)+($H22*$H96*'[6]Crops area and crops yeild'!AM70)))</f>
        <v>4751.4878867752286</v>
      </c>
      <c r="AM143" s="704">
        <v>4465.2227985207592</v>
      </c>
    </row>
    <row r="144" spans="1:39" x14ac:dyDescent="0.2">
      <c r="A144" s="337" t="s">
        <v>301</v>
      </c>
      <c r="B144" s="337" t="s">
        <v>304</v>
      </c>
      <c r="C144" s="337" t="s">
        <v>237</v>
      </c>
      <c r="D144" s="356" t="s">
        <v>95</v>
      </c>
      <c r="E144" s="342">
        <f>($E23*$H36/100*$E97*'[6]Crops area and crops yeild'!C73+($E23*$I36/100*$E109*'[6]Crops area and crops yeild'!C73+($E23*$J36/100*$E121*'[6]Crops area and crops yeild'!C73)+($F23*$F97*'[6]Crops area and crops yeild'!C73)+($G23*$G97*'[6]Crops area and crops yeild'!C73)+($H23*$H97*'[6]Crops area and crops yeild'!C73)))</f>
        <v>111777.76305361194</v>
      </c>
      <c r="F144" s="342">
        <f>($E23*$H36/100*$E97*'[6]Crops area and crops yeild'!D73+($E23*$I36/100*$E109*'[6]Crops area and crops yeild'!D73+($E23*$J36/100*$E121*'[6]Crops area and crops yeild'!D73)+($F23*$F97*'[6]Crops area and crops yeild'!D73)+($G23*$G97*'[6]Crops area and crops yeild'!D73)+($H23*$H97*'[6]Crops area and crops yeild'!D73)))</f>
        <v>119093.52245562573</v>
      </c>
      <c r="G144" s="342">
        <f>($E23*$H36/100*$E97*'[6]Crops area and crops yeild'!E73+($E23*$I36/100*$E109*'[6]Crops area and crops yeild'!E73+($E23*$J36/100*$E121*'[6]Crops area and crops yeild'!E73)+($F23*$F97*'[6]Crops area and crops yeild'!E73)+($G23*$G97*'[6]Crops area and crops yeild'!E73)+($H23*$H97*'[6]Crops area and crops yeild'!E73)))</f>
        <v>128435.07552169828</v>
      </c>
      <c r="H144" s="342">
        <f>($E23*$H36/100*$E97*'[6]Crops area and crops yeild'!F73+($E23*$I36/100*$E109*'[6]Crops area and crops yeild'!F73+($E23*$J36/100*$E121*'[6]Crops area and crops yeild'!F73)+($F23*$F97*'[6]Crops area and crops yeild'!F73)+($G23*$G97*'[6]Crops area and crops yeild'!F73)+($H23*$H97*'[6]Crops area and crops yeild'!F73)))</f>
        <v>129131.04378339429</v>
      </c>
      <c r="I144" s="342">
        <f>($E23*$H36/100*$E97*'[6]Crops area and crops yeild'!G73+($E23*$I36/100*$E109*'[6]Crops area and crops yeild'!G73+($E23*$J36/100*$E121*'[6]Crops area and crops yeild'!G73)+($F23*$F97*'[6]Crops area and crops yeild'!G73)+($G23*$G97*'[6]Crops area and crops yeild'!G73)+($H23*$H97*'[6]Crops area and crops yeild'!G73)))</f>
        <v>129739.611379668</v>
      </c>
      <c r="J144" s="342">
        <f>($E23*$H36/100*$E97*'[6]Crops area and crops yeild'!H73+($E23*$I36/100*$E109*'[6]Crops area and crops yeild'!H73+($E23*$J36/100*$E121*'[6]Crops area and crops yeild'!H73)+($F23*$F97*'[6]Crops area and crops yeild'!H73)+($G23*$G97*'[6]Crops area and crops yeild'!H73)+($H23*$H97*'[6]Crops area and crops yeild'!H73)))</f>
        <v>113341.26384616621</v>
      </c>
      <c r="K144" s="342">
        <f>($E23*$H36/100*$E97*'[6]Crops area and crops yeild'!I73+($E23*$I36/100*$E109*'[6]Crops area and crops yeild'!I73+($E23*$J36/100*$E121*'[6]Crops area and crops yeild'!I73)+($F23*$F97*'[6]Crops area and crops yeild'!I73)+($G23*$G97*'[6]Crops area and crops yeild'!I73)+($H23*$H97*'[6]Crops area and crops yeild'!I73)))</f>
        <v>122225.17731690261</v>
      </c>
      <c r="L144" s="342">
        <f>($E23*$H36/100*$E97*'[6]Crops area and crops yeild'!J73+($E23*$I36/100*$E109*'[6]Crops area and crops yeild'!J73+($E23*$J36/100*$E121*'[6]Crops area and crops yeild'!J73)+($F23*$F97*'[6]Crops area and crops yeild'!J73)+($G23*$G97*'[6]Crops area and crops yeild'!J73)+($H23*$H97*'[6]Crops area and crops yeild'!J73)))</f>
        <v>132203.82458532421</v>
      </c>
      <c r="M144" s="342">
        <f>($E23*$H36/100*$E97*'[6]Crops area and crops yeild'!K73+($E23*$I36/100*$E109*'[6]Crops area and crops yeild'!K73+($E23*$J36/100*$E121*'[6]Crops area and crops yeild'!K73)+($F23*$F97*'[6]Crops area and crops yeild'!K73)+($G23*$G97*'[6]Crops area and crops yeild'!K73)+($H23*$H97*'[6]Crops area and crops yeild'!K73)))</f>
        <v>116876.94446866601</v>
      </c>
      <c r="N144" s="342">
        <f>($E23*$H36/100*$E97*'[6]Crops area and crops yeild'!L73+($E23*$I36/100*$E109*'[6]Crops area and crops yeild'!L73+($E23*$J36/100*$E121*'[6]Crops area and crops yeild'!L73)+($F23*$F97*'[6]Crops area and crops yeild'!L73)+($G23*$G97*'[6]Crops area and crops yeild'!L73)+($H23*$H97*'[6]Crops area and crops yeild'!L73)))</f>
        <v>109839.57237133061</v>
      </c>
      <c r="O144" s="342">
        <f>($E23*$H36/100*$E97*'[6]Crops area and crops yeild'!M73+($E23*$I36/100*$E109*'[6]Crops area and crops yeild'!M73+($E23*$J36/100*$E121*'[6]Crops area and crops yeild'!M73)+($F23*$F97*'[6]Crops area and crops yeild'!M73)+($G23*$G97*'[6]Crops area and crops yeild'!M73)+($H23*$H97*'[6]Crops area and crops yeild'!M73)))</f>
        <v>100093.38659496969</v>
      </c>
      <c r="P144" s="342">
        <f>($E23*$H36/100*$E97*'[6]Crops area and crops yeild'!N73+($E23*$I36/100*$E109*'[6]Crops area and crops yeild'!N73+($E23*$J36/100*$E121*'[6]Crops area and crops yeild'!N73)+($F23*$F97*'[6]Crops area and crops yeild'!N73)+($G23*$G97*'[6]Crops area and crops yeild'!N73)+($H23*$H97*'[6]Crops area and crops yeild'!N73)))</f>
        <v>100172.49228983108</v>
      </c>
      <c r="Q144" s="342">
        <f>($E23*$H36/100*$E97*'[6]Crops area and crops yeild'!O73+($E23*$I36/100*$E109*'[6]Crops area and crops yeild'!O73+($E23*$J36/100*$E121*'[6]Crops area and crops yeild'!O73)+($F23*$F97*'[6]Crops area and crops yeild'!O73)+($G23*$G97*'[6]Crops area and crops yeild'!O73)+($H23*$H97*'[6]Crops area and crops yeild'!O73)))</f>
        <v>98744.543455223378</v>
      </c>
      <c r="R144" s="342">
        <f>($E23*$H36/100*$E97*'[6]Crops area and crops yeild'!P73+($E23*$I36/100*$E109*'[6]Crops area and crops yeild'!P73+($E23*$J36/100*$E121*'[6]Crops area and crops yeild'!P73)+($F23*$F97*'[6]Crops area and crops yeild'!P73)+($G23*$G97*'[6]Crops area and crops yeild'!P73)+($H23*$H97*'[6]Crops area and crops yeild'!P73)))</f>
        <v>111264.68877696629</v>
      </c>
      <c r="S144" s="342">
        <f>($E23*$H36/100*$E97*'[6]Crops area and crops yeild'!Q73+($E23*$I36/100*$E109*'[6]Crops area and crops yeild'!Q73+($E23*$J36/100*$E121*'[6]Crops area and crops yeild'!Q73)+($F23*$F97*'[6]Crops area and crops yeild'!Q73)+($G23*$G97*'[6]Crops area and crops yeild'!Q73)+($H23*$H97*'[6]Crops area and crops yeild'!Q73)))</f>
        <v>94885.358980848032</v>
      </c>
      <c r="T144" s="342">
        <f>($E23*$H36/100*$E97*'[6]Crops area and crops yeild'!R73+($E23*$I36/100*$E109*'[6]Crops area and crops yeild'!R73+($E23*$J36/100*$E121*'[6]Crops area and crops yeild'!R73)+($F23*$F97*'[6]Crops area and crops yeild'!R73)+($G23*$G97*'[6]Crops area and crops yeild'!R73)+($H23*$H97*'[6]Crops area and crops yeild'!R73)))</f>
        <v>105513.44174928247</v>
      </c>
      <c r="U144" s="342">
        <f>($E23*$H36/100*$E97*'[6]Crops area and crops yeild'!S73+($E23*$I36/100*$E109*'[6]Crops area and crops yeild'!S73+($E23*$J36/100*$E121*'[6]Crops area and crops yeild'!S73)+($F23*$F97*'[6]Crops area and crops yeild'!S73)+($G23*$G97*'[6]Crops area and crops yeild'!S73)+($H23*$H97*'[6]Crops area and crops yeild'!S73)))</f>
        <v>106851.76443856127</v>
      </c>
      <c r="V144" s="342">
        <f>($E23*$H36/100*$E97*'[6]Crops area and crops yeild'!T73+($E23*$I36/100*$E109*'[6]Crops area and crops yeild'!T73+($E23*$J36/100*$E121*'[6]Crops area and crops yeild'!T73)+($F23*$F97*'[6]Crops area and crops yeild'!T73)+($G23*$G97*'[6]Crops area and crops yeild'!T73)+($H23*$H97*'[6]Crops area and crops yeild'!T73)))</f>
        <v>100893.3454632098</v>
      </c>
      <c r="W144" s="342">
        <f>($E23*$H36/100*$E97*'[6]Crops area and crops yeild'!U73+($E23*$I36/100*$E109*'[6]Crops area and crops yeild'!U73+($E23*$J36/100*$E121*'[6]Crops area and crops yeild'!U73)+($F23*$F97*'[6]Crops area and crops yeild'!U73)+($G23*$G97*'[6]Crops area and crops yeild'!U73)+($H23*$H97*'[6]Crops area and crops yeild'!U73)))</f>
        <v>97596.301027929672</v>
      </c>
      <c r="X144" s="342">
        <f>($E23*$H36/100*$E97*'[6]Crops area and crops yeild'!V73+($E23*$I36/100*$E109*'[6]Crops area and crops yeild'!V73+($E23*$J36/100*$E121*'[6]Crops area and crops yeild'!V73)+($F23*$F97*'[6]Crops area and crops yeild'!V73)+($G23*$G97*'[6]Crops area and crops yeild'!V73)+($H23*$H97*'[6]Crops area and crops yeild'!V73)))</f>
        <v>92017.429557992262</v>
      </c>
      <c r="Y144" s="342">
        <f>($E23*$H36/100*$E97*'[6]Crops area and crops yeild'!W73+($E23*$I36/100*$E109*'[6]Crops area and crops yeild'!W73+($E23*$J36/100*$E121*'[6]Crops area and crops yeild'!W73)+($F23*$F97*'[6]Crops area and crops yeild'!W73)+($G23*$G97*'[6]Crops area and crops yeild'!W73)+($H23*$H97*'[6]Crops area and crops yeild'!W73)))</f>
        <v>78685.849984345492</v>
      </c>
      <c r="Z144" s="342">
        <f>($E23*$H36/100*$E97*'[6]Crops area and crops yeild'!X73+($E23*$I36/100*$E109*'[6]Crops area and crops yeild'!X73+($E23*$J36/100*$E121*'[6]Crops area and crops yeild'!X73)+($F23*$F97*'[6]Crops area and crops yeild'!X73)+($G23*$G97*'[6]Crops area and crops yeild'!X73)+($H23*$H97*'[6]Crops area and crops yeild'!X73)))</f>
        <v>75419.575843519226</v>
      </c>
      <c r="AA144" s="342">
        <f>($E23*$H36/100*$E97*'[6]Crops area and crops yeild'!Y73+($E23*$I36/100*$E109*'[6]Crops area and crops yeild'!Y73+($E23*$J36/100*$E121*'[6]Crops area and crops yeild'!Y73)+($F23*$F97*'[6]Crops area and crops yeild'!Y73)+($G23*$G97*'[6]Crops area and crops yeild'!Y73)+($H23*$H97*'[6]Crops area and crops yeild'!Y73)))</f>
        <v>77351.525066244329</v>
      </c>
      <c r="AB144" s="342">
        <f>($E23*$H36/100*$E97*'[6]Crops area and crops yeild'!Z73+($E23*$I36/100*$E109*'[6]Crops area and crops yeild'!Z73+($E23*$J36/100*$E121*'[6]Crops area and crops yeild'!Z73)+($F23*$F97*'[6]Crops area and crops yeild'!Z73)+($G23*$G97*'[6]Crops area and crops yeild'!Z73)+($H23*$H97*'[6]Crops area and crops yeild'!Z73)))</f>
        <v>70606.793460807254</v>
      </c>
      <c r="AC144" s="342">
        <f>($E23*$H36/100*$E97*'[6]Crops area and crops yeild'!AA73+($E23*$I36/100*$E109*'[6]Crops area and crops yeild'!AA73+($E23*$J36/100*$E121*'[6]Crops area and crops yeild'!AA73)+($F23*$F97*'[6]Crops area and crops yeild'!AA73)+($G23*$G97*'[6]Crops area and crops yeild'!AA73)+($H23*$H97*'[6]Crops area and crops yeild'!AA73)))</f>
        <v>70915.489778649804</v>
      </c>
      <c r="AD144" s="342">
        <f>($E23*$H36/100*$E97*'[6]Crops area and crops yeild'!AB73+($E23*$I36/100*$E109*'[6]Crops area and crops yeild'!AB73+($E23*$J36/100*$E121*'[6]Crops area and crops yeild'!AB73)+($F23*$F97*'[6]Crops area and crops yeild'!AB73)+($G23*$G97*'[6]Crops area and crops yeild'!AB73)+($H23*$H97*'[6]Crops area and crops yeild'!AB73)))</f>
        <v>74036.802227851702</v>
      </c>
      <c r="AE144" s="342">
        <f>($E23*$H60/100*$E97*'[6]Crops area and crops yeild'!AC73+($E23*$I60/100*$E109*'[6]Crops area and crops yeild'!AC73+($E23*$J60/100*$E121*'[6]Crops area and crops yeild'!AC73)+($F23*$F97*'[6]Crops area and crops yeild'!AC73)+($G23*$G97*'[6]Crops area and crops yeild'!AC73)+($H23*$H97*'[6]Crops area and crops yeild'!AC73)))</f>
        <v>66039.531382972185</v>
      </c>
      <c r="AF144" s="342">
        <f>($E23*$H60/100*$E97*'[6]Crops area and crops yeild'!AD73+($E23*$I60/100*$E109*'[6]Crops area and crops yeild'!AD73+($E23*$J60/100*$E121*'[6]Crops area and crops yeild'!AD73)+($F23*$F97*'[6]Crops area and crops yeild'!AD73)+($G23*$G97*'[6]Crops area and crops yeild'!AD73)+($H23*$H97*'[6]Crops area and crops yeild'!AD73)))</f>
        <v>66441.339656577678</v>
      </c>
      <c r="AG144" s="342">
        <f>($E23*$H60/100*$E97*'[6]Crops area and crops yeild'!AE73+($E23*$I60/100*$E109*'[6]Crops area and crops yeild'!AE73+($E23*$J60/100*$E121*'[6]Crops area and crops yeild'!AE73)+($F23*$F97*'[6]Crops area and crops yeild'!AE73)+($G23*$G97*'[6]Crops area and crops yeild'!AE73)+($H23*$H97*'[6]Crops area and crops yeild'!AE73)))</f>
        <v>65836.52172807687</v>
      </c>
      <c r="AH144" s="342">
        <f>($E23*$H60/100*$E97*'[6]Crops area and crops yeild'!AF73+($E23*$I60/100*$E109*'[6]Crops area and crops yeild'!AF73+($E23*$J60/100*$E121*'[6]Crops area and crops yeild'!AF73)+($F23*$F97*'[6]Crops area and crops yeild'!AF73)+($G23*$G97*'[6]Crops area and crops yeild'!AF73)+($H23*$H97*'[6]Crops area and crops yeild'!AF73)))</f>
        <v>64794.26898391702</v>
      </c>
      <c r="AI144" s="342">
        <f>($E23*$H60/100*$E97*'[6]Crops area and crops yeild'!AG73+($E23*$I60/100*$E109*'[6]Crops area and crops yeild'!AG73+($E23*$J60/100*$E121*'[6]Crops area and crops yeild'!AG73)+($F23*$F97*'[6]Crops area and crops yeild'!AG73)+($G23*$G97*'[6]Crops area and crops yeild'!AG73)+($H23*$H97*'[6]Crops area and crops yeild'!AG73)))</f>
        <v>67293.706499923283</v>
      </c>
      <c r="AJ144" s="342">
        <f>($E23*$H60/100*$E97*'[6]Crops area and crops yeild'!AH73+($E23*$I60/100*$E109*'[6]Crops area and crops yeild'!AH73+($E23*$J60/100*$E121*'[6]Crops area and crops yeild'!AH73)+($F23*$F97*'[6]Crops area and crops yeild'!AH73)+($G23*$G97*'[6]Crops area and crops yeild'!AH73)+($H23*$H97*'[6]Crops area and crops yeild'!AH73)))</f>
        <v>66245.876210965507</v>
      </c>
      <c r="AK144" s="342">
        <f>($E23*$H60/100*$E97*'[6]Crops area and crops yeild'!AL73+($E23*$I60/100*$E109*'[6]Crops area and crops yeild'!AL73+($E23*$J60/100*$E121*'[6]Crops area and crops yeild'!AL73)+($F23*$F97*'[6]Crops area and crops yeild'!AL73)+($G23*$G97*'[6]Crops area and crops yeild'!AL73)+($H23*$H97*'[6]Crops area and crops yeild'!AL73)))</f>
        <v>72013.055279296561</v>
      </c>
      <c r="AL144" s="342">
        <f>($E23*$H84/100*$E97*'[6]Crops area and crops yeild'!AM73+($E23*$I84/100*$E109*'[6]Crops area and crops yeild'!AM73+($E23*$J84/100*$E121*'[6]Crops area and crops yeild'!AM73)+($F23*$F97*'[6]Crops area and crops yeild'!AM73)+($G23*$G97*'[6]Crops area and crops yeild'!AM73)+($H23*$H97*'[6]Crops area and crops yeild'!AM73)))</f>
        <v>68215.573124695627</v>
      </c>
      <c r="AM144" s="704">
        <v>64294.635724306339</v>
      </c>
    </row>
    <row r="145" spans="1:39" x14ac:dyDescent="0.2">
      <c r="A145" s="337" t="s">
        <v>301</v>
      </c>
      <c r="B145" s="337" t="s">
        <v>304</v>
      </c>
      <c r="C145" s="337" t="s">
        <v>237</v>
      </c>
      <c r="D145" s="356" t="s">
        <v>96</v>
      </c>
      <c r="E145" s="342">
        <f>($E24*$H36/100*$E98*'[6]Crops area and crops yeild'!C82+($E24*$I36/100*$E110*'[6]Crops area and crops yeild'!C82+($E24*$J36/100*$E122*'[6]Crops area and crops yeild'!C82)+($F24*$F98*'[6]Crops area and crops yeild'!C82)+($G24*$G98*'[6]Crops area and crops yeild'!C82)+($H24*$H98*'[6]Crops area and crops yeild'!C82)))</f>
        <v>22325.045181621965</v>
      </c>
      <c r="F145" s="342">
        <f>($E24*$H36/100*$E98*'[6]Crops area and crops yeild'!D82+($E24*$I36/100*$E110*'[6]Crops area and crops yeild'!D82+($E24*$J36/100*$E122*'[6]Crops area and crops yeild'!D82)+($F24*$F98*'[6]Crops area and crops yeild'!D82)+($G24*$G98*'[6]Crops area and crops yeild'!D82)+($H24*$H98*'[6]Crops area and crops yeild'!D82)))</f>
        <v>21576.547800303037</v>
      </c>
      <c r="G145" s="342">
        <f>($E24*$H36/100*$E98*'[6]Crops area and crops yeild'!E82+($E24*$I36/100*$E110*'[6]Crops area and crops yeild'!E82+($E24*$J36/100*$E122*'[6]Crops area and crops yeild'!E82)+($F24*$F98*'[6]Crops area and crops yeild'!E82)+($G24*$G98*'[6]Crops area and crops yeild'!E82)+($H24*$H98*'[6]Crops area and crops yeild'!E82)))</f>
        <v>19346.150923168909</v>
      </c>
      <c r="H145" s="342">
        <f>($E24*$H36/100*$E98*'[6]Crops area and crops yeild'!F82+($E24*$I36/100*$E110*'[6]Crops area and crops yeild'!F82+($E24*$J36/100*$E122*'[6]Crops area and crops yeild'!F82)+($F24*$F98*'[6]Crops area and crops yeild'!F82)+($G24*$G98*'[6]Crops area and crops yeild'!F82)+($H24*$H98*'[6]Crops area and crops yeild'!F82)))</f>
        <v>19359.822108215827</v>
      </c>
      <c r="I145" s="342">
        <f>($E24*$H36/100*$E98*'[6]Crops area and crops yeild'!G82+($E24*$I36/100*$E110*'[6]Crops area and crops yeild'!G82+($E24*$J36/100*$E122*'[6]Crops area and crops yeild'!G82)+($F24*$F98*'[6]Crops area and crops yeild'!G82)+($G24*$G98*'[6]Crops area and crops yeild'!G82)+($H24*$H98*'[6]Crops area and crops yeild'!G82)))</f>
        <v>21847.977786755448</v>
      </c>
      <c r="J145" s="342">
        <f>($E24*$H36/100*$E98*'[6]Crops area and crops yeild'!H82+($E24*$I36/100*$E110*'[6]Crops area and crops yeild'!H82+($E24*$J36/100*$E122*'[6]Crops area and crops yeild'!H82)+($F24*$F98*'[6]Crops area and crops yeild'!H82)+($G24*$G98*'[6]Crops area and crops yeild'!H82)+($H24*$H98*'[6]Crops area and crops yeild'!H82)))</f>
        <v>17120.880740427376</v>
      </c>
      <c r="K145" s="342">
        <f>($E24*$H36/100*$E98*'[6]Crops area and crops yeild'!I82+($E24*$I36/100*$E110*'[6]Crops area and crops yeild'!I82+($E24*$J36/100*$E122*'[6]Crops area and crops yeild'!I82)+($F24*$F98*'[6]Crops area and crops yeild'!I82)+($G24*$G98*'[6]Crops area and crops yeild'!I82)+($H24*$H98*'[6]Crops area and crops yeild'!I82)))</f>
        <v>18824.652176899905</v>
      </c>
      <c r="L145" s="342">
        <f>($E24*$H36/100*$E98*'[6]Crops area and crops yeild'!J82+($E24*$I36/100*$E110*'[6]Crops area and crops yeild'!J82+($E24*$J36/100*$E122*'[6]Crops area and crops yeild'!J82)+($F24*$F98*'[6]Crops area and crops yeild'!J82)+($G24*$G98*'[6]Crops area and crops yeild'!J82)+($H24*$H98*'[6]Crops area and crops yeild'!J82)))</f>
        <v>22165.263206386073</v>
      </c>
      <c r="M145" s="342">
        <f>($E24*$H36/100*$E98*'[6]Crops area and crops yeild'!K82+($E24*$I36/100*$E110*'[6]Crops area and crops yeild'!K82+($E24*$J36/100*$E122*'[6]Crops area and crops yeild'!K82)+($F24*$F98*'[6]Crops area and crops yeild'!K82)+($G24*$G98*'[6]Crops area and crops yeild'!K82)+($H24*$H98*'[6]Crops area and crops yeild'!K82)))</f>
        <v>16430.485895557864</v>
      </c>
      <c r="N145" s="342">
        <f>($E24*$H36/100*$E98*'[6]Crops area and crops yeild'!L82+($E24*$I36/100*$E110*'[6]Crops area and crops yeild'!L82+($E24*$J36/100*$E122*'[6]Crops area and crops yeild'!L82)+($F24*$F98*'[6]Crops area and crops yeild'!L82)+($G24*$G98*'[6]Crops area and crops yeild'!L82)+($H24*$H98*'[6]Crops area and crops yeild'!L82)))</f>
        <v>15376.665381524374</v>
      </c>
      <c r="O145" s="342">
        <f>($E24*$H36/100*$E98*'[6]Crops area and crops yeild'!M82+($E24*$I36/100*$E110*'[6]Crops area and crops yeild'!M82+($E24*$J36/100*$E122*'[6]Crops area and crops yeild'!M82)+($F24*$F98*'[6]Crops area and crops yeild'!M82)+($G24*$G98*'[6]Crops area and crops yeild'!M82)+($H24*$H98*'[6]Crops area and crops yeild'!M82)))</f>
        <v>14274.141270761225</v>
      </c>
      <c r="P145" s="342">
        <f>($E24*$H36/100*$E98*'[6]Crops area and crops yeild'!N82+($E24*$I36/100*$E110*'[6]Crops area and crops yeild'!N82+($E24*$J36/100*$E122*'[6]Crops area and crops yeild'!N82)+($F24*$F98*'[6]Crops area and crops yeild'!N82)+($G24*$G98*'[6]Crops area and crops yeild'!N82)+($H24*$H98*'[6]Crops area and crops yeild'!N82)))</f>
        <v>13614.791408602432</v>
      </c>
      <c r="Q145" s="342">
        <f>($E24*$H36/100*$E98*'[6]Crops area and crops yeild'!O82+($E24*$I36/100*$E110*'[6]Crops area and crops yeild'!O82+($E24*$J36/100*$E122*'[6]Crops area and crops yeild'!O82)+($F24*$F98*'[6]Crops area and crops yeild'!O82)+($G24*$G98*'[6]Crops area and crops yeild'!O82)+($H24*$H98*'[6]Crops area and crops yeild'!O82)))</f>
        <v>17381.202889029162</v>
      </c>
      <c r="R145" s="342">
        <f>($E24*$H36/100*$E98*'[6]Crops area and crops yeild'!P82+($E24*$I36/100*$E110*'[6]Crops area and crops yeild'!P82+($E24*$J36/100*$E122*'[6]Crops area and crops yeild'!P82)+($F24*$F98*'[6]Crops area and crops yeild'!P82)+($G24*$G98*'[6]Crops area and crops yeild'!P82)+($H24*$H98*'[6]Crops area and crops yeild'!P82)))</f>
        <v>22036.241397505757</v>
      </c>
      <c r="S145" s="342">
        <f>($E24*$H36/100*$E98*'[6]Crops area and crops yeild'!Q82+($E24*$I36/100*$E110*'[6]Crops area and crops yeild'!Q82+($E24*$J36/100*$E122*'[6]Crops area and crops yeild'!Q82)+($F24*$F98*'[6]Crops area and crops yeild'!Q82)+($G24*$G98*'[6]Crops area and crops yeild'!Q82)+($H24*$H98*'[6]Crops area and crops yeild'!Q82)))</f>
        <v>16682.263553505327</v>
      </c>
      <c r="T145" s="342">
        <f>($E24*$H36/100*$E98*'[6]Crops area and crops yeild'!R82+($E24*$I36/100*$E110*'[6]Crops area and crops yeild'!R82+($E24*$J36/100*$E122*'[6]Crops area and crops yeild'!R82)+($F24*$F98*'[6]Crops area and crops yeild'!R82)+($G24*$G98*'[6]Crops area and crops yeild'!R82)+($H24*$H98*'[6]Crops area and crops yeild'!R82)))</f>
        <v>14715.321804879572</v>
      </c>
      <c r="U145" s="342">
        <f>($E24*$H36/100*$E98*'[6]Crops area and crops yeild'!S82+($E24*$I36/100*$E110*'[6]Crops area and crops yeild'!S82+($E24*$J36/100*$E122*'[6]Crops area and crops yeild'!S82)+($F24*$F98*'[6]Crops area and crops yeild'!S82)+($G24*$G98*'[6]Crops area and crops yeild'!S82)+($H24*$H98*'[6]Crops area and crops yeild'!S82)))</f>
        <v>16433.049242754165</v>
      </c>
      <c r="V145" s="342">
        <f>($E24*$H36/100*$E98*'[6]Crops area and crops yeild'!T82+($E24*$I36/100*$E110*'[6]Crops area and crops yeild'!T82+($E24*$J36/100*$E122*'[6]Crops area and crops yeild'!T82)+($F24*$F98*'[6]Crops area and crops yeild'!T82)+($G24*$G98*'[6]Crops area and crops yeild'!T82)+($H24*$H98*'[6]Crops area and crops yeild'!T82)))</f>
        <v>16808.722015189345</v>
      </c>
      <c r="W145" s="342">
        <f>($E24*$H36/100*$E98*'[6]Crops area and crops yeild'!U82+($E24*$I36/100*$E110*'[6]Crops area and crops yeild'!U82+($E24*$J36/100*$E122*'[6]Crops area and crops yeild'!U82)+($F24*$F98*'[6]Crops area and crops yeild'!U82)+($G24*$G98*'[6]Crops area and crops yeild'!U82)+($H24*$H98*'[6]Crops area and crops yeild'!U82)))</f>
        <v>13970.042848373778</v>
      </c>
      <c r="X145" s="342">
        <f>($E24*$H36/100*$E98*'[6]Crops area and crops yeild'!V82+($E24*$I36/100*$E110*'[6]Crops area and crops yeild'!V82+($E24*$J36/100*$E122*'[6]Crops area and crops yeild'!V82)+($F24*$F98*'[6]Crops area and crops yeild'!V82)+($G24*$G98*'[6]Crops area and crops yeild'!V82)+($H24*$H98*'[6]Crops area and crops yeild'!V82)))</f>
        <v>14246.665036980463</v>
      </c>
      <c r="Y145" s="342">
        <f>($E24*$H36/100*$E98*'[6]Crops area and crops yeild'!W82+($E24*$I36/100*$E110*'[6]Crops area and crops yeild'!W82+($E24*$J36/100*$E122*'[6]Crops area and crops yeild'!W82)+($F24*$F98*'[6]Crops area and crops yeild'!W82)+($G24*$G98*'[6]Crops area and crops yeild'!W82)+($H24*$H98*'[6]Crops area and crops yeild'!W82)))</f>
        <v>14889.757581587628</v>
      </c>
      <c r="Z145" s="342">
        <f>($E24*$H36/100*$E98*'[6]Crops area and crops yeild'!X82+($E24*$I36/100*$E110*'[6]Crops area and crops yeild'!X82+($E24*$J36/100*$E122*'[6]Crops area and crops yeild'!X82)+($F24*$F98*'[6]Crops area and crops yeild'!X82)+($G24*$G98*'[6]Crops area and crops yeild'!X82)+($H24*$H98*'[6]Crops area and crops yeild'!X82)))</f>
        <v>12883.815929451977</v>
      </c>
      <c r="AA145" s="342">
        <f>($E24*$H36/100*$E98*'[6]Crops area and crops yeild'!Y82+($E24*$I36/100*$E110*'[6]Crops area and crops yeild'!Y82+($E24*$J36/100*$E122*'[6]Crops area and crops yeild'!Y82)+($F24*$F98*'[6]Crops area and crops yeild'!Y82)+($G24*$G98*'[6]Crops area and crops yeild'!Y82)+($H24*$H98*'[6]Crops area and crops yeild'!Y82)))</f>
        <v>14460.191858432065</v>
      </c>
      <c r="AB145" s="342">
        <f>($E24*$H36/100*$E98*'[6]Crops area and crops yeild'!Z82+($E24*$I36/100*$E110*'[6]Crops area and crops yeild'!Z82+($E24*$J36/100*$E122*'[6]Crops area and crops yeild'!Z82)+($F24*$F98*'[6]Crops area and crops yeild'!Z82)+($G24*$G98*'[6]Crops area and crops yeild'!Z82)+($H24*$H98*'[6]Crops area and crops yeild'!Z82)))</f>
        <v>12406.190294529382</v>
      </c>
      <c r="AC145" s="342">
        <f>($E24*$H36/100*$E98*'[6]Crops area and crops yeild'!AA82+($E24*$I36/100*$E110*'[6]Crops area and crops yeild'!AA82+($E24*$J36/100*$E122*'[6]Crops area and crops yeild'!AA82)+($F24*$F98*'[6]Crops area and crops yeild'!AA82)+($G24*$G98*'[6]Crops area and crops yeild'!AA82)+($H24*$H98*'[6]Crops area and crops yeild'!AA82)))</f>
        <v>12044.598842692529</v>
      </c>
      <c r="AD145" s="342">
        <f>($E24*$H36/100*$E98*'[6]Crops area and crops yeild'!AB82+($E24*$I36/100*$E110*'[6]Crops area and crops yeild'!AB82+($E24*$J36/100*$E122*'[6]Crops area and crops yeild'!AB82)+($F24*$F98*'[6]Crops area and crops yeild'!AB82)+($G24*$G98*'[6]Crops area and crops yeild'!AB82)+($H24*$H98*'[6]Crops area and crops yeild'!AB82)))</f>
        <v>12074.740957557438</v>
      </c>
      <c r="AE145" s="342">
        <f>($E24*$H60/100*$E98*'[6]Crops area and crops yeild'!AC82+($E24*$I60/100*$E110*'[6]Crops area and crops yeild'!AC82+($E24*$J60/100*$E122*'[6]Crops area and crops yeild'!AC82)+($F24*$F98*'[6]Crops area and crops yeild'!AC82)+($G24*$G98*'[6]Crops area and crops yeild'!AC82)+($H24*$H98*'[6]Crops area and crops yeild'!AC82)))</f>
        <v>10715.61147775736</v>
      </c>
      <c r="AF145" s="342">
        <f>($E24*$H60/100*$E98*'[6]Crops area and crops yeild'!AD82+($E24*$I60/100*$E110*'[6]Crops area and crops yeild'!AD82+($E24*$J60/100*$E122*'[6]Crops area and crops yeild'!AD82)+($F24*$F98*'[6]Crops area and crops yeild'!AD82)+($G24*$G98*'[6]Crops area and crops yeild'!AD82)+($H24*$H98*'[6]Crops area and crops yeild'!AD82)))</f>
        <v>12569.374439778514</v>
      </c>
      <c r="AG145" s="342">
        <f>($E24*$H60/100*$E98*'[6]Crops area and crops yeild'!AE82+($E24*$I60/100*$E110*'[6]Crops area and crops yeild'!AE82+($E24*$J60/100*$E122*'[6]Crops area and crops yeild'!AE82)+($F24*$F98*'[6]Crops area and crops yeild'!AE82)+($G24*$G98*'[6]Crops area and crops yeild'!AE82)+($H24*$H98*'[6]Crops area and crops yeild'!AE82)))</f>
        <v>12214.593916656926</v>
      </c>
      <c r="AH145" s="342">
        <f>($E24*$H60/100*$E98*'[6]Crops area and crops yeild'!AF82+($E24*$I60/100*$E110*'[6]Crops area and crops yeild'!AF82+($E24*$J60/100*$E122*'[6]Crops area and crops yeild'!AF82)+($F24*$F98*'[6]Crops area and crops yeild'!AF82)+($G24*$G98*'[6]Crops area and crops yeild'!AF82)+($H24*$H98*'[6]Crops area and crops yeild'!AF82)))</f>
        <v>12131.641502682485</v>
      </c>
      <c r="AI145" s="342">
        <f>($E24*$H60/100*$E98*'[6]Crops area and crops yeild'!AG82+($E24*$I60/100*$E110*'[6]Crops area and crops yeild'!AG82+($E24*$J60/100*$E122*'[6]Crops area and crops yeild'!AG82)+($F24*$F98*'[6]Crops area and crops yeild'!AG82)+($G24*$G98*'[6]Crops area and crops yeild'!AG82)+($H24*$H98*'[6]Crops area and crops yeild'!AG82)))</f>
        <v>13332.481881095049</v>
      </c>
      <c r="AJ145" s="342">
        <f>($E24*$H60/100*$E98*'[6]Crops area and crops yeild'!AH82+($E24*$I60/100*$E110*'[6]Crops area and crops yeild'!AH82+($E24*$J60/100*$E122*'[6]Crops area and crops yeild'!AH82)+($F24*$F98*'[6]Crops area and crops yeild'!AH82)+($G24*$G98*'[6]Crops area and crops yeild'!AH82)+($H24*$H98*'[6]Crops area and crops yeild'!AH82)))</f>
        <v>16463.100450716378</v>
      </c>
      <c r="AK145" s="342">
        <f>($E24*$H60/100*$E98*'[6]Crops area and crops yeild'!AL82+($E24*$I60/100*$E110*'[6]Crops area and crops yeild'!AL82+($E24*$J60/100*$E122*'[6]Crops area and crops yeild'!AL82)+($F24*$F98*'[6]Crops area and crops yeild'!AL82)+($G24*$G98*'[6]Crops area and crops yeild'!AL82)+($H24*$H98*'[6]Crops area and crops yeild'!AL82)))</f>
        <v>17896.331524856614</v>
      </c>
      <c r="AL145" s="342">
        <f>($E24*$H84/100*$E98*'[6]Crops area and crops yeild'!AM82+($E24*$I84/100*$E110*'[6]Crops area and crops yeild'!AM82+($E24*$J84/100*$E122*'[6]Crops area and crops yeild'!AM82)+($F24*$F98*'[6]Crops area and crops yeild'!AM82)+($G24*$G98*'[6]Crops area and crops yeild'!AM82)+($H24*$H98*'[6]Crops area and crops yeild'!AM82)))</f>
        <v>17030.961410614909</v>
      </c>
      <c r="AM145" s="704">
        <v>15008.94728653303</v>
      </c>
    </row>
    <row r="146" spans="1:39" x14ac:dyDescent="0.2">
      <c r="A146" s="337" t="s">
        <v>301</v>
      </c>
      <c r="B146" s="337" t="s">
        <v>304</v>
      </c>
      <c r="C146" s="337" t="s">
        <v>237</v>
      </c>
      <c r="D146" s="356" t="s">
        <v>322</v>
      </c>
      <c r="E146" s="342">
        <f>($E25*$H36/100*$E99*('[6]Crops area and crops yeild'!C22-'[6]Crops area and crops yeild'!C25-'[6]Crops area and crops yeild'!C26-'[6]Crops area and crops yeild'!C27-'[6]Crops area and crops yeild'!C28)+($E25*$I36/100*$E111*('[6]Crops area and crops yeild'!C22-'[6]Crops area and crops yeild'!C25-'[6]Crops area and crops yeild'!C26-'[6]Crops area and crops yeild'!C27-'[6]Crops area and crops yeild'!C28)+($E25*$J36/100*$E123*('[6]Crops area and crops yeild'!C22-'[6]Crops area and crops yeild'!C25-'[6]Crops area and crops yeild'!C26-'[6]Crops area and crops yeild'!C27-'[6]Crops area and crops yeild'!C28))+($F25*$F99*('[6]Crops area and crops yeild'!C22-'[6]Crops area and crops yeild'!C25-'[6]Crops area and crops yeild'!C26-'[6]Crops area and crops yeild'!C27-'[6]Crops area and crops yeild'!C28))+($G25*$G99*('[6]Crops area and crops yeild'!C22-'[6]Crops area and crops yeild'!C25-'[6]Crops area and crops yeild'!C26-'[6]Crops area and crops yeild'!C27-'[6]Crops area and crops yeild'!C28))+($H25*$H99*('[6]Crops area and crops yeild'!C22-'[6]Crops area and crops yeild'!C25-'[6]Crops area and crops yeild'!C26-'[6]Crops area and crops yeild'!C27-'[6]Crops area and crops yeild'!C28))))</f>
        <v>83474.983320322266</v>
      </c>
      <c r="F146" s="342">
        <f>($E25*$H36/100*$E99*('[6]Crops area and crops yeild'!D22-'[6]Crops area and crops yeild'!D25-'[6]Crops area and crops yeild'!D26-'[6]Crops area and crops yeild'!D27-'[6]Crops area and crops yeild'!D28)+($E25*$I36/100*$E111*('[6]Crops area and crops yeild'!D22-'[6]Crops area and crops yeild'!D25-'[6]Crops area and crops yeild'!D26-'[6]Crops area and crops yeild'!D27-'[6]Crops area and crops yeild'!D28)+($E25*$J36/100*$E123*('[6]Crops area and crops yeild'!D22-'[6]Crops area and crops yeild'!D25-'[6]Crops area and crops yeild'!D26-'[6]Crops area and crops yeild'!D27-'[6]Crops area and crops yeild'!D28))+($F25*$F99*('[6]Crops area and crops yeild'!D22-'[6]Crops area and crops yeild'!D25-'[6]Crops area and crops yeild'!D26-'[6]Crops area and crops yeild'!D27-'[6]Crops area and crops yeild'!D28))+($G25*$G99*('[6]Crops area and crops yeild'!D22-'[6]Crops area and crops yeild'!D25-'[6]Crops area and crops yeild'!D26-'[6]Crops area and crops yeild'!D27-'[6]Crops area and crops yeild'!D28))+($H25*$H99*('[6]Crops area and crops yeild'!D22-'[6]Crops area and crops yeild'!D25-'[6]Crops area and crops yeild'!D26-'[6]Crops area and crops yeild'!D27-'[6]Crops area and crops yeild'!D28))))</f>
        <v>83771.966411000569</v>
      </c>
      <c r="G146" s="342">
        <f>($E25*$H36/100*$E99*('[6]Crops area and crops yeild'!E22-'[6]Crops area and crops yeild'!E25-'[6]Crops area and crops yeild'!E26-'[6]Crops area and crops yeild'!E27-'[6]Crops area and crops yeild'!E28)+($E25*$I36/100*$E111*('[6]Crops area and crops yeild'!E22-'[6]Crops area and crops yeild'!E25-'[6]Crops area and crops yeild'!E26-'[6]Crops area and crops yeild'!E27-'[6]Crops area and crops yeild'!E28)+($E25*$J36/100*$E123*('[6]Crops area and crops yeild'!E22-'[6]Crops area and crops yeild'!E25-'[6]Crops area and crops yeild'!E26-'[6]Crops area and crops yeild'!E27-'[6]Crops area and crops yeild'!E28))+($F25*$F99*('[6]Crops area and crops yeild'!E22-'[6]Crops area and crops yeild'!E25-'[6]Crops area and crops yeild'!E26-'[6]Crops area and crops yeild'!E27-'[6]Crops area and crops yeild'!E28))+($G25*$G99*('[6]Crops area and crops yeild'!E22-'[6]Crops area and crops yeild'!E25-'[6]Crops area and crops yeild'!E26-'[6]Crops area and crops yeild'!E27-'[6]Crops area and crops yeild'!E28))+($H25*$H99*('[6]Crops area and crops yeild'!E22-'[6]Crops area and crops yeild'!E25-'[6]Crops area and crops yeild'!E26-'[6]Crops area and crops yeild'!E27-'[6]Crops area and crops yeild'!E28))))</f>
        <v>82963.720666542489</v>
      </c>
      <c r="H146" s="342">
        <f>($E25*$H36/100*$E99*('[6]Crops area and crops yeild'!F22-'[6]Crops area and crops yeild'!F25-'[6]Crops area and crops yeild'!F26-'[6]Crops area and crops yeild'!F27-'[6]Crops area and crops yeild'!F28)+($E25*$I36/100*$E111*('[6]Crops area and crops yeild'!F22-'[6]Crops area and crops yeild'!F25-'[6]Crops area and crops yeild'!F26-'[6]Crops area and crops yeild'!F27-'[6]Crops area and crops yeild'!F28)+($E25*$J36/100*$E123*('[6]Crops area and crops yeild'!F22-'[6]Crops area and crops yeild'!F25-'[6]Crops area and crops yeild'!F26-'[6]Crops area and crops yeild'!F27-'[6]Crops area and crops yeild'!F28))+($F25*$F99*('[6]Crops area and crops yeild'!F22-'[6]Crops area and crops yeild'!F25-'[6]Crops area and crops yeild'!F26-'[6]Crops area and crops yeild'!F27-'[6]Crops area and crops yeild'!F28))+($G25*$G99*('[6]Crops area and crops yeild'!F22-'[6]Crops area and crops yeild'!F25-'[6]Crops area and crops yeild'!F26-'[6]Crops area and crops yeild'!F27-'[6]Crops area and crops yeild'!F28))+($H25*$H99*('[6]Crops area and crops yeild'!F22-'[6]Crops area and crops yeild'!F25-'[6]Crops area and crops yeild'!F26-'[6]Crops area and crops yeild'!F27-'[6]Crops area and crops yeild'!F28))))</f>
        <v>80033.93464013662</v>
      </c>
      <c r="I146" s="342">
        <f>($E25*$H36/100*$E99*('[6]Crops area and crops yeild'!G22-'[6]Crops area and crops yeild'!G25-'[6]Crops area and crops yeild'!G26-'[6]Crops area and crops yeild'!G27-'[6]Crops area and crops yeild'!G28)+($E25*$I36/100*$E111*('[6]Crops area and crops yeild'!G22-'[6]Crops area and crops yeild'!G25-'[6]Crops area and crops yeild'!G26-'[6]Crops area and crops yeild'!G27-'[6]Crops area and crops yeild'!G28)+($E25*$J36/100*$E123*('[6]Crops area and crops yeild'!G22-'[6]Crops area and crops yeild'!G25-'[6]Crops area and crops yeild'!G26-'[6]Crops area and crops yeild'!G27-'[6]Crops area and crops yeild'!G28))+($F25*$F99*('[6]Crops area and crops yeild'!G22-'[6]Crops area and crops yeild'!G25-'[6]Crops area and crops yeild'!G26-'[6]Crops area and crops yeild'!G27-'[6]Crops area and crops yeild'!G28))+($G25*$G99*('[6]Crops area and crops yeild'!G22-'[6]Crops area and crops yeild'!G25-'[6]Crops area and crops yeild'!G26-'[6]Crops area and crops yeild'!G27-'[6]Crops area and crops yeild'!G28))+($H25*$H99*('[6]Crops area and crops yeild'!G22-'[6]Crops area and crops yeild'!G25-'[6]Crops area and crops yeild'!G26-'[6]Crops area and crops yeild'!G27-'[6]Crops area and crops yeild'!G28))))</f>
        <v>74395.497123791429</v>
      </c>
      <c r="J146" s="342">
        <f>($E25*$H36/100*$E99*('[6]Crops area and crops yeild'!H22-'[6]Crops area and crops yeild'!H25-'[6]Crops area and crops yeild'!H26-'[6]Crops area and crops yeild'!H27-'[6]Crops area and crops yeild'!H28)+($E25*$I36/100*$E111*('[6]Crops area and crops yeild'!H22-'[6]Crops area and crops yeild'!H25-'[6]Crops area and crops yeild'!H26-'[6]Crops area and crops yeild'!H27-'[6]Crops area and crops yeild'!H28)+($E25*$J36/100*$E123*('[6]Crops area and crops yeild'!H22-'[6]Crops area and crops yeild'!H25-'[6]Crops area and crops yeild'!H26-'[6]Crops area and crops yeild'!H27-'[6]Crops area and crops yeild'!H28))+($F25*$F99*('[6]Crops area and crops yeild'!H22-'[6]Crops area and crops yeild'!H25-'[6]Crops area and crops yeild'!H26-'[6]Crops area and crops yeild'!H27-'[6]Crops area and crops yeild'!H28))+($G25*$G99*('[6]Crops area and crops yeild'!H22-'[6]Crops area and crops yeild'!H25-'[6]Crops area and crops yeild'!H26-'[6]Crops area and crops yeild'!H27-'[6]Crops area and crops yeild'!H28))+($H25*$H99*('[6]Crops area and crops yeild'!H22-'[6]Crops area and crops yeild'!H25-'[6]Crops area and crops yeild'!H26-'[6]Crops area and crops yeild'!H27-'[6]Crops area and crops yeild'!H28))))</f>
        <v>77552.434281991416</v>
      </c>
      <c r="K146" s="342">
        <f>($E25*$H36/100*$E99*('[6]Crops area and crops yeild'!I22-'[6]Crops area and crops yeild'!I25-'[6]Crops area and crops yeild'!I26-'[6]Crops area and crops yeild'!I27-'[6]Crops area and crops yeild'!I28)+($E25*$I36/100*$E111*('[6]Crops area and crops yeild'!I22-'[6]Crops area and crops yeild'!I25-'[6]Crops area and crops yeild'!I26-'[6]Crops area and crops yeild'!I27-'[6]Crops area and crops yeild'!I28)+($E25*$J36/100*$E123*('[6]Crops area and crops yeild'!I22-'[6]Crops area and crops yeild'!I25-'[6]Crops area and crops yeild'!I26-'[6]Crops area and crops yeild'!I27-'[6]Crops area and crops yeild'!I28))+($F25*$F99*('[6]Crops area and crops yeild'!I22-'[6]Crops area and crops yeild'!I25-'[6]Crops area and crops yeild'!I26-'[6]Crops area and crops yeild'!I27-'[6]Crops area and crops yeild'!I28))+($G25*$G99*('[6]Crops area and crops yeild'!I22-'[6]Crops area and crops yeild'!I25-'[6]Crops area and crops yeild'!I26-'[6]Crops area and crops yeild'!I27-'[6]Crops area and crops yeild'!I28))+($H25*$H99*('[6]Crops area and crops yeild'!I22-'[6]Crops area and crops yeild'!I25-'[6]Crops area and crops yeild'!I26-'[6]Crops area and crops yeild'!I27-'[6]Crops area and crops yeild'!I28))))</f>
        <v>75587.769325757283</v>
      </c>
      <c r="L146" s="342">
        <f>($E25*$H36/100*$E99*('[6]Crops area and crops yeild'!J22-'[6]Crops area and crops yeild'!J25-'[6]Crops area and crops yeild'!J26-'[6]Crops area and crops yeild'!J27-'[6]Crops area and crops yeild'!J28)+($E25*$I36/100*$E111*('[6]Crops area and crops yeild'!J22-'[6]Crops area and crops yeild'!J25-'[6]Crops area and crops yeild'!J26-'[6]Crops area and crops yeild'!J27-'[6]Crops area and crops yeild'!J28)+($E25*$J36/100*$E123*('[6]Crops area and crops yeild'!J22-'[6]Crops area and crops yeild'!J25-'[6]Crops area and crops yeild'!J26-'[6]Crops area and crops yeild'!J27-'[6]Crops area and crops yeild'!J28))+($F25*$F99*('[6]Crops area and crops yeild'!J22-'[6]Crops area and crops yeild'!J25-'[6]Crops area and crops yeild'!J26-'[6]Crops area and crops yeild'!J27-'[6]Crops area and crops yeild'!J28))+($G25*$G99*('[6]Crops area and crops yeild'!J22-'[6]Crops area and crops yeild'!J25-'[6]Crops area and crops yeild'!J26-'[6]Crops area and crops yeild'!J27-'[6]Crops area and crops yeild'!J28))+($H25*$H99*('[6]Crops area and crops yeild'!J22-'[6]Crops area and crops yeild'!J25-'[6]Crops area and crops yeild'!J26-'[6]Crops area and crops yeild'!J27-'[6]Crops area and crops yeild'!J28))))</f>
        <v>69430.227855164369</v>
      </c>
      <c r="M146" s="342">
        <f>($E25*$H36/100*$E99*('[6]Crops area and crops yeild'!K22-'[6]Crops area and crops yeild'!K25-'[6]Crops area and crops yeild'!K26-'[6]Crops area and crops yeild'!K27-'[6]Crops area and crops yeild'!K28)+($E25*$I36/100*$E111*('[6]Crops area and crops yeild'!K22-'[6]Crops area and crops yeild'!K25-'[6]Crops area and crops yeild'!K26-'[6]Crops area and crops yeild'!K27-'[6]Crops area and crops yeild'!K28)+($E25*$J36/100*$E123*('[6]Crops area and crops yeild'!K22-'[6]Crops area and crops yeild'!K25-'[6]Crops area and crops yeild'!K26-'[6]Crops area and crops yeild'!K27-'[6]Crops area and crops yeild'!K28))+($F25*$F99*('[6]Crops area and crops yeild'!K22-'[6]Crops area and crops yeild'!K25-'[6]Crops area and crops yeild'!K26-'[6]Crops area and crops yeild'!K27-'[6]Crops area and crops yeild'!K28))+($G25*$G99*('[6]Crops area and crops yeild'!K22-'[6]Crops area and crops yeild'!K25-'[6]Crops area and crops yeild'!K26-'[6]Crops area and crops yeild'!K27-'[6]Crops area and crops yeild'!K28))+($H25*$H99*('[6]Crops area and crops yeild'!K22-'[6]Crops area and crops yeild'!K25-'[6]Crops area and crops yeild'!K26-'[6]Crops area and crops yeild'!K27-'[6]Crops area and crops yeild'!K28))))</f>
        <v>69859.378777629099</v>
      </c>
      <c r="N146" s="342">
        <f>($E25*$H36/100*$E99*('[6]Crops area and crops yeild'!L22-'[6]Crops area and crops yeild'!L25-'[6]Crops area and crops yeild'!L26-'[6]Crops area and crops yeild'!L27-'[6]Crops area and crops yeild'!L28)+($E25*$I36/100*$E111*('[6]Crops area and crops yeild'!L22-'[6]Crops area and crops yeild'!L25-'[6]Crops area and crops yeild'!L26-'[6]Crops area and crops yeild'!L27-'[6]Crops area and crops yeild'!L28)+($E25*$J36/100*$E123*('[6]Crops area and crops yeild'!L22-'[6]Crops area and crops yeild'!L25-'[6]Crops area and crops yeild'!L26-'[6]Crops area and crops yeild'!L27-'[6]Crops area and crops yeild'!L28))+($F25*$F99*('[6]Crops area and crops yeild'!L22-'[6]Crops area and crops yeild'!L25-'[6]Crops area and crops yeild'!L26-'[6]Crops area and crops yeild'!L27-'[6]Crops area and crops yeild'!L28))+($G25*$G99*('[6]Crops area and crops yeild'!L22-'[6]Crops area and crops yeild'!L25-'[6]Crops area and crops yeild'!L26-'[6]Crops area and crops yeild'!L27-'[6]Crops area and crops yeild'!L28))+($H25*$H99*('[6]Crops area and crops yeild'!L22-'[6]Crops area and crops yeild'!L25-'[6]Crops area and crops yeild'!L26-'[6]Crops area and crops yeild'!L27-'[6]Crops area and crops yeild'!L28))))</f>
        <v>74965.101025706783</v>
      </c>
      <c r="O146" s="342">
        <f>($E25*$H36/100*$E99*('[6]Crops area and crops yeild'!M22-'[6]Crops area and crops yeild'!M25-'[6]Crops area and crops yeild'!M26-'[6]Crops area and crops yeild'!M27-'[6]Crops area and crops yeild'!M28)+($E25*$I36/100*$E111*('[6]Crops area and crops yeild'!M22-'[6]Crops area and crops yeild'!M25-'[6]Crops area and crops yeild'!M26-'[6]Crops area and crops yeild'!M27-'[6]Crops area and crops yeild'!M28)+($E25*$J36/100*$E123*('[6]Crops area and crops yeild'!M22-'[6]Crops area and crops yeild'!M25-'[6]Crops area and crops yeild'!M26-'[6]Crops area and crops yeild'!M27-'[6]Crops area and crops yeild'!M28))+($F25*$F99*('[6]Crops area and crops yeild'!M22-'[6]Crops area and crops yeild'!M25-'[6]Crops area and crops yeild'!M26-'[6]Crops area and crops yeild'!M27-'[6]Crops area and crops yeild'!M28))+($G25*$G99*('[6]Crops area and crops yeild'!M22-'[6]Crops area and crops yeild'!M25-'[6]Crops area and crops yeild'!M26-'[6]Crops area and crops yeild'!M27-'[6]Crops area and crops yeild'!M28))+($H25*$H99*('[6]Crops area and crops yeild'!M22-'[6]Crops area and crops yeild'!M25-'[6]Crops area and crops yeild'!M26-'[6]Crops area and crops yeild'!M27-'[6]Crops area and crops yeild'!M28))))</f>
        <v>71821.528599750862</v>
      </c>
      <c r="P146" s="342">
        <f>($E25*$H36/100*$E99*('[6]Crops area and crops yeild'!N22-'[6]Crops area and crops yeild'!N25-'[6]Crops area and crops yeild'!N26-'[6]Crops area and crops yeild'!N27-'[6]Crops area and crops yeild'!N28)+($E25*$I36/100*$E111*('[6]Crops area and crops yeild'!N22-'[6]Crops area and crops yeild'!N25-'[6]Crops area and crops yeild'!N26-'[6]Crops area and crops yeild'!N27-'[6]Crops area and crops yeild'!N28)+($E25*$J36/100*$E123*('[6]Crops area and crops yeild'!N22-'[6]Crops area and crops yeild'!N25-'[6]Crops area and crops yeild'!N26-'[6]Crops area and crops yeild'!N27-'[6]Crops area and crops yeild'!N28))+($F25*$F99*('[6]Crops area and crops yeild'!N22-'[6]Crops area and crops yeild'!N25-'[6]Crops area and crops yeild'!N26-'[6]Crops area and crops yeild'!N27-'[6]Crops area and crops yeild'!N28))+($G25*$G99*('[6]Crops area and crops yeild'!N22-'[6]Crops area and crops yeild'!N25-'[6]Crops area and crops yeild'!N26-'[6]Crops area and crops yeild'!N27-'[6]Crops area and crops yeild'!N28))+($H25*$H99*('[6]Crops area and crops yeild'!N22-'[6]Crops area and crops yeild'!N25-'[6]Crops area and crops yeild'!N26-'[6]Crops area and crops yeild'!N27-'[6]Crops area and crops yeild'!N28))))</f>
        <v>71391.884513734709</v>
      </c>
      <c r="Q146" s="342">
        <f>($E25*$H36/100*$E99*('[6]Crops area and crops yeild'!O22-'[6]Crops area and crops yeild'!O25-'[6]Crops area and crops yeild'!O26-'[6]Crops area and crops yeild'!O27-'[6]Crops area and crops yeild'!O28)+($E25*$I36/100*$E111*('[6]Crops area and crops yeild'!O22-'[6]Crops area and crops yeild'!O25-'[6]Crops area and crops yeild'!O26-'[6]Crops area and crops yeild'!O27-'[6]Crops area and crops yeild'!O28)+($E25*$J36/100*$E123*('[6]Crops area and crops yeild'!O22-'[6]Crops area and crops yeild'!O25-'[6]Crops area and crops yeild'!O26-'[6]Crops area and crops yeild'!O27-'[6]Crops area and crops yeild'!O28))+($F25*$F99*('[6]Crops area and crops yeild'!O22-'[6]Crops area and crops yeild'!O25-'[6]Crops area and crops yeild'!O26-'[6]Crops area and crops yeild'!O27-'[6]Crops area and crops yeild'!O28))+($G25*$G99*('[6]Crops area and crops yeild'!O22-'[6]Crops area and crops yeild'!O25-'[6]Crops area and crops yeild'!O26-'[6]Crops area and crops yeild'!O27-'[6]Crops area and crops yeild'!O28))+($H25*$H99*('[6]Crops area and crops yeild'!O22-'[6]Crops area and crops yeild'!O25-'[6]Crops area and crops yeild'!O26-'[6]Crops area and crops yeild'!O27-'[6]Crops area and crops yeild'!O28))))</f>
        <v>61784.441090880653</v>
      </c>
      <c r="R146" s="342">
        <f>($E25*$H36/100*$E99*('[6]Crops area and crops yeild'!P22-'[6]Crops area and crops yeild'!P25-'[6]Crops area and crops yeild'!P26-'[6]Crops area and crops yeild'!P27-'[6]Crops area and crops yeild'!P28)+($E25*$I36/100*$E111*('[6]Crops area and crops yeild'!P22-'[6]Crops area and crops yeild'!P25-'[6]Crops area and crops yeild'!P26-'[6]Crops area and crops yeild'!P27-'[6]Crops area and crops yeild'!P28)+($E25*$J36/100*$E123*('[6]Crops area and crops yeild'!P22-'[6]Crops area and crops yeild'!P25-'[6]Crops area and crops yeild'!P26-'[6]Crops area and crops yeild'!P27-'[6]Crops area and crops yeild'!P28))+($F25*$F99*('[6]Crops area and crops yeild'!P22-'[6]Crops area and crops yeild'!P25-'[6]Crops area and crops yeild'!P26-'[6]Crops area and crops yeild'!P27-'[6]Crops area and crops yeild'!P28))+($G25*$G99*('[6]Crops area and crops yeild'!P22-'[6]Crops area and crops yeild'!P25-'[6]Crops area and crops yeild'!P26-'[6]Crops area and crops yeild'!P27-'[6]Crops area and crops yeild'!P28))+($H25*$H99*('[6]Crops area and crops yeild'!P22-'[6]Crops area and crops yeild'!P25-'[6]Crops area and crops yeild'!P26-'[6]Crops area and crops yeild'!P27-'[6]Crops area and crops yeild'!P28))))</f>
        <v>61817.617189313256</v>
      </c>
      <c r="S146" s="342">
        <f>($E25*$H36/100*$E99*('[6]Crops area and crops yeild'!Q22-'[6]Crops area and crops yeild'!Q25-'[6]Crops area and crops yeild'!Q26-'[6]Crops area and crops yeild'!Q27-'[6]Crops area and crops yeild'!Q28)+($E25*$I36/100*$E111*('[6]Crops area and crops yeild'!Q22-'[6]Crops area and crops yeild'!Q25-'[6]Crops area and crops yeild'!Q26-'[6]Crops area and crops yeild'!Q27-'[6]Crops area and crops yeild'!Q28)+($E25*$J36/100*$E123*('[6]Crops area and crops yeild'!Q22-'[6]Crops area and crops yeild'!Q25-'[6]Crops area and crops yeild'!Q26-'[6]Crops area and crops yeild'!Q27-'[6]Crops area and crops yeild'!Q28))+($F25*$F99*('[6]Crops area and crops yeild'!Q22-'[6]Crops area and crops yeild'!Q25-'[6]Crops area and crops yeild'!Q26-'[6]Crops area and crops yeild'!Q27-'[6]Crops area and crops yeild'!Q28))+($G25*$G99*('[6]Crops area and crops yeild'!Q22-'[6]Crops area and crops yeild'!Q25-'[6]Crops area and crops yeild'!Q26-'[6]Crops area and crops yeild'!Q27-'[6]Crops area and crops yeild'!Q28))+($H25*$H99*('[6]Crops area and crops yeild'!Q22-'[6]Crops area and crops yeild'!Q25-'[6]Crops area and crops yeild'!Q26-'[6]Crops area and crops yeild'!Q27-'[6]Crops area and crops yeild'!Q28))))</f>
        <v>59957.712993657711</v>
      </c>
      <c r="T146" s="342">
        <f>($E25*$H36/100*$E99*('[6]Crops area and crops yeild'!R22-'[6]Crops area and crops yeild'!R25-'[6]Crops area and crops yeild'!R26-'[6]Crops area and crops yeild'!R27-'[6]Crops area and crops yeild'!R28)+($E25*$I36/100*$E111*('[6]Crops area and crops yeild'!R22-'[6]Crops area and crops yeild'!R25-'[6]Crops area and crops yeild'!R26-'[6]Crops area and crops yeild'!R27-'[6]Crops area and crops yeild'!R28)+($E25*$J36/100*$E123*('[6]Crops area and crops yeild'!R22-'[6]Crops area and crops yeild'!R25-'[6]Crops area and crops yeild'!R26-'[6]Crops area and crops yeild'!R27-'[6]Crops area and crops yeild'!R28))+($F25*$F99*('[6]Crops area and crops yeild'!R22-'[6]Crops area and crops yeild'!R25-'[6]Crops area and crops yeild'!R26-'[6]Crops area and crops yeild'!R27-'[6]Crops area and crops yeild'!R28))+($G25*$G99*('[6]Crops area and crops yeild'!R22-'[6]Crops area and crops yeild'!R25-'[6]Crops area and crops yeild'!R26-'[6]Crops area and crops yeild'!R27-'[6]Crops area and crops yeild'!R28))+($H25*$H99*('[6]Crops area and crops yeild'!R22-'[6]Crops area and crops yeild'!R25-'[6]Crops area and crops yeild'!R26-'[6]Crops area and crops yeild'!R27-'[6]Crops area and crops yeild'!R28))))</f>
        <v>60035.000105949024</v>
      </c>
      <c r="U146" s="342">
        <f>($E25*$H36/100*$E99*('[6]Crops area and crops yeild'!S22-'[6]Crops area and crops yeild'!S25-'[6]Crops area and crops yeild'!S26-'[6]Crops area and crops yeild'!S27-'[6]Crops area and crops yeild'!S28)+($E25*$I36/100*$E111*('[6]Crops area and crops yeild'!S22-'[6]Crops area and crops yeild'!S25-'[6]Crops area and crops yeild'!S26-'[6]Crops area and crops yeild'!S27-'[6]Crops area and crops yeild'!S28)+($E25*$J36/100*$E123*('[6]Crops area and crops yeild'!S22-'[6]Crops area and crops yeild'!S25-'[6]Crops area and crops yeild'!S26-'[6]Crops area and crops yeild'!S27-'[6]Crops area and crops yeild'!S28))+($F25*$F99*('[6]Crops area and crops yeild'!S22-'[6]Crops area and crops yeild'!S25-'[6]Crops area and crops yeild'!S26-'[6]Crops area and crops yeild'!S27-'[6]Crops area and crops yeild'!S28))+($G25*$G99*('[6]Crops area and crops yeild'!S22-'[6]Crops area and crops yeild'!S25-'[6]Crops area and crops yeild'!S26-'[6]Crops area and crops yeild'!S27-'[6]Crops area and crops yeild'!S28))+($H25*$H99*('[6]Crops area and crops yeild'!S22-'[6]Crops area and crops yeild'!S25-'[6]Crops area and crops yeild'!S26-'[6]Crops area and crops yeild'!S27-'[6]Crops area and crops yeild'!S28))))</f>
        <v>58974.623509489196</v>
      </c>
      <c r="V146" s="342">
        <f>($E25*$H36/100*$E99*('[6]Crops area and crops yeild'!T22-'[6]Crops area and crops yeild'!T25-'[6]Crops area and crops yeild'!T26-'[6]Crops area and crops yeild'!T27-'[6]Crops area and crops yeild'!T28)+($E25*$I36/100*$E111*('[6]Crops area and crops yeild'!T22-'[6]Crops area and crops yeild'!T25-'[6]Crops area and crops yeild'!T26-'[6]Crops area and crops yeild'!T27-'[6]Crops area and crops yeild'!T28)+($E25*$J36/100*$E123*('[6]Crops area and crops yeild'!T22-'[6]Crops area and crops yeild'!T25-'[6]Crops area and crops yeild'!T26-'[6]Crops area and crops yeild'!T27-'[6]Crops area and crops yeild'!T28))+($F25*$F99*('[6]Crops area and crops yeild'!T22-'[6]Crops area and crops yeild'!T25-'[6]Crops area and crops yeild'!T26-'[6]Crops area and crops yeild'!T27-'[6]Crops area and crops yeild'!T28))+($G25*$G99*('[6]Crops area and crops yeild'!T22-'[6]Crops area and crops yeild'!T25-'[6]Crops area and crops yeild'!T26-'[6]Crops area and crops yeild'!T27-'[6]Crops area and crops yeild'!T28))+($H25*$H99*('[6]Crops area and crops yeild'!T22-'[6]Crops area and crops yeild'!T25-'[6]Crops area and crops yeild'!T26-'[6]Crops area and crops yeild'!T27-'[6]Crops area and crops yeild'!T28))))</f>
        <v>58241.924009985829</v>
      </c>
      <c r="W146" s="342">
        <f>($E25*$H36/100*$E99*('[6]Crops area and crops yeild'!U22-'[6]Crops area and crops yeild'!U25-'[6]Crops area and crops yeild'!U26-'[6]Crops area and crops yeild'!U27-'[6]Crops area and crops yeild'!U28)+($E25*$I36/100*$E111*('[6]Crops area and crops yeild'!U22-'[6]Crops area and crops yeild'!U25-'[6]Crops area and crops yeild'!U26-'[6]Crops area and crops yeild'!U27-'[6]Crops area and crops yeild'!U28)+($E25*$J36/100*$E123*('[6]Crops area and crops yeild'!U22-'[6]Crops area and crops yeild'!U25-'[6]Crops area and crops yeild'!U26-'[6]Crops area and crops yeild'!U27-'[6]Crops area and crops yeild'!U28))+($F25*$F99*('[6]Crops area and crops yeild'!U22-'[6]Crops area and crops yeild'!U25-'[6]Crops area and crops yeild'!U26-'[6]Crops area and crops yeild'!U27-'[6]Crops area and crops yeild'!U28))+($G25*$G99*('[6]Crops area and crops yeild'!U22-'[6]Crops area and crops yeild'!U25-'[6]Crops area and crops yeild'!U26-'[6]Crops area and crops yeild'!U27-'[6]Crops area and crops yeild'!U28))+($H25*$H99*('[6]Crops area and crops yeild'!U22-'[6]Crops area and crops yeild'!U25-'[6]Crops area and crops yeild'!U26-'[6]Crops area and crops yeild'!U27-'[6]Crops area and crops yeild'!U28))))</f>
        <v>58758.576448219326</v>
      </c>
      <c r="X146" s="342">
        <f>($E25*$H36/100*$E99*('[6]Crops area and crops yeild'!V22-'[6]Crops area and crops yeild'!V25-'[6]Crops area and crops yeild'!V26-'[6]Crops area and crops yeild'!V27-'[6]Crops area and crops yeild'!V28)+($E25*$I36/100*$E111*('[6]Crops area and crops yeild'!V22-'[6]Crops area and crops yeild'!V25-'[6]Crops area and crops yeild'!V26-'[6]Crops area and crops yeild'!V27-'[6]Crops area and crops yeild'!V28)+($E25*$J36/100*$E123*('[6]Crops area and crops yeild'!V22-'[6]Crops area and crops yeild'!V25-'[6]Crops area and crops yeild'!V26-'[6]Crops area and crops yeild'!V27-'[6]Crops area and crops yeild'!V28))+($F25*$F99*('[6]Crops area and crops yeild'!V22-'[6]Crops area and crops yeild'!V25-'[6]Crops area and crops yeild'!V26-'[6]Crops area and crops yeild'!V27-'[6]Crops area and crops yeild'!V28))+($G25*$G99*('[6]Crops area and crops yeild'!V22-'[6]Crops area and crops yeild'!V25-'[6]Crops area and crops yeild'!V26-'[6]Crops area and crops yeild'!V27-'[6]Crops area and crops yeild'!V28))+($H25*$H99*('[6]Crops area and crops yeild'!V22-'[6]Crops area and crops yeild'!V25-'[6]Crops area and crops yeild'!V26-'[6]Crops area and crops yeild'!V27-'[6]Crops area and crops yeild'!V28))))</f>
        <v>57738.522876379575</v>
      </c>
      <c r="Y146" s="342">
        <f>($E25*$H36/100*$E99*('[6]Crops area and crops yeild'!W22-'[6]Crops area and crops yeild'!W25-'[6]Crops area and crops yeild'!W26-'[6]Crops area and crops yeild'!W27-'[6]Crops area and crops yeild'!W28)+($E25*$I36/100*$E111*('[6]Crops area and crops yeild'!W22-'[6]Crops area and crops yeild'!W25-'[6]Crops area and crops yeild'!W26-'[6]Crops area and crops yeild'!W27-'[6]Crops area and crops yeild'!W28)+($E25*$J36/100*$E123*('[6]Crops area and crops yeild'!W22-'[6]Crops area and crops yeild'!W25-'[6]Crops area and crops yeild'!W26-'[6]Crops area and crops yeild'!W27-'[6]Crops area and crops yeild'!W28))+($F25*$F99*('[6]Crops area and crops yeild'!W22-'[6]Crops area and crops yeild'!W25-'[6]Crops area and crops yeild'!W26-'[6]Crops area and crops yeild'!W27-'[6]Crops area and crops yeild'!W28))+($G25*$G99*('[6]Crops area and crops yeild'!W22-'[6]Crops area and crops yeild'!W25-'[6]Crops area and crops yeild'!W26-'[6]Crops area and crops yeild'!W27-'[6]Crops area and crops yeild'!W28))+($H25*$H99*('[6]Crops area and crops yeild'!W22-'[6]Crops area and crops yeild'!W25-'[6]Crops area and crops yeild'!W26-'[6]Crops area and crops yeild'!W27-'[6]Crops area and crops yeild'!W28))))</f>
        <v>58727.4247861654</v>
      </c>
      <c r="Z146" s="342">
        <f>($E25*$H36/100*$E99*('[6]Crops area and crops yeild'!X22-'[6]Crops area and crops yeild'!X25-'[6]Crops area and crops yeild'!X26-'[6]Crops area and crops yeild'!X27-'[6]Crops area and crops yeild'!X28)+($E25*$I36/100*$E111*('[6]Crops area and crops yeild'!X22-'[6]Crops area and crops yeild'!X25-'[6]Crops area and crops yeild'!X26-'[6]Crops area and crops yeild'!X27-'[6]Crops area and crops yeild'!X28)+($E25*$J36/100*$E123*('[6]Crops area and crops yeild'!X22-'[6]Crops area and crops yeild'!X25-'[6]Crops area and crops yeild'!X26-'[6]Crops area and crops yeild'!X27-'[6]Crops area and crops yeild'!X28))+($F25*$F99*('[6]Crops area and crops yeild'!X22-'[6]Crops area and crops yeild'!X25-'[6]Crops area and crops yeild'!X26-'[6]Crops area and crops yeild'!X27-'[6]Crops area and crops yeild'!X28))+($G25*$G99*('[6]Crops area and crops yeild'!X22-'[6]Crops area and crops yeild'!X25-'[6]Crops area and crops yeild'!X26-'[6]Crops area and crops yeild'!X27-'[6]Crops area and crops yeild'!X28))+($H25*$H99*('[6]Crops area and crops yeild'!X22-'[6]Crops area and crops yeild'!X25-'[6]Crops area and crops yeild'!X26-'[6]Crops area and crops yeild'!X27-'[6]Crops area and crops yeild'!X28))))</f>
        <v>58292.335188214216</v>
      </c>
      <c r="AA146" s="342">
        <f>($E25*$H36/100*$E99*('[6]Crops area and crops yeild'!Y22-'[6]Crops area and crops yeild'!Y25-'[6]Crops area and crops yeild'!Y26-'[6]Crops area and crops yeild'!Y27-'[6]Crops area and crops yeild'!Y28)+($E25*$I36/100*$E111*('[6]Crops area and crops yeild'!Y22-'[6]Crops area and crops yeild'!Y25-'[6]Crops area and crops yeild'!Y26-'[6]Crops area and crops yeild'!Y27-'[6]Crops area and crops yeild'!Y28)+($E25*$J36/100*$E123*('[6]Crops area and crops yeild'!Y22-'[6]Crops area and crops yeild'!Y25-'[6]Crops area and crops yeild'!Y26-'[6]Crops area and crops yeild'!Y27-'[6]Crops area and crops yeild'!Y28))+($F25*$F99*('[6]Crops area and crops yeild'!Y22-'[6]Crops area and crops yeild'!Y25-'[6]Crops area and crops yeild'!Y26-'[6]Crops area and crops yeild'!Y27-'[6]Crops area and crops yeild'!Y28))+($G25*$G99*('[6]Crops area and crops yeild'!Y22-'[6]Crops area and crops yeild'!Y25-'[6]Crops area and crops yeild'!Y26-'[6]Crops area and crops yeild'!Y27-'[6]Crops area and crops yeild'!Y28))+($H25*$H99*('[6]Crops area and crops yeild'!Y22-'[6]Crops area and crops yeild'!Y25-'[6]Crops area and crops yeild'!Y26-'[6]Crops area and crops yeild'!Y27-'[6]Crops area and crops yeild'!Y28))))</f>
        <v>59259.351979077714</v>
      </c>
      <c r="AB146" s="342">
        <f>($E25*$H36/100*$E99*('[6]Crops area and crops yeild'!Z22-'[6]Crops area and crops yeild'!Z25-'[6]Crops area and crops yeild'!Z26-'[6]Crops area and crops yeild'!Z27-'[6]Crops area and crops yeild'!Z28)+($E25*$I36/100*$E111*('[6]Crops area and crops yeild'!Z22-'[6]Crops area and crops yeild'!Z25-'[6]Crops area and crops yeild'!Z26-'[6]Crops area and crops yeild'!Z27-'[6]Crops area and crops yeild'!Z28)+($E25*$J36/100*$E123*('[6]Crops area and crops yeild'!Z22-'[6]Crops area and crops yeild'!Z25-'[6]Crops area and crops yeild'!Z26-'[6]Crops area and crops yeild'!Z27-'[6]Crops area and crops yeild'!Z28))+($F25*$F99*('[6]Crops area and crops yeild'!Z22-'[6]Crops area and crops yeild'!Z25-'[6]Crops area and crops yeild'!Z26-'[6]Crops area and crops yeild'!Z27-'[6]Crops area and crops yeild'!Z28))+($G25*$G99*('[6]Crops area and crops yeild'!Z22-'[6]Crops area and crops yeild'!Z25-'[6]Crops area and crops yeild'!Z26-'[6]Crops area and crops yeild'!Z27-'[6]Crops area and crops yeild'!Z28))+($H25*$H99*('[6]Crops area and crops yeild'!Z22-'[6]Crops area and crops yeild'!Z25-'[6]Crops area and crops yeild'!Z26-'[6]Crops area and crops yeild'!Z27-'[6]Crops area and crops yeild'!Z28))))</f>
        <v>60041.719459337415</v>
      </c>
      <c r="AC146" s="342">
        <f>($E25*$H36/100*$E99*('[6]Crops area and crops yeild'!AA22-'[6]Crops area and crops yeild'!AA25-'[6]Crops area and crops yeild'!AA26-'[6]Crops area and crops yeild'!AA27-'[6]Crops area and crops yeild'!AA28)+($E25*$I36/100*$E111*('[6]Crops area and crops yeild'!AA22-'[6]Crops area and crops yeild'!AA25-'[6]Crops area and crops yeild'!AA26-'[6]Crops area and crops yeild'!AA27-'[6]Crops area and crops yeild'!AA28)+($E25*$J36/100*$E123*('[6]Crops area and crops yeild'!AA22-'[6]Crops area and crops yeild'!AA25-'[6]Crops area and crops yeild'!AA26-'[6]Crops area and crops yeild'!AA27-'[6]Crops area and crops yeild'!AA28))+($F25*$F99*('[6]Crops area and crops yeild'!AA22-'[6]Crops area and crops yeild'!AA25-'[6]Crops area and crops yeild'!AA26-'[6]Crops area and crops yeild'!AA27-'[6]Crops area and crops yeild'!AA28))+($G25*$G99*('[6]Crops area and crops yeild'!AA22-'[6]Crops area and crops yeild'!AA25-'[6]Crops area and crops yeild'!AA26-'[6]Crops area and crops yeild'!AA27-'[6]Crops area and crops yeild'!AA28))+($H25*$H99*('[6]Crops area and crops yeild'!AA22-'[6]Crops area and crops yeild'!AA25-'[6]Crops area and crops yeild'!AA26-'[6]Crops area and crops yeild'!AA27-'[6]Crops area and crops yeild'!AA28))))</f>
        <v>59910.218877836101</v>
      </c>
      <c r="AD146" s="342">
        <f>($E25*$H36/100*$E99*('[6]Crops area and crops yeild'!AB22-'[6]Crops area and crops yeild'!AB25-'[6]Crops area and crops yeild'!AB26-'[6]Crops area and crops yeild'!AB27-'[6]Crops area and crops yeild'!AB28)+($E25*$I36/100*$E111*('[6]Crops area and crops yeild'!AB22-'[6]Crops area and crops yeild'!AB25-'[6]Crops area and crops yeild'!AB26-'[6]Crops area and crops yeild'!AB27-'[6]Crops area and crops yeild'!AB28)+($E25*$J36/100*$E123*('[6]Crops area and crops yeild'!AB22-'[6]Crops area and crops yeild'!AB25-'[6]Crops area and crops yeild'!AB26-'[6]Crops area and crops yeild'!AB27-'[6]Crops area and crops yeild'!AB28))+($F25*$F99*('[6]Crops area and crops yeild'!AB22-'[6]Crops area and crops yeild'!AB25-'[6]Crops area and crops yeild'!AB26-'[6]Crops area and crops yeild'!AB27-'[6]Crops area and crops yeild'!AB28))+($G25*$G99*('[6]Crops area and crops yeild'!AB22-'[6]Crops area and crops yeild'!AB25-'[6]Crops area and crops yeild'!AB26-'[6]Crops area and crops yeild'!AB27-'[6]Crops area and crops yeild'!AB28))+($H25*$H99*('[6]Crops area and crops yeild'!AB22-'[6]Crops area and crops yeild'!AB25-'[6]Crops area and crops yeild'!AB26-'[6]Crops area and crops yeild'!AB27-'[6]Crops area and crops yeild'!AB28))))</f>
        <v>59047.697525560543</v>
      </c>
      <c r="AE146" s="342">
        <f>($E25*$H60/100*$E99*('[6]Crops area and crops yeild'!AC22-'[6]Crops area and crops yeild'!AC25-'[6]Crops area and crops yeild'!AC26-'[6]Crops area and crops yeild'!AC27-'[6]Crops area and crops yeild'!AC28)+($E25*$I60/100*$E111*('[6]Crops area and crops yeild'!AC22-'[6]Crops area and crops yeild'!AC25-'[6]Crops area and crops yeild'!AC26-'[6]Crops area and crops yeild'!AC27-'[6]Crops area and crops yeild'!AC28)+($E25*$J60/100*$E123*('[6]Crops area and crops yeild'!AC22-'[6]Crops area and crops yeild'!AC25-'[6]Crops area and crops yeild'!AC26-'[6]Crops area and crops yeild'!AC27-'[6]Crops area and crops yeild'!AC28))+($F25*$F99*('[6]Crops area and crops yeild'!AC22-'[6]Crops area and crops yeild'!AC25-'[6]Crops area and crops yeild'!AC26-'[6]Crops area and crops yeild'!AC27-'[6]Crops area and crops yeild'!AC28))+($G25*$G99*('[6]Crops area and crops yeild'!AC22-'[6]Crops area and crops yeild'!AC25-'[6]Crops area and crops yeild'!AC26-'[6]Crops area and crops yeild'!AC27-'[6]Crops area and crops yeild'!AC28))+($H25*$H99*('[6]Crops area and crops yeild'!AC22-'[6]Crops area and crops yeild'!AC25-'[6]Crops area and crops yeild'!AC26-'[6]Crops area and crops yeild'!AC27-'[6]Crops area and crops yeild'!AC28))))</f>
        <v>61680.244894365263</v>
      </c>
      <c r="AF146" s="342">
        <f>($E25*$H60/100*$E99*('[6]Crops area and crops yeild'!AD22-'[6]Crops area and crops yeild'!AD25-'[6]Crops area and crops yeild'!AD26-'[6]Crops area and crops yeild'!AD27-'[6]Crops area and crops yeild'!AD28)+($E25*$I60/100*$E111*('[6]Crops area and crops yeild'!AD22-'[6]Crops area and crops yeild'!AD25-'[6]Crops area and crops yeild'!AD26-'[6]Crops area and crops yeild'!AD27-'[6]Crops area and crops yeild'!AD28)+($E25*$J60/100*$E123*('[6]Crops area and crops yeild'!AD22-'[6]Crops area and crops yeild'!AD25-'[6]Crops area and crops yeild'!AD26-'[6]Crops area and crops yeild'!AD27-'[6]Crops area and crops yeild'!AD28))+($F25*$F99*('[6]Crops area and crops yeild'!AD22-'[6]Crops area and crops yeild'!AD25-'[6]Crops area and crops yeild'!AD26-'[6]Crops area and crops yeild'!AD27-'[6]Crops area and crops yeild'!AD28))+($G25*$G99*('[6]Crops area and crops yeild'!AD22-'[6]Crops area and crops yeild'!AD25-'[6]Crops area and crops yeild'!AD26-'[6]Crops area and crops yeild'!AD27-'[6]Crops area and crops yeild'!AD28))+($H25*$H99*('[6]Crops area and crops yeild'!AD22-'[6]Crops area and crops yeild'!AD25-'[6]Crops area and crops yeild'!AD26-'[6]Crops area and crops yeild'!AD27-'[6]Crops area and crops yeild'!AD28))))</f>
        <v>61958.230991869037</v>
      </c>
      <c r="AG146" s="342">
        <f>($E25*$H60/100*$E99*('[6]Crops area and crops yeild'!AE22-'[6]Crops area and crops yeild'!AE25-'[6]Crops area and crops yeild'!AE26-'[6]Crops area and crops yeild'!AE27-'[6]Crops area and crops yeild'!AE28)+($E25*$I60/100*$E111*('[6]Crops area and crops yeild'!AE22-'[6]Crops area and crops yeild'!AE25-'[6]Crops area and crops yeild'!AE26-'[6]Crops area and crops yeild'!AE27-'[6]Crops area and crops yeild'!AE28)+($E25*$J60/100*$E123*('[6]Crops area and crops yeild'!AE22-'[6]Crops area and crops yeild'!AE25-'[6]Crops area and crops yeild'!AE26-'[6]Crops area and crops yeild'!AE27-'[6]Crops area and crops yeild'!AE28))+($F25*$F99*('[6]Crops area and crops yeild'!AE22-'[6]Crops area and crops yeild'!AE25-'[6]Crops area and crops yeild'!AE26-'[6]Crops area and crops yeild'!AE27-'[6]Crops area and crops yeild'!AE28))+($G25*$G99*('[6]Crops area and crops yeild'!AE22-'[6]Crops area and crops yeild'!AE25-'[6]Crops area and crops yeild'!AE26-'[6]Crops area and crops yeild'!AE27-'[6]Crops area and crops yeild'!AE28))+($H25*$H99*('[6]Crops area and crops yeild'!AE22-'[6]Crops area and crops yeild'!AE25-'[6]Crops area and crops yeild'!AE26-'[6]Crops area and crops yeild'!AE27-'[6]Crops area and crops yeild'!AE28))))</f>
        <v>62100.486388874218</v>
      </c>
      <c r="AH146" s="342">
        <f>($E25*$H60/100*$E99*('[6]Crops area and crops yeild'!AF22-'[6]Crops area and crops yeild'!AF25-'[6]Crops area and crops yeild'!AF26-'[6]Crops area and crops yeild'!AF27-'[6]Crops area and crops yeild'!AF28)+($E25*$I60/100*$E111*('[6]Crops area and crops yeild'!AF22-'[6]Crops area and crops yeild'!AF25-'[6]Crops area and crops yeild'!AF26-'[6]Crops area and crops yeild'!AF27-'[6]Crops area and crops yeild'!AF28)+($E25*$J60/100*$E123*('[6]Crops area and crops yeild'!AF22-'[6]Crops area and crops yeild'!AF25-'[6]Crops area and crops yeild'!AF26-'[6]Crops area and crops yeild'!AF27-'[6]Crops area and crops yeild'!AF28))+($F25*$F99*('[6]Crops area and crops yeild'!AF22-'[6]Crops area and crops yeild'!AF25-'[6]Crops area and crops yeild'!AF26-'[6]Crops area and crops yeild'!AF27-'[6]Crops area and crops yeild'!AF28))+($G25*$G99*('[6]Crops area and crops yeild'!AF22-'[6]Crops area and crops yeild'!AF25-'[6]Crops area and crops yeild'!AF26-'[6]Crops area and crops yeild'!AF27-'[6]Crops area and crops yeild'!AF28))+($H25*$H99*('[6]Crops area and crops yeild'!AF22-'[6]Crops area and crops yeild'!AF25-'[6]Crops area and crops yeild'!AF26-'[6]Crops area and crops yeild'!AF27-'[6]Crops area and crops yeild'!AF28))))</f>
        <v>61138.847804797449</v>
      </c>
      <c r="AI146" s="342">
        <f>($E25*$H60/100*$E99*('[6]Crops area and crops yeild'!AG22-'[6]Crops area and crops yeild'!AG25-'[6]Crops area and crops yeild'!AG26-'[6]Crops area and crops yeild'!AG27-'[6]Crops area and crops yeild'!AG28)+($E25*$I60/100*$E111*('[6]Crops area and crops yeild'!AG22-'[6]Crops area and crops yeild'!AG25-'[6]Crops area and crops yeild'!AG26-'[6]Crops area and crops yeild'!AG27-'[6]Crops area and crops yeild'!AG28)+($E25*$J60/100*$E123*('[6]Crops area and crops yeild'!AG22-'[6]Crops area and crops yeild'!AG25-'[6]Crops area and crops yeild'!AG26-'[6]Crops area and crops yeild'!AG27-'[6]Crops area and crops yeild'!AG28))+($F25*$F99*('[6]Crops area and crops yeild'!AG22-'[6]Crops area and crops yeild'!AG25-'[6]Crops area and crops yeild'!AG26-'[6]Crops area and crops yeild'!AG27-'[6]Crops area and crops yeild'!AG28))+($G25*$G99*('[6]Crops area and crops yeild'!AG22-'[6]Crops area and crops yeild'!AG25-'[6]Crops area and crops yeild'!AG26-'[6]Crops area and crops yeild'!AG27-'[6]Crops area and crops yeild'!AG28))+($H25*$H99*('[6]Crops area and crops yeild'!AG22-'[6]Crops area and crops yeild'!AG25-'[6]Crops area and crops yeild'!AG26-'[6]Crops area and crops yeild'!AG27-'[6]Crops area and crops yeild'!AG28))))</f>
        <v>62341.66187587176</v>
      </c>
      <c r="AJ146" s="342">
        <f>($E25*$H60/100*$E99*('[6]Crops area and crops yeild'!AH22-'[6]Crops area and crops yeild'!AH25-'[6]Crops area and crops yeild'!AH26-'[6]Crops area and crops yeild'!AH27-'[6]Crops area and crops yeild'!AH28)+($E25*$I60/100*$E111*('[6]Crops area and crops yeild'!AH22-'[6]Crops area and crops yeild'!AH25-'[6]Crops area and crops yeild'!AH26-'[6]Crops area and crops yeild'!AH27-'[6]Crops area and crops yeild'!AH28)+($E25*$J60/100*$E123*('[6]Crops area and crops yeild'!AH22-'[6]Crops area and crops yeild'!AH25-'[6]Crops area and crops yeild'!AH26-'[6]Crops area and crops yeild'!AH27-'[6]Crops area and crops yeild'!AH28))+($F25*$F99*('[6]Crops area and crops yeild'!AH22-'[6]Crops area and crops yeild'!AH25-'[6]Crops area and crops yeild'!AH26-'[6]Crops area and crops yeild'!AH27-'[6]Crops area and crops yeild'!AH28))+($G25*$G99*('[6]Crops area and crops yeild'!AH22-'[6]Crops area and crops yeild'!AH25-'[6]Crops area and crops yeild'!AH26-'[6]Crops area and crops yeild'!AH27-'[6]Crops area and crops yeild'!AH28))+($H25*$H99*('[6]Crops area and crops yeild'!AH22-'[6]Crops area and crops yeild'!AH25-'[6]Crops area and crops yeild'!AH26-'[6]Crops area and crops yeild'!AH27-'[6]Crops area and crops yeild'!AH28))))</f>
        <v>62567.449406400956</v>
      </c>
      <c r="AK146" s="342">
        <f>($E25*$H60/100*$E99*('[6]Crops area and crops yeild'!AL22-'[6]Crops area and crops yeild'!AL25-'[6]Crops area and crops yeild'!AL26-'[6]Crops area and crops yeild'!AL27-'[6]Crops area and crops yeild'!AL28)+($E25*$I60/100*$E111*('[6]Crops area and crops yeild'!AL22-'[6]Crops area and crops yeild'!AL25-'[6]Crops area and crops yeild'!AL26-'[6]Crops area and crops yeild'!AL27-'[6]Crops area and crops yeild'!AL28)+($E25*$J60/100*$E123*('[6]Crops area and crops yeild'!AL22-'[6]Crops area and crops yeild'!AL25-'[6]Crops area and crops yeild'!AL26-'[6]Crops area and crops yeild'!AL27-'[6]Crops area and crops yeild'!AL28))+($F25*$F99*('[6]Crops area and crops yeild'!AL22-'[6]Crops area and crops yeild'!AL25-'[6]Crops area and crops yeild'!AL26-'[6]Crops area and crops yeild'!AL27-'[6]Crops area and crops yeild'!AL28))+($G25*$G99*('[6]Crops area and crops yeild'!AL22-'[6]Crops area and crops yeild'!AL25-'[6]Crops area and crops yeild'!AL26-'[6]Crops area and crops yeild'!AL27-'[6]Crops area and crops yeild'!AL28))+($H25*$H99*('[6]Crops area and crops yeild'!AL22-'[6]Crops area and crops yeild'!AL25-'[6]Crops area and crops yeild'!AL26-'[6]Crops area and crops yeild'!AL27-'[6]Crops area and crops yeild'!AL28))))</f>
        <v>57394.812529896393</v>
      </c>
      <c r="AL146" s="342">
        <f>($E25*$H84/100*$E99*('[6]Crops area and crops yeild'!AM22-'[6]Crops area and crops yeild'!AM25-'[6]Crops area and crops yeild'!AM26-'[6]Crops area and crops yeild'!AM27-'[6]Crops area and crops yeild'!AM28)+($E25*$I84/100*$E111*('[6]Crops area and crops yeild'!AM22-'[6]Crops area and crops yeild'!AM25-'[6]Crops area and crops yeild'!AM26-'[6]Crops area and crops yeild'!AM27-'[6]Crops area and crops yeild'!AM28)+($E25*$J84/100*$E123*('[6]Crops area and crops yeild'!AM22-'[6]Crops area and crops yeild'!AM25-'[6]Crops area and crops yeild'!AM26-'[6]Crops area and crops yeild'!AM27-'[6]Crops area and crops yeild'!AM28))+($F25*$F99*('[6]Crops area and crops yeild'!AM22-'[6]Crops area and crops yeild'!AM25-'[6]Crops area and crops yeild'!AM26-'[6]Crops area and crops yeild'!AM27-'[6]Crops area and crops yeild'!AM28))+($G25*$G99*('[6]Crops area and crops yeild'!AM22-'[6]Crops area and crops yeild'!AM25-'[6]Crops area and crops yeild'!AM26-'[6]Crops area and crops yeild'!AM27-'[6]Crops area and crops yeild'!AM28))+($H25*$H99*('[6]Crops area and crops yeild'!AM22-'[6]Crops area and crops yeild'!AM25-'[6]Crops area and crops yeild'!AM26-'[6]Crops area and crops yeild'!AM27-'[6]Crops area and crops yeild'!AM28))))</f>
        <v>55987.601370680801</v>
      </c>
      <c r="AM146" s="704">
        <v>61959.977576912861</v>
      </c>
    </row>
    <row r="147" spans="1:39" x14ac:dyDescent="0.2">
      <c r="A147" s="337" t="s">
        <v>301</v>
      </c>
      <c r="B147" s="337" t="s">
        <v>304</v>
      </c>
      <c r="C147" s="337" t="s">
        <v>237</v>
      </c>
      <c r="D147" s="356" t="s">
        <v>323</v>
      </c>
      <c r="E147" s="342">
        <f>($E26*$H36/100*$E100*'[6]Crops area and crops yeild'!C133+($E26*$I36/100*$E112*'[6]Crops area and crops yeild'!C133+($E26*$J36/100*$E124*'[6]Crops area and crops yeild'!C133)+($F26*$F100*'[6]Crops area and crops yeild'!C133)+($G26*$G100*'[6]Crops area and crops yeild'!C133)+($H26*$H100*'[6]Crops area and crops yeild'!C133)))</f>
        <v>32105.760000000002</v>
      </c>
      <c r="F147" s="342">
        <f>($E26*$H36/100*$E100*'[6]Crops area and crops yeild'!D133+($E26*$I36/100*$E112*'[6]Crops area and crops yeild'!D133+($E26*$J36/100*$E124*'[6]Crops area and crops yeild'!D133)+($F26*$F100*'[6]Crops area and crops yeild'!D133)+($G26*$G100*'[6]Crops area and crops yeild'!D133)+($H26*$H100*'[6]Crops area and crops yeild'!D133)))</f>
        <v>31072.82</v>
      </c>
      <c r="G147" s="342">
        <f>($E26*$H36/100*$E100*'[6]Crops area and crops yeild'!E133+($E26*$I36/100*$E112*'[6]Crops area and crops yeild'!E133+($E26*$J36/100*$E124*'[6]Crops area and crops yeild'!E133)+($F26*$F100*'[6]Crops area and crops yeild'!E133)+($G26*$G100*'[6]Crops area and crops yeild'!E133)+($H26*$H100*'[6]Crops area and crops yeild'!E133)))</f>
        <v>30875.74</v>
      </c>
      <c r="H147" s="342">
        <f>($E26*$H36/100*$E100*'[6]Crops area and crops yeild'!F133+($E26*$I36/100*$E112*'[6]Crops area and crops yeild'!F133+($E26*$J36/100*$E124*'[6]Crops area and crops yeild'!F133)+($F26*$F100*'[6]Crops area and crops yeild'!F133)+($G26*$G100*'[6]Crops area and crops yeild'!F133)+($H26*$H100*'[6]Crops area and crops yeild'!F133)))</f>
        <v>29226.98</v>
      </c>
      <c r="I147" s="342">
        <f>($E26*$H36/100*$E100*'[6]Crops area and crops yeild'!G133+($E26*$I36/100*$E112*'[6]Crops area and crops yeild'!G133+($E26*$J36/100*$E124*'[6]Crops area and crops yeild'!G133)+($F26*$F100*'[6]Crops area and crops yeild'!G133)+($G26*$G100*'[6]Crops area and crops yeild'!G133)+($H26*$H100*'[6]Crops area and crops yeild'!G133)))</f>
        <v>27416.600000000002</v>
      </c>
      <c r="J147" s="342">
        <f>($E26*$H36/100*$E100*'[6]Crops area and crops yeild'!H133+($E26*$I36/100*$E112*'[6]Crops area and crops yeild'!H133+($E26*$J36/100*$E124*'[6]Crops area and crops yeild'!H133)+($F26*$F100*'[6]Crops area and crops yeild'!H133)+($G26*$G100*'[6]Crops area and crops yeild'!H133)+($H26*$H100*'[6]Crops area and crops yeild'!H133)))</f>
        <v>26735.4</v>
      </c>
      <c r="K147" s="342">
        <f>($E26*$H36/100*$E100*'[6]Crops area and crops yeild'!I133+($E26*$I36/100*$E112*'[6]Crops area and crops yeild'!I133+($E26*$J36/100*$E124*'[6]Crops area and crops yeild'!I133)+($F26*$F100*'[6]Crops area and crops yeild'!I133)+($G26*$G100*'[6]Crops area and crops yeild'!I133)+($H26*$H100*'[6]Crops area and crops yeild'!I133)))</f>
        <v>26220.82</v>
      </c>
      <c r="L147" s="342">
        <f>($E26*$H36/100*$E100*'[6]Crops area and crops yeild'!J133+($E26*$I36/100*$E112*'[6]Crops area and crops yeild'!J133+($E26*$J36/100*$E124*'[6]Crops area and crops yeild'!J133)+($F26*$F100*'[6]Crops area and crops yeild'!J133)+($G26*$G100*'[6]Crops area and crops yeild'!J133)+($H26*$H100*'[6]Crops area and crops yeild'!J133)))</f>
        <v>24205.24</v>
      </c>
      <c r="M147" s="342">
        <f>($E26*$H36/100*$E100*'[6]Crops area and crops yeild'!K133+($E26*$I36/100*$E112*'[6]Crops area and crops yeild'!K133+($E26*$J36/100*$E124*'[6]Crops area and crops yeild'!K133)+($F26*$F100*'[6]Crops area and crops yeild'!K133)+($G26*$G100*'[6]Crops area and crops yeild'!K133)+($H26*$H100*'[6]Crops area and crops yeild'!K133)))</f>
        <v>18434.5</v>
      </c>
      <c r="N147" s="342">
        <f>($E26*$H36/100*$E100*'[6]Crops area and crops yeild'!L133+($E26*$I36/100*$E112*'[6]Crops area and crops yeild'!L133+($E26*$J36/100*$E124*'[6]Crops area and crops yeild'!L133)+($F26*$F100*'[6]Crops area and crops yeild'!L133)+($G26*$G100*'[6]Crops area and crops yeild'!L133)+($H26*$H100*'[6]Crops area and crops yeild'!L133)))</f>
        <v>18596.64</v>
      </c>
      <c r="O147" s="342">
        <f>($E26*$H36/100*$E100*'[6]Crops area and crops yeild'!M133+($E26*$I36/100*$E112*'[6]Crops area and crops yeild'!M133+($E26*$J36/100*$E124*'[6]Crops area and crops yeild'!M133)+($F26*$F100*'[6]Crops area and crops yeild'!M133)+($G26*$G100*'[6]Crops area and crops yeild'!M133)+($H26*$H100*'[6]Crops area and crops yeild'!M133)))</f>
        <v>18808.72</v>
      </c>
      <c r="P147" s="342">
        <f>($E26*$H36/100*$E100*'[6]Crops area and crops yeild'!N133+($E26*$I36/100*$E112*'[6]Crops area and crops yeild'!N133+($E26*$J36/100*$E124*'[6]Crops area and crops yeild'!N133)+($F26*$F100*'[6]Crops area and crops yeild'!N133)+($G26*$G100*'[6]Crops area and crops yeild'!N133)+($H26*$H100*'[6]Crops area and crops yeild'!N133)))</f>
        <v>18803.32</v>
      </c>
      <c r="Q147" s="342">
        <f>($E26*$H36/100*$E100*'[6]Crops area and crops yeild'!O133+($E26*$I36/100*$E112*'[6]Crops area and crops yeild'!O133+($E26*$J36/100*$E124*'[6]Crops area and crops yeild'!O133)+($F26*$F100*'[6]Crops area and crops yeild'!O133)+($G26*$G100*'[6]Crops area and crops yeild'!O133)+($H26*$H100*'[6]Crops area and crops yeild'!O133)))</f>
        <v>16054.52</v>
      </c>
      <c r="R147" s="342">
        <f>($E26*$H36/100*$E100*'[6]Crops area and crops yeild'!P133+($E26*$I36/100*$E112*'[6]Crops area and crops yeild'!P133+($E26*$J36/100*$E124*'[6]Crops area and crops yeild'!P133)+($F26*$F100*'[6]Crops area and crops yeild'!P133)+($G26*$G100*'[6]Crops area and crops yeild'!P133)+($H26*$H100*'[6]Crops area and crops yeild'!P133)))</f>
        <v>17500.7</v>
      </c>
      <c r="S147" s="342">
        <f>($E26*$H36/100*$E100*'[6]Crops area and crops yeild'!Q133+($E26*$I36/100*$E112*'[6]Crops area and crops yeild'!Q133+($E26*$J36/100*$E124*'[6]Crops area and crops yeild'!Q133)+($F26*$F100*'[6]Crops area and crops yeild'!Q133)+($G26*$G100*'[6]Crops area and crops yeild'!Q133)+($H26*$H100*'[6]Crops area and crops yeild'!Q133)))</f>
        <v>17162.32</v>
      </c>
      <c r="T147" s="342">
        <f>($E26*$H36/100*$E100*'[6]Crops area and crops yeild'!R133+($E26*$I36/100*$E112*'[6]Crops area and crops yeild'!R133+($E26*$J36/100*$E124*'[6]Crops area and crops yeild'!R133)+($F26*$F100*'[6]Crops area and crops yeild'!R133)+($G26*$G100*'[6]Crops area and crops yeild'!R133)+($H26*$H100*'[6]Crops area and crops yeild'!R133)))</f>
        <v>17054.82</v>
      </c>
      <c r="U147" s="342">
        <f>($E26*$H36/100*$E100*'[6]Crops area and crops yeild'!S133+($E26*$I36/100*$E112*'[6]Crops area and crops yeild'!S133+($E26*$J36/100*$E124*'[6]Crops area and crops yeild'!S133)+($F26*$F100*'[6]Crops area and crops yeild'!S133)+($G26*$G100*'[6]Crops area and crops yeild'!S133)+($H26*$H100*'[6]Crops area and crops yeild'!S133)))</f>
        <v>17787.760000000002</v>
      </c>
      <c r="V147" s="342">
        <f>($E26*$H36/100*$E100*'[6]Crops area and crops yeild'!T133+($E26*$I36/100*$E112*'[6]Crops area and crops yeild'!T133+($E26*$J36/100*$E124*'[6]Crops area and crops yeild'!T133)+($F26*$F100*'[6]Crops area and crops yeild'!T133)+($G26*$G100*'[6]Crops area and crops yeild'!T133)+($H26*$H100*'[6]Crops area and crops yeild'!T133)))</f>
        <v>18642.740000000002</v>
      </c>
      <c r="W147" s="342">
        <f>($E26*$H36/100*$E100*'[6]Crops area and crops yeild'!U133+($E26*$I36/100*$E112*'[6]Crops area and crops yeild'!U133+($E26*$J36/100*$E124*'[6]Crops area and crops yeild'!U133)+($F26*$F100*'[6]Crops area and crops yeild'!U133)+($G26*$G100*'[6]Crops area and crops yeild'!U133)+($H26*$H100*'[6]Crops area and crops yeild'!U133)))</f>
        <v>18401.634600000001</v>
      </c>
      <c r="X147" s="342">
        <f>($E26*$H36/100*$E100*'[6]Crops area and crops yeild'!V133+($E26*$I36/100*$E112*'[6]Crops area and crops yeild'!V133+($E26*$J36/100*$E124*'[6]Crops area and crops yeild'!V133)+($F26*$F100*'[6]Crops area and crops yeild'!V133)+($G26*$G100*'[6]Crops area and crops yeild'!V133)+($H26*$H100*'[6]Crops area and crops yeild'!V133)))</f>
        <v>18157.987000000001</v>
      </c>
      <c r="Y147" s="342">
        <f>($E26*$H36/100*$E100*'[6]Crops area and crops yeild'!W133+($E26*$I36/100*$E112*'[6]Crops area and crops yeild'!W133+($E26*$J36/100*$E124*'[6]Crops area and crops yeild'!W133)+($F26*$F100*'[6]Crops area and crops yeild'!W133)+($G26*$G100*'[6]Crops area and crops yeild'!W133)+($H26*$H100*'[6]Crops area and crops yeild'!W133)))</f>
        <v>18382.390600000002</v>
      </c>
      <c r="Z147" s="342">
        <f>($E26*$H36/100*$E100*'[6]Crops area and crops yeild'!X133+($E26*$I36/100*$E112*'[6]Crops area and crops yeild'!X133+($E26*$J36/100*$E124*'[6]Crops area and crops yeild'!X133)+($F26*$F100*'[6]Crops area and crops yeild'!X133)+($G26*$G100*'[6]Crops area and crops yeild'!X133)+($H26*$H100*'[6]Crops area and crops yeild'!X133)))</f>
        <v>18597.481200000002</v>
      </c>
      <c r="AA147" s="342">
        <f>($E26*$H36/100*$E100*'[6]Crops area and crops yeild'!Y133+($E26*$I36/100*$E112*'[6]Crops area and crops yeild'!Y133+($E26*$J36/100*$E124*'[6]Crops area and crops yeild'!Y133)+($F26*$F100*'[6]Crops area and crops yeild'!Y133)+($G26*$G100*'[6]Crops area and crops yeild'!Y133)+($H26*$H100*'[6]Crops area and crops yeild'!Y133)))</f>
        <v>19182.614399999999</v>
      </c>
      <c r="AB147" s="342">
        <f>($E26*$H36/100*$E100*'[6]Crops area and crops yeild'!Z133+($E26*$I36/100*$E112*'[6]Crops area and crops yeild'!Z133+($E26*$J36/100*$E124*'[6]Crops area and crops yeild'!Z133)+($F26*$F100*'[6]Crops area and crops yeild'!Z133)+($G26*$G100*'[6]Crops area and crops yeild'!Z133)+($H26*$H100*'[6]Crops area and crops yeild'!Z133)))</f>
        <v>19170.3194</v>
      </c>
      <c r="AC147" s="342">
        <f>($E26*$H36/100*$E100*'[6]Crops area and crops yeild'!AA133+($E26*$I36/100*$E112*'[6]Crops area and crops yeild'!AA133+($E26*$J36/100*$E124*'[6]Crops area and crops yeild'!AA133)+($F26*$F100*'[6]Crops area and crops yeild'!AA133)+($G26*$G100*'[6]Crops area and crops yeild'!AA133)+($H26*$H100*'[6]Crops area and crops yeild'!AA133)))</f>
        <v>19159.846000000001</v>
      </c>
      <c r="AD147" s="342">
        <f>($E26*$H36/100*$E100*'[6]Crops area and crops yeild'!AB133+($E26*$I36/100*$E112*'[6]Crops area and crops yeild'!AB133+($E26*$J36/100*$E124*'[6]Crops area and crops yeild'!AB133)+($F26*$F100*'[6]Crops area and crops yeild'!AB133)+($G26*$G100*'[6]Crops area and crops yeild'!AB133)+($H26*$H100*'[6]Crops area and crops yeild'!AB133)))</f>
        <v>18709.418999999998</v>
      </c>
      <c r="AE147" s="342">
        <f>($E26*$H60/100*$E100*'[6]Crops area and crops yeild'!AC133+($E26*$I60/100*$E112*'[6]Crops area and crops yeild'!AC133+($E26*$J60/100*$E124*'[6]Crops area and crops yeild'!AC133)+($F26*$F100*'[6]Crops area and crops yeild'!AC133)+($G26*$G100*'[6]Crops area and crops yeild'!AC133)+($H26*$H100*'[6]Crops area and crops yeild'!AC133)))</f>
        <v>18569.801200000002</v>
      </c>
      <c r="AF147" s="342">
        <f>($E26*$H60/100*$E100*'[6]Crops area and crops yeild'!AD133+($E26*$I60/100*$E112*'[6]Crops area and crops yeild'!AD133+($E26*$J60/100*$E124*'[6]Crops area and crops yeild'!AD133)+($F26*$F100*'[6]Crops area and crops yeild'!AD133)+($G26*$G100*'[6]Crops area and crops yeild'!AD133)+($H26*$H100*'[6]Crops area and crops yeild'!AD133)))</f>
        <v>19209.615000000002</v>
      </c>
      <c r="AG147" s="342">
        <f>($E26*$H60/100*$E100*'[6]Crops area and crops yeild'!AE133+($E26*$I60/100*$E112*'[6]Crops area and crops yeild'!AE133+($E26*$J60/100*$E124*'[6]Crops area and crops yeild'!AE133)+($F26*$F100*'[6]Crops area and crops yeild'!AE133)+($G26*$G100*'[6]Crops area and crops yeild'!AE133)+($H26*$H100*'[6]Crops area and crops yeild'!AE133)))</f>
        <v>19435.816200000001</v>
      </c>
      <c r="AH147" s="342">
        <f>($E26*$H60/100*$E100*'[6]Crops area and crops yeild'!AF133+($E26*$I60/100*$E112*'[6]Crops area and crops yeild'!AF133+($E26*$J60/100*$E124*'[6]Crops area and crops yeild'!AF133)+($F26*$F100*'[6]Crops area and crops yeild'!AF133)+($G26*$G100*'[6]Crops area and crops yeild'!AF133)+($H26*$H100*'[6]Crops area and crops yeild'!AF133)))</f>
        <v>19320.0242</v>
      </c>
      <c r="AI147" s="342">
        <f>($E26*$H60/100*$E100*'[6]Crops area and crops yeild'!AG133+($E26*$I60/100*$E112*'[6]Crops area and crops yeild'!AG133+($E26*$J60/100*$E124*'[6]Crops area and crops yeild'!AG133)+($F26*$F100*'[6]Crops area and crops yeild'!AG133)+($G26*$G100*'[6]Crops area and crops yeild'!AG133)+($H26*$H100*'[6]Crops area and crops yeild'!AG133)))</f>
        <v>19149.585800000001</v>
      </c>
      <c r="AJ147" s="342">
        <f>($E26*$H60/100*$E100*'[6]Crops area and crops yeild'!AH133+($E26*$I60/100*$E112*'[6]Crops area and crops yeild'!AH133+($E26*$J60/100*$E124*'[6]Crops area and crops yeild'!AH133)+($F26*$F100*'[6]Crops area and crops yeild'!AH133)+($G26*$G100*'[6]Crops area and crops yeild'!AH133)+($H26*$H100*'[6]Crops area and crops yeild'!AH133)))</f>
        <v>19612.343400000002</v>
      </c>
      <c r="AK147" s="342">
        <f>($E26*$H60/100*$E100*'[6]Crops area and crops yeild'!AL133+($E26*$I60/100*$E112*'[6]Crops area and crops yeild'!AL133+($E26*$J60/100*$E124*'[6]Crops area and crops yeild'!AL133)+($F26*$F100*'[6]Crops area and crops yeild'!AL133)+($G26*$G100*'[6]Crops area and crops yeild'!AL133)+($H26*$H100*'[6]Crops area and crops yeild'!AL133)))</f>
        <v>19108.529307692312</v>
      </c>
      <c r="AL147" s="342">
        <f>($E26*$H84/100*$E100*'[6]Crops area and crops yeild'!AM133+($E26*$I84/100*$E112*'[6]Crops area and crops yeild'!AM133+($E26*$J84/100*$E124*'[6]Crops area and crops yeild'!AM133)+($F26*$F100*'[6]Crops area and crops yeild'!AM133)+($G26*$G100*'[6]Crops area and crops yeild'!AM133)+($H26*$H100*'[6]Crops area and crops yeild'!AM133)))</f>
        <v>19108.529307692312</v>
      </c>
      <c r="AM147" s="704">
        <v>19038.639200000001</v>
      </c>
    </row>
    <row r="148" spans="1:39" x14ac:dyDescent="0.2">
      <c r="A148" s="339" t="s">
        <v>301</v>
      </c>
      <c r="B148" s="339" t="s">
        <v>305</v>
      </c>
      <c r="C148" s="339" t="s">
        <v>75</v>
      </c>
      <c r="D148" s="340" t="s">
        <v>183</v>
      </c>
      <c r="E148" s="343">
        <f t="shared" ref="E148:X148" si="13">SUM(E142:E147)/1000000</f>
        <v>0.47521886797149571</v>
      </c>
      <c r="F148" s="343">
        <f t="shared" si="13"/>
        <v>0.4688382516821672</v>
      </c>
      <c r="G148" s="343">
        <f t="shared" si="13"/>
        <v>0.46060354006470844</v>
      </c>
      <c r="H148" s="343">
        <f t="shared" si="13"/>
        <v>0.46294405345010081</v>
      </c>
      <c r="I148" s="343">
        <f t="shared" si="13"/>
        <v>0.46792503020639631</v>
      </c>
      <c r="J148" s="343">
        <f t="shared" si="13"/>
        <v>0.45423431813998766</v>
      </c>
      <c r="K148" s="343">
        <f t="shared" si="13"/>
        <v>0.45198969910292824</v>
      </c>
      <c r="L148" s="343">
        <f t="shared" si="13"/>
        <v>0.46735052191640214</v>
      </c>
      <c r="M148" s="343">
        <f t="shared" si="13"/>
        <v>0.45948926285326641</v>
      </c>
      <c r="N148" s="343">
        <f t="shared" si="13"/>
        <v>0.44245443131823192</v>
      </c>
      <c r="O148" s="343">
        <f t="shared" si="13"/>
        <v>0.45207589354991307</v>
      </c>
      <c r="P148" s="343">
        <f t="shared" si="13"/>
        <v>0.43874691668564803</v>
      </c>
      <c r="Q148" s="343">
        <f t="shared" si="13"/>
        <v>0.40952235263212799</v>
      </c>
      <c r="R148" s="343">
        <f t="shared" si="13"/>
        <v>0.38001219721794854</v>
      </c>
      <c r="S148" s="343">
        <f t="shared" si="13"/>
        <v>0.41215230502235489</v>
      </c>
      <c r="T148" s="343">
        <f t="shared" si="13"/>
        <v>0.40800421476358056</v>
      </c>
      <c r="U148" s="343">
        <f t="shared" si="13"/>
        <v>0.39666949004308621</v>
      </c>
      <c r="V148" s="343">
        <f t="shared" si="13"/>
        <v>0.40122118998103146</v>
      </c>
      <c r="W148" s="343">
        <f t="shared" si="13"/>
        <v>0.39430800558972351</v>
      </c>
      <c r="X148" s="343">
        <f t="shared" si="13"/>
        <v>0.39397239233013059</v>
      </c>
      <c r="Y148" s="343">
        <f t="shared" ref="Y148:AH148" si="14">SUM(Y142:Y147)/1000000</f>
        <v>0.3815541050416848</v>
      </c>
      <c r="Z148" s="343">
        <f t="shared" si="14"/>
        <v>0.38237693672971929</v>
      </c>
      <c r="AA148" s="343">
        <f t="shared" si="14"/>
        <v>0.37669705527040442</v>
      </c>
      <c r="AB148" s="343">
        <f t="shared" si="14"/>
        <v>0.37339194863216041</v>
      </c>
      <c r="AC148" s="343">
        <f t="shared" si="14"/>
        <v>0.37254427918180055</v>
      </c>
      <c r="AD148" s="343">
        <f t="shared" si="14"/>
        <v>0.37229612789471828</v>
      </c>
      <c r="AE148" s="343">
        <f t="shared" si="14"/>
        <v>0.36805010154789797</v>
      </c>
      <c r="AF148" s="343">
        <f t="shared" si="14"/>
        <v>0.36956958096557013</v>
      </c>
      <c r="AG148" s="343">
        <f t="shared" si="14"/>
        <v>0.366501530738646</v>
      </c>
      <c r="AH148" s="343">
        <f t="shared" si="14"/>
        <v>0.3702347063885138</v>
      </c>
      <c r="AI148" s="343">
        <f t="shared" ref="AI148:AJ148" si="15">SUM(AI142:AI147)/1000000</f>
        <v>0.36494030775815178</v>
      </c>
      <c r="AJ148" s="343">
        <f t="shared" si="15"/>
        <v>0.36315309017376624</v>
      </c>
      <c r="AK148" s="343">
        <f>SUM(AK142:AK147)/1000000</f>
        <v>0.38193738169972674</v>
      </c>
      <c r="AL148" s="343">
        <f>SUM(AL142:AL147)/1000000</f>
        <v>0.36506241520344801</v>
      </c>
      <c r="AM148" s="705">
        <v>0.3563661375659693</v>
      </c>
    </row>
  </sheetData>
  <mergeCells count="12">
    <mergeCell ref="L93:O93"/>
    <mergeCell ref="E117:H117"/>
    <mergeCell ref="E81:G81"/>
    <mergeCell ref="H81:J81"/>
    <mergeCell ref="E93:H93"/>
    <mergeCell ref="E105:H105"/>
    <mergeCell ref="E5:H5"/>
    <mergeCell ref="E19:H19"/>
    <mergeCell ref="E33:G33"/>
    <mergeCell ref="H33:J33"/>
    <mergeCell ref="E57:G57"/>
    <mergeCell ref="H57:J57"/>
  </mergeCells>
  <hyperlinks>
    <hyperlink ref="H30" r:id="rId1" xr:uid="{A06538F6-C012-477F-8105-65D35F59DC7F}"/>
  </hyperlinks>
  <pageMargins left="0.78740157499999996" right="0.78740157499999996" top="0.984251969" bottom="0.984251969" header="0.4921259845" footer="0.4921259845"/>
  <pageSetup paperSize="9" orientation="portrait" horizontalDpi="0" verticalDpi="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A6F57-CF15-4703-8F6E-9BC88A2957D1}">
  <dimension ref="A1:AA105"/>
  <sheetViews>
    <sheetView workbookViewId="0">
      <selection activeCell="M100" sqref="M100"/>
    </sheetView>
  </sheetViews>
  <sheetFormatPr defaultRowHeight="15" x14ac:dyDescent="0.25"/>
  <cols>
    <col min="1" max="1" width="17.7109375" customWidth="1"/>
    <col min="2" max="25" width="8.28515625" customWidth="1"/>
  </cols>
  <sheetData>
    <row r="1" spans="1:27" s="41" customFormat="1" ht="12.75" x14ac:dyDescent="0.2">
      <c r="A1" s="39" t="s">
        <v>165</v>
      </c>
      <c r="B1" s="39"/>
      <c r="C1" s="39"/>
      <c r="D1" s="39"/>
      <c r="E1" s="39"/>
      <c r="F1" s="39"/>
      <c r="G1" s="39"/>
      <c r="H1" s="39"/>
      <c r="I1" s="39"/>
      <c r="J1" s="39"/>
      <c r="K1" s="39"/>
      <c r="L1" s="39"/>
      <c r="M1" s="39"/>
      <c r="N1" s="39"/>
      <c r="O1" s="39"/>
      <c r="P1" s="39"/>
      <c r="Q1" s="39"/>
      <c r="R1" s="39"/>
      <c r="S1" s="39"/>
      <c r="T1" s="39"/>
      <c r="U1" s="39"/>
      <c r="V1" s="39"/>
      <c r="W1" s="40"/>
    </row>
    <row r="2" spans="1:27" s="41" customFormat="1" ht="12.75" x14ac:dyDescent="0.2">
      <c r="A2" s="42"/>
      <c r="B2" s="42"/>
      <c r="C2" s="42"/>
      <c r="D2" s="42"/>
      <c r="E2" s="42"/>
      <c r="F2" s="42"/>
      <c r="G2" s="42"/>
      <c r="H2" s="42"/>
      <c r="I2" s="42"/>
      <c r="J2" s="42"/>
      <c r="K2" s="42"/>
      <c r="L2" s="42"/>
      <c r="M2" s="42"/>
      <c r="N2" s="42"/>
      <c r="O2" s="42"/>
      <c r="P2" s="42"/>
      <c r="Q2" s="42"/>
      <c r="R2" s="42"/>
      <c r="S2" s="42"/>
      <c r="T2" s="42"/>
      <c r="U2" s="42"/>
      <c r="V2" s="42"/>
      <c r="W2" s="43"/>
    </row>
    <row r="3" spans="1:27" s="41" customFormat="1" ht="13.5" thickBot="1" x14ac:dyDescent="0.25">
      <c r="A3" s="51" t="s">
        <v>140</v>
      </c>
      <c r="B3" s="51"/>
      <c r="C3" s="51"/>
      <c r="D3" s="51"/>
      <c r="E3" s="51"/>
      <c r="F3" s="51"/>
      <c r="G3" s="51"/>
      <c r="H3" s="51"/>
      <c r="I3" s="51"/>
      <c r="J3" s="51"/>
      <c r="K3" s="51"/>
      <c r="L3" s="44"/>
      <c r="M3" s="44"/>
      <c r="N3" s="44"/>
      <c r="O3" s="44"/>
      <c r="P3" s="44"/>
      <c r="Q3" s="44"/>
      <c r="R3" s="44"/>
      <c r="S3" s="44"/>
      <c r="T3" s="44"/>
      <c r="U3" s="44"/>
      <c r="V3" s="44"/>
    </row>
    <row r="4" spans="1:27" s="41" customFormat="1" ht="13.5" thickTop="1" x14ac:dyDescent="0.2">
      <c r="A4" s="637" t="s">
        <v>141</v>
      </c>
      <c r="B4" s="640">
        <v>2000</v>
      </c>
      <c r="C4" s="643">
        <v>2001</v>
      </c>
      <c r="D4" s="670" t="s">
        <v>187</v>
      </c>
      <c r="E4" s="649" t="s">
        <v>188</v>
      </c>
      <c r="F4" s="649" t="s">
        <v>189</v>
      </c>
      <c r="G4" s="646">
        <v>2005</v>
      </c>
      <c r="H4" s="649">
        <v>2006</v>
      </c>
      <c r="I4" s="649">
        <v>2007</v>
      </c>
      <c r="J4" s="649">
        <v>2008</v>
      </c>
      <c r="K4" s="649">
        <v>2009</v>
      </c>
      <c r="L4" s="631">
        <v>2010</v>
      </c>
      <c r="M4" s="673">
        <v>2011</v>
      </c>
      <c r="N4" s="673">
        <v>2012</v>
      </c>
      <c r="O4" s="673">
        <v>2013</v>
      </c>
      <c r="P4" s="673">
        <v>2014</v>
      </c>
      <c r="Q4" s="631">
        <v>2015</v>
      </c>
      <c r="R4" s="631">
        <v>2016</v>
      </c>
      <c r="S4" s="631">
        <v>2017</v>
      </c>
      <c r="T4" s="631">
        <v>2018</v>
      </c>
      <c r="U4" s="631">
        <v>2019</v>
      </c>
      <c r="V4" s="690">
        <v>2020</v>
      </c>
      <c r="W4" s="681">
        <v>2021</v>
      </c>
      <c r="X4" s="681">
        <v>2022</v>
      </c>
      <c r="Y4" s="693">
        <v>2023</v>
      </c>
      <c r="Z4" s="631">
        <v>2024</v>
      </c>
      <c r="AA4" s="529" t="s">
        <v>190</v>
      </c>
    </row>
    <row r="5" spans="1:27" s="41" customFormat="1" ht="12.75" x14ac:dyDescent="0.2">
      <c r="A5" s="638"/>
      <c r="B5" s="641"/>
      <c r="C5" s="644"/>
      <c r="D5" s="671"/>
      <c r="E5" s="650"/>
      <c r="F5" s="650"/>
      <c r="G5" s="647"/>
      <c r="H5" s="650"/>
      <c r="I5" s="650"/>
      <c r="J5" s="650"/>
      <c r="K5" s="650"/>
      <c r="L5" s="632"/>
      <c r="M5" s="674"/>
      <c r="N5" s="674"/>
      <c r="O5" s="674"/>
      <c r="P5" s="674"/>
      <c r="Q5" s="632"/>
      <c r="R5" s="632"/>
      <c r="S5" s="632"/>
      <c r="T5" s="632"/>
      <c r="U5" s="632"/>
      <c r="V5" s="691"/>
      <c r="W5" s="682"/>
      <c r="X5" s="682"/>
      <c r="Y5" s="694"/>
      <c r="Z5" s="632"/>
      <c r="AA5" s="530" t="s">
        <v>412</v>
      </c>
    </row>
    <row r="6" spans="1:27" s="41" customFormat="1" ht="13.5" thickBot="1" x14ac:dyDescent="0.25">
      <c r="A6" s="639"/>
      <c r="B6" s="642"/>
      <c r="C6" s="645"/>
      <c r="D6" s="672"/>
      <c r="E6" s="651"/>
      <c r="F6" s="651"/>
      <c r="G6" s="648"/>
      <c r="H6" s="651"/>
      <c r="I6" s="651"/>
      <c r="J6" s="651"/>
      <c r="K6" s="651"/>
      <c r="L6" s="633"/>
      <c r="M6" s="675"/>
      <c r="N6" s="675"/>
      <c r="O6" s="675"/>
      <c r="P6" s="675"/>
      <c r="Q6" s="633"/>
      <c r="R6" s="633"/>
      <c r="S6" s="633"/>
      <c r="T6" s="633"/>
      <c r="U6" s="633"/>
      <c r="V6" s="692"/>
      <c r="W6" s="683"/>
      <c r="X6" s="700"/>
      <c r="Y6" s="695"/>
      <c r="Z6" s="633"/>
      <c r="AA6" s="531" t="s">
        <v>142</v>
      </c>
    </row>
    <row r="7" spans="1:27" s="41" customFormat="1" ht="12.75" x14ac:dyDescent="0.2">
      <c r="A7" s="71" t="s">
        <v>92</v>
      </c>
      <c r="B7" s="109">
        <v>6454.2000000000007</v>
      </c>
      <c r="C7" s="110">
        <v>7337.6</v>
      </c>
      <c r="D7" s="111">
        <v>6770.8</v>
      </c>
      <c r="E7" s="111">
        <v>5762.4</v>
      </c>
      <c r="F7" s="111">
        <v>8783.7999999999993</v>
      </c>
      <c r="G7" s="112">
        <v>7659.8509999999997</v>
      </c>
      <c r="H7" s="113">
        <v>6386.1</v>
      </c>
      <c r="I7" s="113">
        <v>7152.9</v>
      </c>
      <c r="J7" s="114">
        <v>8369.5034500000002</v>
      </c>
      <c r="K7" s="114">
        <v>7831.9984899999999</v>
      </c>
      <c r="L7" s="52">
        <v>6877.6190900000011</v>
      </c>
      <c r="M7" s="115">
        <v>8284.8061700000017</v>
      </c>
      <c r="N7" s="115">
        <v>6595.4934800000001</v>
      </c>
      <c r="O7" s="115">
        <v>7512.6119499999995</v>
      </c>
      <c r="P7" s="115">
        <v>8779.2994799999997</v>
      </c>
      <c r="Q7" s="52">
        <v>8183.5116499999995</v>
      </c>
      <c r="R7" s="52">
        <v>8596.4082100000014</v>
      </c>
      <c r="S7" s="52">
        <v>7456.7792399999998</v>
      </c>
      <c r="T7" s="52">
        <v>6970.9187599999996</v>
      </c>
      <c r="U7" s="52">
        <v>7646.1477699999996</v>
      </c>
      <c r="V7" s="205">
        <v>8126.6630400000004</v>
      </c>
      <c r="W7" s="202">
        <v>8227.1073199999992</v>
      </c>
      <c r="X7" s="202">
        <v>8218.4161600000007</v>
      </c>
      <c r="Y7" s="202">
        <v>7995.5237500000003</v>
      </c>
      <c r="Z7" s="525">
        <v>7520.7847499999998</v>
      </c>
      <c r="AA7" s="532">
        <v>8017.7</v>
      </c>
    </row>
    <row r="8" spans="1:27" s="41" customFormat="1" ht="12.75" x14ac:dyDescent="0.2">
      <c r="A8" s="72" t="s">
        <v>93</v>
      </c>
      <c r="B8" s="116">
        <v>4084.1</v>
      </c>
      <c r="C8" s="117">
        <v>4476.1000000000004</v>
      </c>
      <c r="D8" s="118">
        <v>3866.5</v>
      </c>
      <c r="E8" s="119">
        <v>2637.9</v>
      </c>
      <c r="F8" s="119">
        <v>5042.5</v>
      </c>
      <c r="G8" s="120">
        <v>4145.0389999999998</v>
      </c>
      <c r="H8" s="121">
        <v>3506.3</v>
      </c>
      <c r="I8" s="121">
        <v>3938.9</v>
      </c>
      <c r="J8" s="121">
        <v>4631.5023200000005</v>
      </c>
      <c r="K8" s="121">
        <v>4358.0725999999995</v>
      </c>
      <c r="L8" s="53">
        <v>4161.5532000000003</v>
      </c>
      <c r="M8" s="122">
        <v>4913.0478000000012</v>
      </c>
      <c r="N8" s="122">
        <v>3518.8959500000001</v>
      </c>
      <c r="O8" s="122">
        <v>4700.6960999999992</v>
      </c>
      <c r="P8" s="122">
        <v>5442.3486299999995</v>
      </c>
      <c r="Q8" s="53">
        <v>5274.27225</v>
      </c>
      <c r="R8" s="53">
        <v>5454.6634899999999</v>
      </c>
      <c r="S8" s="53">
        <v>4718.2051600000004</v>
      </c>
      <c r="T8" s="53">
        <v>4417.8409099999999</v>
      </c>
      <c r="U8" s="53">
        <v>4812.16345</v>
      </c>
      <c r="V8" s="206">
        <v>4902.4138400000002</v>
      </c>
      <c r="W8" s="203">
        <v>4960.92472</v>
      </c>
      <c r="X8" s="203">
        <v>5188.6873100000003</v>
      </c>
      <c r="Y8" s="203">
        <v>5262.3611700000001</v>
      </c>
      <c r="Z8" s="134">
        <v>4625.3668699999998</v>
      </c>
      <c r="AA8" s="533">
        <v>4988</v>
      </c>
    </row>
    <row r="9" spans="1:27" s="41" customFormat="1" ht="12.75" x14ac:dyDescent="0.2">
      <c r="A9" s="72" t="s">
        <v>94</v>
      </c>
      <c r="B9" s="116">
        <v>150.1</v>
      </c>
      <c r="C9" s="117">
        <v>149.30000000000001</v>
      </c>
      <c r="D9" s="118">
        <v>119.1</v>
      </c>
      <c r="E9" s="119">
        <v>159.30000000000001</v>
      </c>
      <c r="F9" s="119">
        <v>313.39999999999998</v>
      </c>
      <c r="G9" s="120">
        <v>196.755</v>
      </c>
      <c r="H9" s="121">
        <v>74.8</v>
      </c>
      <c r="I9" s="121">
        <v>177.5</v>
      </c>
      <c r="J9" s="121">
        <v>209.78657999999999</v>
      </c>
      <c r="K9" s="121">
        <v>178.06970000000001</v>
      </c>
      <c r="L9" s="53">
        <v>118.23303</v>
      </c>
      <c r="M9" s="122">
        <v>118.45582</v>
      </c>
      <c r="N9" s="122">
        <v>146.96213</v>
      </c>
      <c r="O9" s="122">
        <v>176.27843999999999</v>
      </c>
      <c r="P9" s="122">
        <v>129.05886999999998</v>
      </c>
      <c r="Q9" s="53">
        <v>107.87392999999999</v>
      </c>
      <c r="R9" s="53">
        <v>104.35341</v>
      </c>
      <c r="S9" s="53">
        <v>109.24064</v>
      </c>
      <c r="T9" s="53">
        <v>120.16046</v>
      </c>
      <c r="U9" s="53">
        <v>157.56084999999999</v>
      </c>
      <c r="V9" s="206">
        <v>172.36391</v>
      </c>
      <c r="W9" s="203">
        <v>126.58141000000001</v>
      </c>
      <c r="X9" s="203">
        <v>128.15373</v>
      </c>
      <c r="Y9" s="203">
        <v>124.95037000000001</v>
      </c>
      <c r="Z9" s="134">
        <v>105.64019</v>
      </c>
      <c r="AA9" s="533">
        <v>131.5</v>
      </c>
    </row>
    <row r="10" spans="1:27" s="41" customFormat="1" ht="12.75" x14ac:dyDescent="0.2">
      <c r="A10" s="72" t="s">
        <v>95</v>
      </c>
      <c r="B10" s="116">
        <v>1629.4</v>
      </c>
      <c r="C10" s="117">
        <v>1965.6</v>
      </c>
      <c r="D10" s="118">
        <v>1792.6</v>
      </c>
      <c r="E10" s="119">
        <v>2068.6999999999998</v>
      </c>
      <c r="F10" s="119">
        <v>2330.6</v>
      </c>
      <c r="G10" s="120">
        <v>2195.3760000000002</v>
      </c>
      <c r="H10" s="121">
        <v>1897.7</v>
      </c>
      <c r="I10" s="121">
        <v>1893.4</v>
      </c>
      <c r="J10" s="121">
        <v>2243.86526</v>
      </c>
      <c r="K10" s="121">
        <v>2003.0316200000002</v>
      </c>
      <c r="L10" s="53">
        <v>1584.45568</v>
      </c>
      <c r="M10" s="122">
        <v>1813.6792</v>
      </c>
      <c r="N10" s="122">
        <v>1616.46686</v>
      </c>
      <c r="O10" s="122">
        <v>1593.7598500000001</v>
      </c>
      <c r="P10" s="122">
        <v>1967.0488400000002</v>
      </c>
      <c r="Q10" s="53">
        <v>1991.41525</v>
      </c>
      <c r="R10" s="53">
        <v>1845.2540200000001</v>
      </c>
      <c r="S10" s="53">
        <v>1712.2785900000001</v>
      </c>
      <c r="T10" s="53">
        <v>1606.03412</v>
      </c>
      <c r="U10" s="53">
        <v>1718.06113</v>
      </c>
      <c r="V10" s="206">
        <v>1816.1820299999999</v>
      </c>
      <c r="W10" s="203">
        <v>1749.13419</v>
      </c>
      <c r="X10" s="203">
        <v>1877.3628699999999</v>
      </c>
      <c r="Y10" s="203">
        <v>1764.20498</v>
      </c>
      <c r="Z10" s="134">
        <v>1671.52712</v>
      </c>
      <c r="AA10" s="533">
        <v>1775.7</v>
      </c>
    </row>
    <row r="11" spans="1:27" s="41" customFormat="1" ht="12.75" x14ac:dyDescent="0.2">
      <c r="A11" s="72" t="s">
        <v>96</v>
      </c>
      <c r="B11" s="116">
        <v>135.80000000000001</v>
      </c>
      <c r="C11" s="117">
        <v>136.4</v>
      </c>
      <c r="D11" s="118">
        <v>167.7</v>
      </c>
      <c r="E11" s="119">
        <v>233.5</v>
      </c>
      <c r="F11" s="119">
        <v>227</v>
      </c>
      <c r="G11" s="120">
        <v>151.054</v>
      </c>
      <c r="H11" s="121">
        <v>154.9</v>
      </c>
      <c r="I11" s="121">
        <v>159.4</v>
      </c>
      <c r="J11" s="121">
        <v>155.86817000000002</v>
      </c>
      <c r="K11" s="121">
        <v>165.99304000000001</v>
      </c>
      <c r="L11" s="53">
        <v>138.24419</v>
      </c>
      <c r="M11" s="122">
        <v>164.24777</v>
      </c>
      <c r="N11" s="122">
        <v>171.97550000000001</v>
      </c>
      <c r="O11" s="122">
        <v>139.11973999999998</v>
      </c>
      <c r="P11" s="122">
        <v>152.2319</v>
      </c>
      <c r="Q11" s="53">
        <v>154.57550000000001</v>
      </c>
      <c r="R11" s="53">
        <v>132.21970000000002</v>
      </c>
      <c r="S11" s="53">
        <v>142.44138000000001</v>
      </c>
      <c r="T11" s="53">
        <v>152.65561</v>
      </c>
      <c r="U11" s="53">
        <v>134.40987000000001</v>
      </c>
      <c r="V11" s="206">
        <v>183.35654</v>
      </c>
      <c r="W11" s="203">
        <v>194.74465000000001</v>
      </c>
      <c r="X11" s="203">
        <v>167.99483000000001</v>
      </c>
      <c r="Y11" s="203">
        <v>118.59256999999999</v>
      </c>
      <c r="Z11" s="134">
        <v>200.63772</v>
      </c>
      <c r="AA11" s="533">
        <v>173.1</v>
      </c>
    </row>
    <row r="12" spans="1:27" s="41" customFormat="1" ht="12.75" x14ac:dyDescent="0.2">
      <c r="A12" s="72" t="s">
        <v>97</v>
      </c>
      <c r="B12" s="116">
        <v>138.5</v>
      </c>
      <c r="C12" s="117">
        <v>191.8</v>
      </c>
      <c r="D12" s="118">
        <v>199.9</v>
      </c>
      <c r="E12" s="119">
        <v>161.9</v>
      </c>
      <c r="F12" s="119">
        <v>305.39999999999998</v>
      </c>
      <c r="G12" s="120">
        <v>255.18600000000001</v>
      </c>
      <c r="H12" s="121">
        <v>131.4</v>
      </c>
      <c r="I12" s="121">
        <v>205.5</v>
      </c>
      <c r="J12" s="121">
        <v>255.56822</v>
      </c>
      <c r="K12" s="121">
        <v>222.71078</v>
      </c>
      <c r="L12" s="53">
        <v>171.2003</v>
      </c>
      <c r="M12" s="122">
        <v>196.91810000000001</v>
      </c>
      <c r="N12" s="122">
        <v>190.37039999999999</v>
      </c>
      <c r="O12" s="122">
        <v>214.20712</v>
      </c>
      <c r="P12" s="122">
        <v>243.88862</v>
      </c>
      <c r="Q12" s="53">
        <v>202.64613</v>
      </c>
      <c r="R12" s="53">
        <v>193.19824</v>
      </c>
      <c r="S12" s="53">
        <v>177.25183999999999</v>
      </c>
      <c r="T12" s="53">
        <v>172.15433999999999</v>
      </c>
      <c r="U12" s="53">
        <v>195.40931</v>
      </c>
      <c r="V12" s="206">
        <v>213.25584000000001</v>
      </c>
      <c r="W12" s="203">
        <v>193.44539</v>
      </c>
      <c r="X12" s="203">
        <v>207.62065000000001</v>
      </c>
      <c r="Y12" s="203">
        <v>209.12594000000001</v>
      </c>
      <c r="Z12" s="134">
        <v>196.19228000000001</v>
      </c>
      <c r="AA12" s="533">
        <v>203.9</v>
      </c>
    </row>
    <row r="13" spans="1:27" s="41" customFormat="1" ht="12.75" x14ac:dyDescent="0.2">
      <c r="A13" s="72" t="s">
        <v>98</v>
      </c>
      <c r="B13" s="116">
        <v>304</v>
      </c>
      <c r="C13" s="117">
        <v>408.6</v>
      </c>
      <c r="D13" s="118">
        <v>616.20000000000005</v>
      </c>
      <c r="E13" s="119">
        <v>476.4</v>
      </c>
      <c r="F13" s="119">
        <v>551.6</v>
      </c>
      <c r="G13" s="120">
        <v>702.93299999999999</v>
      </c>
      <c r="H13" s="121">
        <v>606.4</v>
      </c>
      <c r="I13" s="121">
        <v>758.8</v>
      </c>
      <c r="J13" s="121">
        <v>858.40742</v>
      </c>
      <c r="K13" s="121">
        <v>889.57368000000008</v>
      </c>
      <c r="L13" s="53">
        <v>692.58947999999998</v>
      </c>
      <c r="M13" s="122">
        <v>1063.7357</v>
      </c>
      <c r="N13" s="122">
        <v>928.14738</v>
      </c>
      <c r="O13" s="122">
        <v>675.38027</v>
      </c>
      <c r="P13" s="122">
        <v>832.23545999999999</v>
      </c>
      <c r="Q13" s="53">
        <v>442.70903999999996</v>
      </c>
      <c r="R13" s="53">
        <v>845.76508999999999</v>
      </c>
      <c r="S13" s="53">
        <v>588.10543999999993</v>
      </c>
      <c r="T13" s="53">
        <v>489.15384999999998</v>
      </c>
      <c r="U13" s="53">
        <v>620.26111000000003</v>
      </c>
      <c r="V13" s="206">
        <v>825.49947999999995</v>
      </c>
      <c r="W13" s="203">
        <v>988.03844000000004</v>
      </c>
      <c r="X13" s="203">
        <v>639.46664999999996</v>
      </c>
      <c r="Y13" s="203">
        <v>507.53958</v>
      </c>
      <c r="Z13" s="134">
        <v>712.24084000000005</v>
      </c>
      <c r="AA13" s="533">
        <v>734.6</v>
      </c>
    </row>
    <row r="14" spans="1:27" s="41" customFormat="1" ht="12.75" x14ac:dyDescent="0.2">
      <c r="A14" s="72" t="s">
        <v>99</v>
      </c>
      <c r="B14" s="116">
        <v>12.3</v>
      </c>
      <c r="C14" s="117">
        <v>9.8000000000000007</v>
      </c>
      <c r="D14" s="118">
        <v>8.8000000000000007</v>
      </c>
      <c r="E14" s="119">
        <v>24.7</v>
      </c>
      <c r="F14" s="119">
        <v>13.3</v>
      </c>
      <c r="G14" s="120">
        <v>13.507999999999999</v>
      </c>
      <c r="H14" s="121">
        <v>14.7</v>
      </c>
      <c r="I14" s="121">
        <v>19.3</v>
      </c>
      <c r="J14" s="121">
        <v>14.50548</v>
      </c>
      <c r="K14" s="121">
        <v>14.54707</v>
      </c>
      <c r="L14" s="53">
        <v>11.343209999999999</v>
      </c>
      <c r="M14" s="122">
        <v>14.721780000000001</v>
      </c>
      <c r="N14" s="122">
        <v>22.675259999999998</v>
      </c>
      <c r="O14" s="122">
        <v>13.17043</v>
      </c>
      <c r="P14" s="122">
        <v>12.487159999999999</v>
      </c>
      <c r="Q14" s="53">
        <v>10.019549999999999</v>
      </c>
      <c r="R14" s="53">
        <v>20.954259999999998</v>
      </c>
      <c r="S14" s="53">
        <v>9.2561926000000003</v>
      </c>
      <c r="T14" s="53">
        <v>12.91947</v>
      </c>
      <c r="U14" s="53">
        <v>8.2820499999999999</v>
      </c>
      <c r="V14" s="206">
        <v>13.5914</v>
      </c>
      <c r="W14" s="203">
        <v>14.238519999999999</v>
      </c>
      <c r="X14" s="203">
        <v>9.1301199999999998</v>
      </c>
      <c r="Y14" s="203">
        <v>8.7491400000000006</v>
      </c>
      <c r="Z14" s="134">
        <v>9.1797299999999993</v>
      </c>
      <c r="AA14" s="533">
        <v>11</v>
      </c>
    </row>
    <row r="15" spans="1:27" s="41" customFormat="1" ht="12.75" x14ac:dyDescent="0.2">
      <c r="A15" s="71" t="s">
        <v>100</v>
      </c>
      <c r="B15" s="123">
        <v>84.91</v>
      </c>
      <c r="C15" s="124">
        <v>91.4</v>
      </c>
      <c r="D15" s="125">
        <v>65.099999999999994</v>
      </c>
      <c r="E15" s="125">
        <v>62.1</v>
      </c>
      <c r="F15" s="125">
        <v>88.3</v>
      </c>
      <c r="G15" s="126">
        <v>95.968000000000004</v>
      </c>
      <c r="H15" s="127">
        <v>87.5</v>
      </c>
      <c r="I15" s="127">
        <v>65.2</v>
      </c>
      <c r="J15" s="128">
        <v>47.904889999999995</v>
      </c>
      <c r="K15" s="128">
        <v>62.091999999999999</v>
      </c>
      <c r="L15" s="54">
        <v>58.137929999999997</v>
      </c>
      <c r="M15" s="129">
        <v>63.564250000000001</v>
      </c>
      <c r="N15" s="129">
        <v>39.144400000000005</v>
      </c>
      <c r="O15" s="129">
        <v>38.275709999999997</v>
      </c>
      <c r="P15" s="129">
        <v>53.796620000000004</v>
      </c>
      <c r="Q15" s="54">
        <v>95.907830000000004</v>
      </c>
      <c r="R15" s="54">
        <v>84.622810000000015</v>
      </c>
      <c r="S15" s="54">
        <v>100.41714</v>
      </c>
      <c r="T15" s="54">
        <v>79.515460000000004</v>
      </c>
      <c r="U15" s="54">
        <v>74.165469999999999</v>
      </c>
      <c r="V15" s="207">
        <v>91.865750000000006</v>
      </c>
      <c r="W15" s="204">
        <v>111.8896</v>
      </c>
      <c r="X15" s="204">
        <v>123.94828</v>
      </c>
      <c r="Y15" s="204">
        <v>111.67564</v>
      </c>
      <c r="Z15" s="526">
        <v>97.071950000000001</v>
      </c>
      <c r="AA15" s="534">
        <v>107.3</v>
      </c>
    </row>
    <row r="16" spans="1:27" s="41" customFormat="1" ht="12.75" x14ac:dyDescent="0.2">
      <c r="A16" s="72" t="s">
        <v>101</v>
      </c>
      <c r="B16" s="116">
        <v>75.2</v>
      </c>
      <c r="C16" s="117">
        <v>82.5</v>
      </c>
      <c r="D16" s="118">
        <v>56.2</v>
      </c>
      <c r="E16" s="119">
        <v>53.7</v>
      </c>
      <c r="F16" s="119">
        <v>72</v>
      </c>
      <c r="G16" s="120">
        <v>78.756</v>
      </c>
      <c r="H16" s="121">
        <v>71.5</v>
      </c>
      <c r="I16" s="121">
        <v>55</v>
      </c>
      <c r="J16" s="121">
        <v>40.900309999999998</v>
      </c>
      <c r="K16" s="121">
        <v>51.886000000000003</v>
      </c>
      <c r="L16" s="53">
        <v>48.242050000000006</v>
      </c>
      <c r="M16" s="122">
        <v>52.34111</v>
      </c>
      <c r="N16" s="122">
        <v>30.710080000000001</v>
      </c>
      <c r="O16" s="122">
        <v>30.70025</v>
      </c>
      <c r="P16" s="122">
        <v>42.747620000000005</v>
      </c>
      <c r="Q16" s="53">
        <v>78.16086</v>
      </c>
      <c r="R16" s="53">
        <v>68.702740000000006</v>
      </c>
      <c r="S16" s="53">
        <v>87.322519999999997</v>
      </c>
      <c r="T16" s="53">
        <v>70.563659999999999</v>
      </c>
      <c r="U16" s="53">
        <v>67.343890000000002</v>
      </c>
      <c r="V16" s="206">
        <v>84.861459999999994</v>
      </c>
      <c r="W16" s="203">
        <v>104.42256</v>
      </c>
      <c r="X16" s="203">
        <v>115.13543</v>
      </c>
      <c r="Y16" s="203">
        <v>105.68433</v>
      </c>
      <c r="Z16" s="134">
        <v>88.144890000000004</v>
      </c>
      <c r="AA16" s="533">
        <v>99.6</v>
      </c>
    </row>
    <row r="17" spans="1:27" s="41" customFormat="1" ht="12.75" x14ac:dyDescent="0.2">
      <c r="A17" s="72" t="s">
        <v>102</v>
      </c>
      <c r="B17" s="116">
        <v>9.7100000000000009</v>
      </c>
      <c r="C17" s="117">
        <v>8.6999999999999993</v>
      </c>
      <c r="D17" s="118">
        <v>8.9</v>
      </c>
      <c r="E17" s="119">
        <v>8.4</v>
      </c>
      <c r="F17" s="119">
        <v>16.3</v>
      </c>
      <c r="G17" s="120">
        <v>17.212</v>
      </c>
      <c r="H17" s="121">
        <v>15.899999999999999</v>
      </c>
      <c r="I17" s="121">
        <v>10.199999999999999</v>
      </c>
      <c r="J17" s="121">
        <v>7.0045799999999998</v>
      </c>
      <c r="K17" s="121">
        <v>10.206</v>
      </c>
      <c r="L17" s="53">
        <v>9.89588</v>
      </c>
      <c r="M17" s="122">
        <v>11.223000000000001</v>
      </c>
      <c r="N17" s="122">
        <v>8.4343199999999996</v>
      </c>
      <c r="O17" s="122">
        <v>7.5754600000000005</v>
      </c>
      <c r="P17" s="122">
        <v>11.048999999999999</v>
      </c>
      <c r="Q17" s="53">
        <v>17.746970000000001</v>
      </c>
      <c r="R17" s="53">
        <v>15.920069999999999</v>
      </c>
      <c r="S17" s="53">
        <v>13.094619999999999</v>
      </c>
      <c r="T17" s="53">
        <v>8.9518000000000004</v>
      </c>
      <c r="U17" s="53">
        <v>6.82158</v>
      </c>
      <c r="V17" s="206">
        <v>7.0042900000000001</v>
      </c>
      <c r="W17" s="203">
        <v>7.4670399999999999</v>
      </c>
      <c r="X17" s="203">
        <v>8.8128499999999992</v>
      </c>
      <c r="Y17" s="203">
        <v>5.9913100000000004</v>
      </c>
      <c r="Z17" s="134">
        <v>8.9270600000000009</v>
      </c>
      <c r="AA17" s="533">
        <v>7.6</v>
      </c>
    </row>
    <row r="18" spans="1:27" s="41" customFormat="1" ht="12.75" x14ac:dyDescent="0.2">
      <c r="A18" s="71" t="s">
        <v>103</v>
      </c>
      <c r="B18" s="109">
        <v>4569.1000000000004</v>
      </c>
      <c r="C18" s="110">
        <v>4878.8999999999996</v>
      </c>
      <c r="D18" s="125">
        <v>4792.3</v>
      </c>
      <c r="E18" s="125">
        <v>4220.8</v>
      </c>
      <c r="F18" s="125">
        <v>4489</v>
      </c>
      <c r="G18" s="126">
        <v>4555.9309999999996</v>
      </c>
      <c r="H18" s="127">
        <v>3862.0890000000004</v>
      </c>
      <c r="I18" s="127">
        <v>3742.8359999999998</v>
      </c>
      <c r="J18" s="128">
        <v>3685.35716</v>
      </c>
      <c r="K18" s="128">
        <v>3817.2799999999997</v>
      </c>
      <c r="L18" s="54">
        <v>3758.6485899999998</v>
      </c>
      <c r="M18" s="129">
        <v>4725.4486699999998</v>
      </c>
      <c r="N18" s="129">
        <v>4562.1074699999999</v>
      </c>
      <c r="O18" s="129">
        <v>4298.3974500000004</v>
      </c>
      <c r="P18" s="129">
        <v>5136.84663</v>
      </c>
      <c r="Q18" s="54">
        <v>3942.0935199999999</v>
      </c>
      <c r="R18" s="54">
        <v>4835.2333400000007</v>
      </c>
      <c r="S18" s="54">
        <v>5104.3800500000007</v>
      </c>
      <c r="T18" s="54">
        <v>4328.49881</v>
      </c>
      <c r="U18" s="54">
        <v>4298.0934399999996</v>
      </c>
      <c r="V18" s="207">
        <v>4382.1398499999996</v>
      </c>
      <c r="W18" s="204">
        <v>4830.652</v>
      </c>
      <c r="X18" s="204">
        <v>4729.4597599999997</v>
      </c>
      <c r="Y18" s="204">
        <v>4417.4435999999996</v>
      </c>
      <c r="Z18" s="526">
        <v>5250.6488300000001</v>
      </c>
      <c r="AA18" s="534">
        <v>4722.1000000000004</v>
      </c>
    </row>
    <row r="19" spans="1:27" s="41" customFormat="1" ht="12.75" x14ac:dyDescent="0.2">
      <c r="A19" s="72" t="s">
        <v>104</v>
      </c>
      <c r="B19" s="116">
        <v>226.4</v>
      </c>
      <c r="C19" s="117">
        <v>187.3</v>
      </c>
      <c r="D19" s="118">
        <v>157.1</v>
      </c>
      <c r="E19" s="119">
        <v>113.8</v>
      </c>
      <c r="F19" s="119">
        <v>128.5</v>
      </c>
      <c r="G19" s="130">
        <v>42.417999999999999</v>
      </c>
      <c r="H19" s="131">
        <v>29.6</v>
      </c>
      <c r="I19" s="131">
        <v>30.2</v>
      </c>
      <c r="J19" s="131">
        <v>28.33098</v>
      </c>
      <c r="K19" s="121">
        <v>28.754000000000001</v>
      </c>
      <c r="L19" s="53">
        <v>25.489159999999998</v>
      </c>
      <c r="M19" s="122">
        <v>27.192610000000002</v>
      </c>
      <c r="N19" s="122">
        <v>22.103120000000001</v>
      </c>
      <c r="O19" s="122">
        <v>11.824629999999999</v>
      </c>
      <c r="P19" s="122">
        <v>25.153279999999999</v>
      </c>
      <c r="Q19" s="53">
        <v>18.64931</v>
      </c>
      <c r="R19" s="53">
        <v>22.347919999999998</v>
      </c>
      <c r="S19" s="53">
        <v>16.152170000000002</v>
      </c>
      <c r="T19" s="53">
        <v>23.63203</v>
      </c>
      <c r="U19" s="53">
        <v>25.9236</v>
      </c>
      <c r="V19" s="206">
        <v>24.479019999999998</v>
      </c>
      <c r="W19" s="203">
        <v>12.323919999999999</v>
      </c>
      <c r="X19" s="203">
        <v>15.566789999999999</v>
      </c>
      <c r="Y19" s="203">
        <v>19.073340000000002</v>
      </c>
      <c r="Z19" s="134">
        <v>26.176020000000001</v>
      </c>
      <c r="AA19" s="533">
        <v>19.5</v>
      </c>
    </row>
    <row r="20" spans="1:27" s="41" customFormat="1" ht="12.75" x14ac:dyDescent="0.2">
      <c r="A20" s="73" t="s">
        <v>105</v>
      </c>
      <c r="B20" s="116">
        <v>1249.6000000000001</v>
      </c>
      <c r="C20" s="117">
        <v>812.4</v>
      </c>
      <c r="D20" s="118">
        <v>554.70000000000005</v>
      </c>
      <c r="E20" s="119">
        <v>446.9</v>
      </c>
      <c r="F20" s="119">
        <v>551.29999999999995</v>
      </c>
      <c r="G20" s="120">
        <v>970.58199999999999</v>
      </c>
      <c r="H20" s="121">
        <v>583.58600000000001</v>
      </c>
      <c r="I20" s="121">
        <v>700.83600000000001</v>
      </c>
      <c r="J20" s="121">
        <v>650.5</v>
      </c>
      <c r="K20" s="121">
        <v>634.19000000000005</v>
      </c>
      <c r="L20" s="53">
        <v>557.26846999999998</v>
      </c>
      <c r="M20" s="122">
        <v>693.72082</v>
      </c>
      <c r="N20" s="122">
        <v>563.08897999999999</v>
      </c>
      <c r="O20" s="122">
        <v>463.99540000000002</v>
      </c>
      <c r="P20" s="122">
        <v>602.45963000000006</v>
      </c>
      <c r="Q20" s="53">
        <v>435.34413000000001</v>
      </c>
      <c r="R20" s="53">
        <v>607.87133999999992</v>
      </c>
      <c r="S20" s="53">
        <v>609.80995999999993</v>
      </c>
      <c r="T20" s="53">
        <v>502.96096999999997</v>
      </c>
      <c r="U20" s="53">
        <v>533.41011000000003</v>
      </c>
      <c r="V20" s="206">
        <v>603.64999</v>
      </c>
      <c r="W20" s="203">
        <v>602.03821000000005</v>
      </c>
      <c r="X20" s="203">
        <v>582.68289000000004</v>
      </c>
      <c r="Y20" s="203">
        <v>499.31114000000002</v>
      </c>
      <c r="Z20" s="134">
        <v>563.67102</v>
      </c>
      <c r="AA20" s="533">
        <v>570.29999999999995</v>
      </c>
    </row>
    <row r="21" spans="1:27" s="41" customFormat="1" ht="12.75" x14ac:dyDescent="0.2">
      <c r="A21" s="72" t="s">
        <v>106</v>
      </c>
      <c r="B21" s="132" t="s">
        <v>91</v>
      </c>
      <c r="C21" s="117">
        <v>130.80000000000001</v>
      </c>
      <c r="D21" s="118">
        <v>189</v>
      </c>
      <c r="E21" s="119">
        <v>121.8</v>
      </c>
      <c r="F21" s="119">
        <v>182</v>
      </c>
      <c r="G21" s="133" t="s">
        <v>91</v>
      </c>
      <c r="H21" s="121">
        <v>79.003</v>
      </c>
      <c r="I21" s="121">
        <v>89.5</v>
      </c>
      <c r="J21" s="121">
        <v>90.73</v>
      </c>
      <c r="K21" s="121">
        <v>89.594999999999999</v>
      </c>
      <c r="L21" s="53">
        <v>82.417919999999995</v>
      </c>
      <c r="M21" s="122">
        <v>84.417699999999996</v>
      </c>
      <c r="N21" s="122">
        <v>76.603030000000004</v>
      </c>
      <c r="O21" s="122">
        <v>60.6295</v>
      </c>
      <c r="P21" s="122">
        <v>69.926580000000001</v>
      </c>
      <c r="Q21" s="53">
        <v>50.961169999999996</v>
      </c>
      <c r="R21" s="53">
        <v>69.386039999999994</v>
      </c>
      <c r="S21" s="53">
        <v>63.007849999999998</v>
      </c>
      <c r="T21" s="53">
        <v>56.967010000000002</v>
      </c>
      <c r="U21" s="53">
        <v>63.266280000000002</v>
      </c>
      <c r="V21" s="206">
        <v>68.091040000000007</v>
      </c>
      <c r="W21" s="203">
        <v>57.497579999999999</v>
      </c>
      <c r="X21" s="203">
        <v>57.008450000000003</v>
      </c>
      <c r="Y21" s="203">
        <v>55.384030000000003</v>
      </c>
      <c r="Z21" s="134">
        <v>65.666449999999998</v>
      </c>
      <c r="AA21" s="533">
        <v>60.7</v>
      </c>
    </row>
    <row r="22" spans="1:27" s="41" customFormat="1" ht="12.75" x14ac:dyDescent="0.2">
      <c r="A22" s="73" t="s">
        <v>143</v>
      </c>
      <c r="B22" s="116">
        <v>2808.8</v>
      </c>
      <c r="C22" s="117">
        <v>3529</v>
      </c>
      <c r="D22" s="118">
        <v>3832.5</v>
      </c>
      <c r="E22" s="119">
        <v>3495.1</v>
      </c>
      <c r="F22" s="119">
        <v>3579.3</v>
      </c>
      <c r="G22" s="120">
        <v>3495.6109999999999</v>
      </c>
      <c r="H22" s="121">
        <v>3138.3</v>
      </c>
      <c r="I22" s="121">
        <v>2889.9</v>
      </c>
      <c r="J22" s="121">
        <v>2884.64545</v>
      </c>
      <c r="K22" s="121">
        <v>3038.22</v>
      </c>
      <c r="L22" s="53">
        <v>3064.9859300000003</v>
      </c>
      <c r="M22" s="122">
        <v>3898.8867400000004</v>
      </c>
      <c r="N22" s="122">
        <v>3868.8290099999999</v>
      </c>
      <c r="O22" s="122">
        <v>3743.7723300000002</v>
      </c>
      <c r="P22" s="122">
        <v>4424.61888</v>
      </c>
      <c r="Q22" s="53">
        <v>3421.0353</v>
      </c>
      <c r="R22" s="53">
        <v>4118.35635</v>
      </c>
      <c r="S22" s="53">
        <v>4399.5214000000005</v>
      </c>
      <c r="T22" s="53">
        <v>3724.3090000000002</v>
      </c>
      <c r="U22" s="53">
        <v>3661.4214200000001</v>
      </c>
      <c r="V22" s="206">
        <v>3671.2289300000002</v>
      </c>
      <c r="W22" s="203">
        <v>4145.0583500000002</v>
      </c>
      <c r="X22" s="203">
        <v>4055.47066</v>
      </c>
      <c r="Y22" s="203">
        <v>3833.8675600000001</v>
      </c>
      <c r="Z22" s="134">
        <v>4584.7130699999998</v>
      </c>
      <c r="AA22" s="533">
        <v>4058.1</v>
      </c>
    </row>
    <row r="23" spans="1:27" s="41" customFormat="1" ht="12.75" x14ac:dyDescent="0.2">
      <c r="A23" s="72" t="s">
        <v>144</v>
      </c>
      <c r="B23" s="116">
        <v>275.2</v>
      </c>
      <c r="C23" s="117">
        <v>211.3</v>
      </c>
      <c r="D23" s="118">
        <v>56.4</v>
      </c>
      <c r="E23" s="119">
        <v>40.6</v>
      </c>
      <c r="F23" s="119">
        <v>45.5</v>
      </c>
      <c r="G23" s="120">
        <v>44.197000000000003</v>
      </c>
      <c r="H23" s="121">
        <v>30.1</v>
      </c>
      <c r="I23" s="121">
        <v>27.7</v>
      </c>
      <c r="J23" s="121">
        <v>27.945550000000001</v>
      </c>
      <c r="K23" s="121">
        <v>22.617999999999999</v>
      </c>
      <c r="L23" s="53">
        <v>26.445919999999997</v>
      </c>
      <c r="M23" s="122">
        <v>19.033080000000002</v>
      </c>
      <c r="N23" s="122">
        <v>27.46415</v>
      </c>
      <c r="O23" s="122">
        <v>15.7735</v>
      </c>
      <c r="P23" s="122">
        <v>14.10904</v>
      </c>
      <c r="Q23" s="53">
        <v>15.036479999999999</v>
      </c>
      <c r="R23" s="53">
        <v>16.107900000000001</v>
      </c>
      <c r="S23" s="53">
        <v>14.27167</v>
      </c>
      <c r="T23" s="53">
        <v>17.495889999999999</v>
      </c>
      <c r="U23" s="53">
        <v>13.221780000000001</v>
      </c>
      <c r="V23" s="206">
        <v>13.728569999999999</v>
      </c>
      <c r="W23" s="203">
        <v>13.587870000000001</v>
      </c>
      <c r="X23" s="203">
        <v>17.407540000000001</v>
      </c>
      <c r="Y23" s="203">
        <v>9.6357700000000008</v>
      </c>
      <c r="Z23" s="134">
        <v>10.08948</v>
      </c>
      <c r="AA23" s="533">
        <v>12.9</v>
      </c>
    </row>
    <row r="24" spans="1:27" s="41" customFormat="1" ht="12.75" x14ac:dyDescent="0.2">
      <c r="A24" s="72" t="s">
        <v>108</v>
      </c>
      <c r="B24" s="116">
        <v>9.1</v>
      </c>
      <c r="C24" s="117">
        <v>8.1</v>
      </c>
      <c r="D24" s="118">
        <v>2.6</v>
      </c>
      <c r="E24" s="119">
        <v>2.6</v>
      </c>
      <c r="F24" s="119">
        <v>2.4</v>
      </c>
      <c r="G24" s="120">
        <v>3.1230000000000002</v>
      </c>
      <c r="H24" s="121">
        <v>1.5</v>
      </c>
      <c r="I24" s="121">
        <v>4.7</v>
      </c>
      <c r="J24" s="121">
        <v>3.2051799999999999</v>
      </c>
      <c r="K24" s="121">
        <v>3.903</v>
      </c>
      <c r="L24" s="53">
        <v>2.0411899999999998</v>
      </c>
      <c r="M24" s="122">
        <v>2.1977199999999999</v>
      </c>
      <c r="N24" s="122">
        <v>4.0191799999999995</v>
      </c>
      <c r="O24" s="122">
        <v>2.4020900000000003</v>
      </c>
      <c r="P24" s="122">
        <v>0.57922000000000007</v>
      </c>
      <c r="Q24" s="53">
        <v>1.0671300000000001</v>
      </c>
      <c r="R24" s="53">
        <v>1.1637899999999999</v>
      </c>
      <c r="S24" s="53">
        <v>1.617</v>
      </c>
      <c r="T24" s="53">
        <v>3.1339100000000002</v>
      </c>
      <c r="U24" s="53">
        <v>0.85024999999999995</v>
      </c>
      <c r="V24" s="206">
        <v>0.96230000000000004</v>
      </c>
      <c r="W24" s="203">
        <v>0.14607000000000001</v>
      </c>
      <c r="X24" s="203">
        <v>1.3234300000000001</v>
      </c>
      <c r="Y24" s="203">
        <v>0.17176</v>
      </c>
      <c r="Z24" s="134">
        <v>0.33278999999999997</v>
      </c>
      <c r="AA24" s="533">
        <v>0.6</v>
      </c>
    </row>
    <row r="25" spans="1:27" s="41" customFormat="1" ht="21.75" x14ac:dyDescent="0.2">
      <c r="A25" s="74" t="s">
        <v>145</v>
      </c>
      <c r="B25" s="109">
        <v>964.30000000000007</v>
      </c>
      <c r="C25" s="110">
        <v>1102.4000000000001</v>
      </c>
      <c r="D25" s="125">
        <v>845.2</v>
      </c>
      <c r="E25" s="125">
        <v>623.4</v>
      </c>
      <c r="F25" s="125">
        <v>1136.5999999999999</v>
      </c>
      <c r="G25" s="126">
        <v>982.47800000000007</v>
      </c>
      <c r="H25" s="128">
        <v>1084.4000000000001</v>
      </c>
      <c r="I25" s="127">
        <v>1158.4269999999997</v>
      </c>
      <c r="J25" s="128">
        <v>1201.1341099999997</v>
      </c>
      <c r="K25" s="128">
        <v>1285.5239999999997</v>
      </c>
      <c r="L25" s="54">
        <v>1167.0735300000001</v>
      </c>
      <c r="M25" s="129">
        <v>1193.6252999999995</v>
      </c>
      <c r="N25" s="129">
        <v>1242.45866</v>
      </c>
      <c r="O25" s="129">
        <v>1547.9291599999999</v>
      </c>
      <c r="P25" s="129">
        <v>1667.7602699999998</v>
      </c>
      <c r="Q25" s="54">
        <v>1377.3740199999997</v>
      </c>
      <c r="R25" s="54">
        <v>1487.3543699999998</v>
      </c>
      <c r="S25" s="54">
        <v>1281.5955200000001</v>
      </c>
      <c r="T25" s="54">
        <v>1519.37861</v>
      </c>
      <c r="U25" s="54">
        <v>1253.83368</v>
      </c>
      <c r="V25" s="207">
        <v>1353.2745368095</v>
      </c>
      <c r="W25" s="204">
        <v>1184.69363</v>
      </c>
      <c r="X25" s="204">
        <v>1337.0210400000001</v>
      </c>
      <c r="Y25" s="204">
        <v>1459.46245</v>
      </c>
      <c r="Z25" s="526">
        <v>1104.2998600000001</v>
      </c>
      <c r="AA25" s="534">
        <v>1287.8</v>
      </c>
    </row>
    <row r="26" spans="1:27" s="41" customFormat="1" ht="12.75" x14ac:dyDescent="0.2">
      <c r="A26" s="72" t="s">
        <v>109</v>
      </c>
      <c r="B26" s="116">
        <v>844.4</v>
      </c>
      <c r="C26" s="117">
        <v>973.3</v>
      </c>
      <c r="D26" s="118">
        <v>709.5</v>
      </c>
      <c r="E26" s="119">
        <v>387.8</v>
      </c>
      <c r="F26" s="119">
        <v>934.7</v>
      </c>
      <c r="G26" s="120">
        <v>769.37699999999995</v>
      </c>
      <c r="H26" s="121">
        <v>880.2</v>
      </c>
      <c r="I26" s="121">
        <v>1031.92</v>
      </c>
      <c r="J26" s="121">
        <v>1048.94326</v>
      </c>
      <c r="K26" s="121">
        <v>1128.1189999999999</v>
      </c>
      <c r="L26" s="53">
        <v>1042.4178899999999</v>
      </c>
      <c r="M26" s="122">
        <v>1046.0708199999999</v>
      </c>
      <c r="N26" s="122">
        <v>1109.13651</v>
      </c>
      <c r="O26" s="122">
        <v>1443.2099499999999</v>
      </c>
      <c r="P26" s="122">
        <v>1537.3203000000001</v>
      </c>
      <c r="Q26" s="53">
        <v>1256.21198</v>
      </c>
      <c r="R26" s="53">
        <v>1359.1248500000002</v>
      </c>
      <c r="S26" s="53">
        <v>1146.2238</v>
      </c>
      <c r="T26" s="53">
        <v>1410.76902</v>
      </c>
      <c r="U26" s="53">
        <v>1156.97336</v>
      </c>
      <c r="V26" s="206">
        <v>1245.3279600000001</v>
      </c>
      <c r="W26" s="203">
        <v>1024.92797</v>
      </c>
      <c r="X26" s="203">
        <v>1166.39256</v>
      </c>
      <c r="Y26" s="203">
        <v>1309.4957899999999</v>
      </c>
      <c r="Z26" s="134">
        <v>946.89085</v>
      </c>
      <c r="AA26" s="533">
        <v>1138.5999999999999</v>
      </c>
    </row>
    <row r="27" spans="1:27" s="41" customFormat="1" ht="12.75" x14ac:dyDescent="0.2">
      <c r="A27" s="72" t="s">
        <v>110</v>
      </c>
      <c r="B27" s="116">
        <v>65.400000000000006</v>
      </c>
      <c r="C27" s="117">
        <v>56.7</v>
      </c>
      <c r="D27" s="118">
        <v>54.6</v>
      </c>
      <c r="E27" s="119">
        <v>114.5</v>
      </c>
      <c r="F27" s="119">
        <v>84.9</v>
      </c>
      <c r="G27" s="120">
        <v>94.82</v>
      </c>
      <c r="H27" s="121">
        <v>101</v>
      </c>
      <c r="I27" s="121">
        <v>52</v>
      </c>
      <c r="J27" s="121">
        <v>60.933010000000003</v>
      </c>
      <c r="K27" s="121">
        <v>61.030999999999999</v>
      </c>
      <c r="L27" s="53">
        <v>57.358379999999997</v>
      </c>
      <c r="M27" s="122">
        <v>70.900050000000007</v>
      </c>
      <c r="N27" s="122">
        <v>56.942999999999998</v>
      </c>
      <c r="O27" s="122">
        <v>46.799219999999998</v>
      </c>
      <c r="P27" s="122">
        <v>42.313969999999998</v>
      </c>
      <c r="Q27" s="53">
        <v>31.618069999999999</v>
      </c>
      <c r="R27" s="53">
        <v>44.634300000000003</v>
      </c>
      <c r="S27" s="53">
        <v>53.155730000000005</v>
      </c>
      <c r="T27" s="53">
        <v>47.593640000000001</v>
      </c>
      <c r="U27" s="53">
        <v>28.81091</v>
      </c>
      <c r="V27" s="206">
        <v>29.094799999999999</v>
      </c>
      <c r="W27" s="203">
        <v>52.117899999999999</v>
      </c>
      <c r="X27" s="203">
        <v>59.684780000000003</v>
      </c>
      <c r="Y27" s="203">
        <v>49.313310000000001</v>
      </c>
      <c r="Z27" s="134">
        <v>41.116540000000001</v>
      </c>
      <c r="AA27" s="533">
        <v>46.3</v>
      </c>
    </row>
    <row r="28" spans="1:27" s="41" customFormat="1" ht="12.75" x14ac:dyDescent="0.2">
      <c r="A28" s="72" t="s">
        <v>111</v>
      </c>
      <c r="B28" s="116">
        <v>2.2999999999999998</v>
      </c>
      <c r="C28" s="117">
        <v>4.3</v>
      </c>
      <c r="D28" s="118">
        <v>6.4</v>
      </c>
      <c r="E28" s="119">
        <v>11.9</v>
      </c>
      <c r="F28" s="119">
        <v>12.9</v>
      </c>
      <c r="G28" s="120">
        <v>18.893000000000001</v>
      </c>
      <c r="H28" s="121">
        <v>17.847000000000001</v>
      </c>
      <c r="I28" s="121">
        <v>13.175000000000001</v>
      </c>
      <c r="J28" s="121">
        <v>9.4186299999999985</v>
      </c>
      <c r="K28" s="121">
        <v>13.641</v>
      </c>
      <c r="L28" s="53">
        <v>16.135079999999999</v>
      </c>
      <c r="M28" s="122">
        <v>17.933700000000002</v>
      </c>
      <c r="N28" s="122">
        <v>13.14894</v>
      </c>
      <c r="O28" s="122">
        <v>13.470499999999999</v>
      </c>
      <c r="P28" s="122">
        <v>16.492650000000001</v>
      </c>
      <c r="Q28" s="53">
        <v>20.237919999999999</v>
      </c>
      <c r="R28" s="53">
        <v>27.97176</v>
      </c>
      <c r="S28" s="53">
        <v>37.01229</v>
      </c>
      <c r="T28" s="53">
        <v>25.258669999999999</v>
      </c>
      <c r="U28" s="53">
        <v>27.837540000000001</v>
      </c>
      <c r="V28" s="206">
        <v>33.018830000000001</v>
      </c>
      <c r="W28" s="203">
        <v>51.455680000000001</v>
      </c>
      <c r="X28" s="203">
        <v>65.540930000000003</v>
      </c>
      <c r="Y28" s="203">
        <v>63.394219999999997</v>
      </c>
      <c r="Z28" s="134">
        <v>73.665760000000006</v>
      </c>
      <c r="AA28" s="533">
        <v>57.4</v>
      </c>
    </row>
    <row r="29" spans="1:27" s="41" customFormat="1" ht="12.75" x14ac:dyDescent="0.2">
      <c r="A29" s="72" t="s">
        <v>112</v>
      </c>
      <c r="B29" s="116">
        <v>13.6</v>
      </c>
      <c r="C29" s="117">
        <v>21.3</v>
      </c>
      <c r="D29" s="118">
        <v>16.899999999999999</v>
      </c>
      <c r="E29" s="119">
        <v>19.5</v>
      </c>
      <c r="F29" s="119">
        <v>24.8</v>
      </c>
      <c r="G29" s="120">
        <v>36.417999999999999</v>
      </c>
      <c r="H29" s="121">
        <v>31.591000000000001</v>
      </c>
      <c r="I29" s="121">
        <v>33.100999999999999</v>
      </c>
      <c r="J29" s="121">
        <v>49.427660000000003</v>
      </c>
      <c r="K29" s="121">
        <v>32.692</v>
      </c>
      <c r="L29" s="53">
        <v>23.690049999999999</v>
      </c>
      <c r="M29" s="122">
        <v>26.918040000000001</v>
      </c>
      <c r="N29" s="122">
        <v>12.813510000000001</v>
      </c>
      <c r="O29" s="122">
        <v>13.91126</v>
      </c>
      <c r="P29" s="122">
        <v>24.665389999999999</v>
      </c>
      <c r="Q29" s="53">
        <v>26.74306</v>
      </c>
      <c r="R29" s="53">
        <v>28.57442</v>
      </c>
      <c r="S29" s="53">
        <v>20.047639999999998</v>
      </c>
      <c r="T29" s="53">
        <v>13.665760000000001</v>
      </c>
      <c r="U29" s="53">
        <v>23.606359999999999</v>
      </c>
      <c r="V29" s="206">
        <v>28.70232</v>
      </c>
      <c r="W29" s="203">
        <v>29.691479999999999</v>
      </c>
      <c r="X29" s="203">
        <v>21.963509999999999</v>
      </c>
      <c r="Y29" s="203">
        <v>18.027629999999998</v>
      </c>
      <c r="Z29" s="134">
        <v>27.25029</v>
      </c>
      <c r="AA29" s="533">
        <v>25.1</v>
      </c>
    </row>
    <row r="30" spans="1:27" s="41" customFormat="1" ht="12.75" x14ac:dyDescent="0.2">
      <c r="A30" s="72" t="s">
        <v>113</v>
      </c>
      <c r="B30" s="116">
        <v>14.2</v>
      </c>
      <c r="C30" s="117">
        <v>18.8</v>
      </c>
      <c r="D30" s="118">
        <v>32.200000000000003</v>
      </c>
      <c r="E30" s="119">
        <v>59.6</v>
      </c>
      <c r="F30" s="119">
        <v>43.2</v>
      </c>
      <c r="G30" s="120">
        <v>25.7</v>
      </c>
      <c r="H30" s="121">
        <v>16.044</v>
      </c>
      <c r="I30" s="121">
        <v>12.802</v>
      </c>
      <c r="J30" s="121">
        <v>23.28979</v>
      </c>
      <c r="K30" s="121">
        <v>38.651000000000003</v>
      </c>
      <c r="L30" s="53">
        <v>15.585690000000001</v>
      </c>
      <c r="M30" s="122">
        <v>16.832889999999999</v>
      </c>
      <c r="N30" s="122">
        <v>15.46584</v>
      </c>
      <c r="O30" s="122">
        <v>13.37804</v>
      </c>
      <c r="P30" s="122">
        <v>19.83549</v>
      </c>
      <c r="Q30" s="53">
        <v>16.94096</v>
      </c>
      <c r="R30" s="53">
        <v>12.391299999999999</v>
      </c>
      <c r="S30" s="53">
        <v>9.5420200000000008</v>
      </c>
      <c r="T30" s="53">
        <v>11.63856</v>
      </c>
      <c r="U30" s="53">
        <v>9.1710899999999995</v>
      </c>
      <c r="V30" s="206">
        <v>9.3452199999999994</v>
      </c>
      <c r="W30" s="203">
        <v>14.47429</v>
      </c>
      <c r="X30" s="203">
        <v>12.20825</v>
      </c>
      <c r="Y30" s="203">
        <v>12.34118</v>
      </c>
      <c r="Z30" s="134">
        <v>6.37791</v>
      </c>
      <c r="AA30" s="533">
        <v>10.9</v>
      </c>
    </row>
    <row r="31" spans="1:27" s="41" customFormat="1" ht="12.75" x14ac:dyDescent="0.2">
      <c r="A31" s="72" t="s">
        <v>146</v>
      </c>
      <c r="B31" s="116">
        <v>3.6</v>
      </c>
      <c r="C31" s="117">
        <v>1.7</v>
      </c>
      <c r="D31" s="118">
        <v>1.4</v>
      </c>
      <c r="E31" s="119">
        <v>3.1</v>
      </c>
      <c r="F31" s="119">
        <v>4.8</v>
      </c>
      <c r="G31" s="120">
        <v>4.6829999999999998</v>
      </c>
      <c r="H31" s="121">
        <v>1.528</v>
      </c>
      <c r="I31" s="121">
        <v>0.78600000000000003</v>
      </c>
      <c r="J31" s="121">
        <v>0.78900000000000003</v>
      </c>
      <c r="K31" s="121">
        <v>1.1950000000000001</v>
      </c>
      <c r="L31" s="53">
        <v>3.9275300000000004</v>
      </c>
      <c r="M31" s="122">
        <v>3.4329699999999996</v>
      </c>
      <c r="N31" s="122">
        <v>2.4022899999999998</v>
      </c>
      <c r="O31" s="122">
        <v>2.0662099999999999</v>
      </c>
      <c r="P31" s="122">
        <v>2.3896700000000002</v>
      </c>
      <c r="Q31" s="53">
        <v>2.1272399999999996</v>
      </c>
      <c r="R31" s="53">
        <v>2.2370100000000002</v>
      </c>
      <c r="S31" s="53">
        <v>2.3487300000000002</v>
      </c>
      <c r="T31" s="53">
        <v>1.75122</v>
      </c>
      <c r="U31" s="53">
        <v>1.3502000000000001</v>
      </c>
      <c r="V31" s="206">
        <v>1.58409</v>
      </c>
      <c r="W31" s="203">
        <v>2.5306799999999998</v>
      </c>
      <c r="X31" s="203">
        <v>2.7157300000000002</v>
      </c>
      <c r="Y31" s="203">
        <v>1.4764900000000001</v>
      </c>
      <c r="Z31" s="134">
        <v>1.4021699999999999</v>
      </c>
      <c r="AA31" s="533">
        <v>1.9</v>
      </c>
    </row>
    <row r="32" spans="1:27" s="41" customFormat="1" ht="12.75" x14ac:dyDescent="0.2">
      <c r="A32" s="72" t="s">
        <v>147</v>
      </c>
      <c r="B32" s="116">
        <v>15.1</v>
      </c>
      <c r="C32" s="117">
        <v>17.7</v>
      </c>
      <c r="D32" s="118">
        <v>14.9</v>
      </c>
      <c r="E32" s="119">
        <v>12.4</v>
      </c>
      <c r="F32" s="119">
        <v>17.600000000000001</v>
      </c>
      <c r="G32" s="120">
        <v>13.474</v>
      </c>
      <c r="H32" s="121">
        <v>8.7569999999999997</v>
      </c>
      <c r="I32" s="121">
        <v>1.8680000000000001</v>
      </c>
      <c r="J32" s="121">
        <v>0.53937000000000002</v>
      </c>
      <c r="K32" s="121">
        <v>0.46100000000000002</v>
      </c>
      <c r="L32" s="53">
        <v>0.97797000000000001</v>
      </c>
      <c r="M32" s="122">
        <v>1.6476500000000001</v>
      </c>
      <c r="N32" s="122">
        <v>0.80023</v>
      </c>
      <c r="O32" s="122">
        <v>0.8236</v>
      </c>
      <c r="P32" s="122">
        <v>1.0407500000000001</v>
      </c>
      <c r="Q32" s="53">
        <v>1.12195</v>
      </c>
      <c r="R32" s="53">
        <v>1.5494100000000002</v>
      </c>
      <c r="S32" s="53">
        <v>1.10547</v>
      </c>
      <c r="T32" s="53">
        <v>0.65363000000000004</v>
      </c>
      <c r="U32" s="53">
        <v>0.42599999999999999</v>
      </c>
      <c r="V32" s="206">
        <v>0.40855999999999998</v>
      </c>
      <c r="W32" s="203">
        <v>1.11219</v>
      </c>
      <c r="X32" s="203">
        <v>0.62611000000000006</v>
      </c>
      <c r="Y32" s="203">
        <v>0.30542000000000002</v>
      </c>
      <c r="Z32" s="134">
        <v>0.51649</v>
      </c>
      <c r="AA32" s="533">
        <v>0.6</v>
      </c>
    </row>
    <row r="33" spans="1:27" s="41" customFormat="1" ht="12.75" x14ac:dyDescent="0.2">
      <c r="A33" s="72" t="s">
        <v>114</v>
      </c>
      <c r="B33" s="116">
        <v>2.4</v>
      </c>
      <c r="C33" s="117">
        <v>3.3</v>
      </c>
      <c r="D33" s="118">
        <v>3.7</v>
      </c>
      <c r="E33" s="119">
        <v>4.3</v>
      </c>
      <c r="F33" s="119">
        <v>2.5</v>
      </c>
      <c r="G33" s="120">
        <v>3.2450000000000001</v>
      </c>
      <c r="H33" s="121">
        <v>2.7639999999999998</v>
      </c>
      <c r="I33" s="121">
        <v>2.0329999999999999</v>
      </c>
      <c r="J33" s="121">
        <v>1.49082</v>
      </c>
      <c r="K33" s="121">
        <v>1.5129999999999999</v>
      </c>
      <c r="L33" s="53">
        <v>2.6903899999999998</v>
      </c>
      <c r="M33" s="122">
        <v>3.6347199999999997</v>
      </c>
      <c r="N33" s="122">
        <v>2.9186199999999998</v>
      </c>
      <c r="O33" s="122">
        <v>1.4659500000000001</v>
      </c>
      <c r="P33" s="122">
        <v>2.17177</v>
      </c>
      <c r="Q33" s="53">
        <v>2.3384800000000001</v>
      </c>
      <c r="R33" s="53">
        <v>2.0908600000000002</v>
      </c>
      <c r="S33" s="53">
        <v>3.6084999999999998</v>
      </c>
      <c r="T33" s="53">
        <v>4.2870699999999999</v>
      </c>
      <c r="U33" s="53">
        <v>1.7227300000000001</v>
      </c>
      <c r="V33" s="206">
        <v>1.5394000000000001</v>
      </c>
      <c r="W33" s="203">
        <v>3.11999</v>
      </c>
      <c r="X33" s="203">
        <v>2.5287700000000002</v>
      </c>
      <c r="Y33" s="535">
        <v>4.4347599999999998</v>
      </c>
      <c r="Z33" s="536">
        <v>5.1602499999999996</v>
      </c>
      <c r="AA33" s="533">
        <v>5.0999999999999996</v>
      </c>
    </row>
    <row r="34" spans="1:27" s="41" customFormat="1" ht="12.75" x14ac:dyDescent="0.2">
      <c r="A34" s="72" t="s">
        <v>148</v>
      </c>
      <c r="B34" s="116">
        <v>2.1</v>
      </c>
      <c r="C34" s="117">
        <v>1</v>
      </c>
      <c r="D34" s="118">
        <v>2.1</v>
      </c>
      <c r="E34" s="119">
        <v>3</v>
      </c>
      <c r="F34" s="119">
        <v>5.3</v>
      </c>
      <c r="G34" s="120">
        <v>4.4210000000000003</v>
      </c>
      <c r="H34" s="121">
        <v>1.9630000000000001</v>
      </c>
      <c r="I34" s="121">
        <v>1.9</v>
      </c>
      <c r="J34" s="121">
        <v>2.35568</v>
      </c>
      <c r="K34" s="121">
        <v>2.387</v>
      </c>
      <c r="L34" s="53">
        <v>2.91533</v>
      </c>
      <c r="M34" s="122">
        <v>3.38069</v>
      </c>
      <c r="N34" s="122">
        <v>3.17855</v>
      </c>
      <c r="O34" s="122">
        <v>2.3093600000000003</v>
      </c>
      <c r="P34" s="122">
        <v>2.8942100000000002</v>
      </c>
      <c r="Q34" s="53">
        <v>2.0148900000000003</v>
      </c>
      <c r="R34" s="53">
        <v>1.9536600000000002</v>
      </c>
      <c r="S34" s="53">
        <v>3.1231900000000001</v>
      </c>
      <c r="T34" s="53">
        <v>2.4775700000000001</v>
      </c>
      <c r="U34" s="53">
        <v>2.53538</v>
      </c>
      <c r="V34" s="206">
        <v>2.18648</v>
      </c>
      <c r="W34" s="203">
        <v>3.27888</v>
      </c>
      <c r="X34" s="203">
        <v>3.09483</v>
      </c>
      <c r="Y34" s="357" t="s">
        <v>332</v>
      </c>
      <c r="Z34" s="527" t="s">
        <v>332</v>
      </c>
      <c r="AA34" s="533">
        <v>2.4</v>
      </c>
    </row>
    <row r="35" spans="1:27" s="41" customFormat="1" ht="22.5" x14ac:dyDescent="0.2">
      <c r="A35" s="72" t="s">
        <v>149</v>
      </c>
      <c r="B35" s="120">
        <v>1.2</v>
      </c>
      <c r="C35" s="117">
        <v>1.7</v>
      </c>
      <c r="D35" s="118">
        <v>1.1000000000000001</v>
      </c>
      <c r="E35" s="119">
        <v>2.5</v>
      </c>
      <c r="F35" s="119">
        <v>2.8</v>
      </c>
      <c r="G35" s="120">
        <v>2.5960000000000001</v>
      </c>
      <c r="H35" s="121">
        <v>14.782</v>
      </c>
      <c r="I35" s="121">
        <v>7.1</v>
      </c>
      <c r="J35" s="121">
        <v>2.5414699999999999</v>
      </c>
      <c r="K35" s="121">
        <v>1.5429999999999999</v>
      </c>
      <c r="L35" s="134">
        <v>1.34222</v>
      </c>
      <c r="M35" s="122">
        <v>2.8737700000000004</v>
      </c>
      <c r="N35" s="122">
        <v>25.651169999999997</v>
      </c>
      <c r="O35" s="135" t="s">
        <v>91</v>
      </c>
      <c r="P35" s="135" t="s">
        <v>91</v>
      </c>
      <c r="Q35" s="53">
        <v>18.019469999999956</v>
      </c>
      <c r="R35" s="53">
        <v>6.8267999999999995</v>
      </c>
      <c r="S35" s="53">
        <v>5.4281499999999996</v>
      </c>
      <c r="T35" s="53">
        <v>1.2834700000000001</v>
      </c>
      <c r="U35" s="53">
        <v>1.40011</v>
      </c>
      <c r="V35" s="206">
        <v>2.0668768095000001</v>
      </c>
      <c r="W35" s="203">
        <v>1.9845699999999999</v>
      </c>
      <c r="X35" s="203">
        <v>2.2655699999999999</v>
      </c>
      <c r="Y35" s="357">
        <v>0.67364999999999997</v>
      </c>
      <c r="Z35" s="527" t="s">
        <v>332</v>
      </c>
      <c r="AA35" s="533">
        <v>2.9</v>
      </c>
    </row>
    <row r="36" spans="1:27" s="41" customFormat="1" ht="32.25" x14ac:dyDescent="0.2">
      <c r="A36" s="74" t="s">
        <v>150</v>
      </c>
      <c r="B36" s="136">
        <v>4059.7</v>
      </c>
      <c r="C36" s="137">
        <v>3893.3</v>
      </c>
      <c r="D36" s="137">
        <v>3274.4</v>
      </c>
      <c r="E36" s="137">
        <v>2521.6</v>
      </c>
      <c r="F36" s="137">
        <v>3032.9</v>
      </c>
      <c r="G36" s="136">
        <v>3047.3850000000002</v>
      </c>
      <c r="H36" s="138">
        <v>2791.913</v>
      </c>
      <c r="I36" s="138">
        <v>2562.404</v>
      </c>
      <c r="J36" s="138">
        <v>2595.2208740000001</v>
      </c>
      <c r="K36" s="138">
        <v>2605.527</v>
      </c>
      <c r="L36" s="55">
        <v>2459.946242</v>
      </c>
      <c r="M36" s="139">
        <v>2963.8121060000003</v>
      </c>
      <c r="N36" s="139">
        <v>2948.426786</v>
      </c>
      <c r="O36" s="139">
        <v>2857.2376719999997</v>
      </c>
      <c r="P36" s="139">
        <v>3448.6251160000002</v>
      </c>
      <c r="Q36" s="55">
        <v>2708.2945299999997</v>
      </c>
      <c r="R36" s="55">
        <v>3537.7695500000009</v>
      </c>
      <c r="S36" s="55">
        <v>4616.4107341176468</v>
      </c>
      <c r="T36" s="55">
        <v>3967.3772452940998</v>
      </c>
      <c r="U36" s="55">
        <v>4841.5854225882003</v>
      </c>
      <c r="V36" s="537">
        <v>5295.0636305881999</v>
      </c>
      <c r="W36" s="204">
        <v>5146.2388869411798</v>
      </c>
      <c r="X36" s="204">
        <v>4610.4298184705904</v>
      </c>
      <c r="Y36" s="538">
        <v>4320.8992851764697</v>
      </c>
      <c r="Z36" s="528">
        <v>1.9196</v>
      </c>
      <c r="AA36" s="533">
        <v>1.8</v>
      </c>
    </row>
    <row r="37" spans="1:27" s="41" customFormat="1" ht="22.5" x14ac:dyDescent="0.2">
      <c r="A37" s="72" t="s">
        <v>151</v>
      </c>
      <c r="B37" s="120">
        <v>7431.4</v>
      </c>
      <c r="C37" s="140">
        <v>7114.1</v>
      </c>
      <c r="D37" s="140">
        <v>7082.5</v>
      </c>
      <c r="E37" s="140">
        <v>5707.4</v>
      </c>
      <c r="F37" s="140">
        <v>6462.2</v>
      </c>
      <c r="G37" s="120">
        <v>6870.4430000000002</v>
      </c>
      <c r="H37" s="141">
        <v>6065.6509999999998</v>
      </c>
      <c r="I37" s="141">
        <v>5569.6980000000003</v>
      </c>
      <c r="J37" s="141">
        <v>6143.8049900000005</v>
      </c>
      <c r="K37" s="141">
        <v>6332.7120000000004</v>
      </c>
      <c r="L37" s="56">
        <v>5901.6500700000006</v>
      </c>
      <c r="M37" s="142">
        <v>7781.5626099999999</v>
      </c>
      <c r="N37" s="142">
        <v>8328.2386299999998</v>
      </c>
      <c r="O37" s="142">
        <v>7635.3666199999998</v>
      </c>
      <c r="P37" s="142">
        <v>9577.8730399999986</v>
      </c>
      <c r="Q37" s="56">
        <v>7134.3505500000001</v>
      </c>
      <c r="R37" s="56">
        <v>9545.23927</v>
      </c>
      <c r="S37" s="56">
        <v>7776.9898400000002</v>
      </c>
      <c r="T37" s="56">
        <v>6686.9963500000003</v>
      </c>
      <c r="U37" s="56">
        <v>8243.6539900000007</v>
      </c>
      <c r="V37" s="539">
        <v>8832.1168099999995</v>
      </c>
      <c r="W37" s="203">
        <v>8431.6546400000007</v>
      </c>
      <c r="X37" s="203">
        <v>7615.1223300000001</v>
      </c>
      <c r="Y37" s="203">
        <v>7189.8097600000001</v>
      </c>
      <c r="Z37" s="540">
        <v>4347.3224276470601</v>
      </c>
      <c r="AA37" s="534">
        <v>4744</v>
      </c>
    </row>
    <row r="38" spans="1:27" s="41" customFormat="1" ht="22.5" x14ac:dyDescent="0.2">
      <c r="A38" s="72" t="s">
        <v>152</v>
      </c>
      <c r="B38" s="120">
        <v>1162.3</v>
      </c>
      <c r="C38" s="140">
        <v>1102.4000000000001</v>
      </c>
      <c r="D38" s="140">
        <v>761.2</v>
      </c>
      <c r="E38" s="140">
        <v>658.7</v>
      </c>
      <c r="F38" s="140">
        <v>1053.8</v>
      </c>
      <c r="G38" s="120">
        <v>905.84900000000005</v>
      </c>
      <c r="H38" s="141">
        <v>800.21500000000003</v>
      </c>
      <c r="I38" s="141">
        <v>561.64099999999996</v>
      </c>
      <c r="J38" s="141">
        <v>546.17797999999993</v>
      </c>
      <c r="K38" s="141">
        <v>514.47799999999995</v>
      </c>
      <c r="L38" s="56">
        <v>580.31443999999999</v>
      </c>
      <c r="M38" s="142">
        <v>849.63599999999997</v>
      </c>
      <c r="N38" s="142">
        <v>847.85025000000098</v>
      </c>
      <c r="O38" s="142">
        <v>861.73129000000006</v>
      </c>
      <c r="P38" s="142">
        <v>1131.337790000001</v>
      </c>
      <c r="Q38" s="56">
        <v>942.15200000000004</v>
      </c>
      <c r="R38" s="56">
        <v>1318.3203799999999</v>
      </c>
      <c r="S38" s="56">
        <v>862.92499999999995</v>
      </c>
      <c r="T38" s="56">
        <v>757.71095000000003</v>
      </c>
      <c r="U38" s="56">
        <v>1061.96136</v>
      </c>
      <c r="V38" s="539">
        <v>1256.5326</v>
      </c>
      <c r="W38" s="203">
        <v>930.51396999999997</v>
      </c>
      <c r="X38" s="203">
        <v>775.97846000000004</v>
      </c>
      <c r="Y38" s="203">
        <v>325.58044999999998</v>
      </c>
      <c r="Z38" s="536">
        <v>7130.4536200000002</v>
      </c>
      <c r="AA38" s="533">
        <v>7839.8</v>
      </c>
    </row>
    <row r="39" spans="1:27" s="41" customFormat="1" ht="12.75" x14ac:dyDescent="0.2">
      <c r="A39" s="72" t="s">
        <v>153</v>
      </c>
      <c r="B39" s="120">
        <v>697.7</v>
      </c>
      <c r="C39" s="140">
        <v>669.1</v>
      </c>
      <c r="D39" s="140">
        <v>504.4</v>
      </c>
      <c r="E39" s="140">
        <v>375.1</v>
      </c>
      <c r="F39" s="140">
        <v>485.9</v>
      </c>
      <c r="G39" s="120">
        <v>458.84399999999999</v>
      </c>
      <c r="H39" s="141">
        <v>433.98899999999998</v>
      </c>
      <c r="I39" s="141">
        <v>432.315</v>
      </c>
      <c r="J39" s="141">
        <v>386.35818999999998</v>
      </c>
      <c r="K39" s="141">
        <v>376.87700000000001</v>
      </c>
      <c r="L39" s="56">
        <v>337.52615000000003</v>
      </c>
      <c r="M39" s="142">
        <v>338.20859000000002</v>
      </c>
      <c r="N39" s="142">
        <v>319.55882000000003</v>
      </c>
      <c r="O39" s="142">
        <v>319.54485</v>
      </c>
      <c r="P39" s="142">
        <v>367.43040000000002</v>
      </c>
      <c r="Q39" s="56">
        <v>308.77421000000004</v>
      </c>
      <c r="R39" s="56">
        <v>417.84535999999997</v>
      </c>
      <c r="S39" s="56">
        <v>398.05257</v>
      </c>
      <c r="T39" s="56">
        <v>346.10332</v>
      </c>
      <c r="U39" s="56">
        <v>375.80221</v>
      </c>
      <c r="V39" s="539">
        <v>425.05117999999999</v>
      </c>
      <c r="W39" s="203">
        <v>407.33240000000001</v>
      </c>
      <c r="X39" s="203">
        <v>387.38191999999998</v>
      </c>
      <c r="Y39" s="203">
        <v>442.16491000000002</v>
      </c>
      <c r="Z39" s="536">
        <v>344.4966</v>
      </c>
      <c r="AA39" s="533">
        <v>378</v>
      </c>
    </row>
    <row r="40" spans="1:27" s="41" customFormat="1" ht="14.45" customHeight="1" x14ac:dyDescent="0.2">
      <c r="A40" s="72" t="s">
        <v>154</v>
      </c>
      <c r="B40" s="120">
        <v>755.4</v>
      </c>
      <c r="C40" s="140">
        <v>760.7</v>
      </c>
      <c r="D40" s="140">
        <v>661.6</v>
      </c>
      <c r="E40" s="140">
        <v>500.2</v>
      </c>
      <c r="F40" s="140">
        <v>672.7</v>
      </c>
      <c r="G40" s="120">
        <v>695.09699999999998</v>
      </c>
      <c r="H40" s="141">
        <v>667.75800000000004</v>
      </c>
      <c r="I40" s="141">
        <v>610.47900000000004</v>
      </c>
      <c r="J40" s="141">
        <v>583.72364000000005</v>
      </c>
      <c r="K40" s="141">
        <v>587.221</v>
      </c>
      <c r="L40" s="56">
        <v>527.41333999999995</v>
      </c>
      <c r="M40" s="142">
        <v>476.03194000000002</v>
      </c>
      <c r="N40" s="142">
        <v>404.69370000000004</v>
      </c>
      <c r="O40" s="142">
        <v>426.97654999999997</v>
      </c>
      <c r="P40" s="142">
        <v>480.49835999999999</v>
      </c>
      <c r="Q40" s="56">
        <v>392.39049999999997</v>
      </c>
      <c r="R40" s="56">
        <v>484.80167</v>
      </c>
      <c r="S40" s="56">
        <v>444.87268999999998</v>
      </c>
      <c r="T40" s="56">
        <v>418.33309000000003</v>
      </c>
      <c r="U40" s="56">
        <v>503.05165</v>
      </c>
      <c r="V40" s="539">
        <v>540.46662000000003</v>
      </c>
      <c r="W40" s="203">
        <v>583.28580999999997</v>
      </c>
      <c r="X40" s="203">
        <v>524.35101999999995</v>
      </c>
      <c r="Y40" s="696">
        <v>1051.0938000000001</v>
      </c>
      <c r="Z40" s="536">
        <v>427.16737999999998</v>
      </c>
      <c r="AA40" s="533">
        <v>503.5</v>
      </c>
    </row>
    <row r="41" spans="1:27" s="41" customFormat="1" ht="22.5" x14ac:dyDescent="0.2">
      <c r="A41" s="72" t="s">
        <v>155</v>
      </c>
      <c r="B41" s="120">
        <v>887.8</v>
      </c>
      <c r="C41" s="140">
        <v>820.3</v>
      </c>
      <c r="D41" s="140">
        <v>539.70000000000005</v>
      </c>
      <c r="E41" s="140">
        <v>373.1</v>
      </c>
      <c r="F41" s="140">
        <v>371</v>
      </c>
      <c r="G41" s="120">
        <v>338.18599999999998</v>
      </c>
      <c r="H41" s="141">
        <v>316.99299999999999</v>
      </c>
      <c r="I41" s="141">
        <v>293.34199999999998</v>
      </c>
      <c r="J41" s="141">
        <v>287.14245</v>
      </c>
      <c r="K41" s="141">
        <v>271.99099999999999</v>
      </c>
      <c r="L41" s="56">
        <v>298.61384999999996</v>
      </c>
      <c r="M41" s="142">
        <v>423.33199999999999</v>
      </c>
      <c r="N41" s="142">
        <v>388.95648999999997</v>
      </c>
      <c r="O41" s="142">
        <v>411.29669000000001</v>
      </c>
      <c r="P41" s="142">
        <v>458.85418999999996</v>
      </c>
      <c r="Q41" s="56">
        <v>391.82930999999996</v>
      </c>
      <c r="R41" s="56">
        <v>462.41059000000018</v>
      </c>
      <c r="S41" s="56">
        <v>398.61053999999996</v>
      </c>
      <c r="T41" s="56">
        <v>297.92955999999998</v>
      </c>
      <c r="U41" s="56">
        <v>355.89353</v>
      </c>
      <c r="V41" s="539">
        <v>441.48532999999998</v>
      </c>
      <c r="W41" s="203">
        <v>497.66009000000003</v>
      </c>
      <c r="X41" s="203">
        <v>407.86257999999998</v>
      </c>
      <c r="Y41" s="696"/>
      <c r="Z41" s="536">
        <v>639.58930999999995</v>
      </c>
      <c r="AA41" s="533">
        <v>634.4</v>
      </c>
    </row>
    <row r="42" spans="1:27" s="41" customFormat="1" ht="12.75" x14ac:dyDescent="0.2">
      <c r="A42" s="75" t="s">
        <v>156</v>
      </c>
      <c r="B42" s="136"/>
      <c r="C42" s="143"/>
      <c r="D42" s="143"/>
      <c r="E42" s="143"/>
      <c r="F42" s="143"/>
      <c r="G42" s="136"/>
      <c r="H42" s="138"/>
      <c r="I42" s="138"/>
      <c r="J42" s="138"/>
      <c r="K42" s="138"/>
      <c r="L42" s="57"/>
      <c r="M42" s="139"/>
      <c r="N42" s="139"/>
      <c r="O42" s="139"/>
      <c r="P42" s="139"/>
      <c r="Q42" s="57"/>
      <c r="R42" s="57"/>
      <c r="S42" s="57"/>
      <c r="T42" s="57"/>
      <c r="U42" s="57"/>
      <c r="V42" s="541"/>
      <c r="W42" s="208"/>
      <c r="X42" s="208"/>
      <c r="Y42" s="208"/>
      <c r="Z42" s="542"/>
      <c r="AA42" s="533"/>
    </row>
    <row r="43" spans="1:27" s="41" customFormat="1" ht="12.75" x14ac:dyDescent="0.2">
      <c r="A43" s="72" t="s">
        <v>117</v>
      </c>
      <c r="B43" s="120">
        <v>12.547000000000001</v>
      </c>
      <c r="C43" s="144">
        <v>10.6</v>
      </c>
      <c r="D43" s="144">
        <v>1.4</v>
      </c>
      <c r="E43" s="144">
        <v>1.1000000000000001</v>
      </c>
      <c r="F43" s="144">
        <v>1.8</v>
      </c>
      <c r="G43" s="120">
        <v>1.552</v>
      </c>
      <c r="H43" s="141">
        <v>2.7759999999999998</v>
      </c>
      <c r="I43" s="141">
        <v>2.5830000000000002</v>
      </c>
      <c r="J43" s="141">
        <v>3.0075100000000003</v>
      </c>
      <c r="K43" s="141">
        <v>2.58</v>
      </c>
      <c r="L43" s="56">
        <v>2.6535799999999998</v>
      </c>
      <c r="M43" s="142">
        <v>2.1717499999999998</v>
      </c>
      <c r="N43" s="142">
        <v>1.80115</v>
      </c>
      <c r="O43" s="142">
        <v>2.2113800000000001</v>
      </c>
      <c r="P43" s="142">
        <v>3.5100899999999999</v>
      </c>
      <c r="Q43" s="56">
        <v>3.2604299999999999</v>
      </c>
      <c r="R43" s="56">
        <v>3.4180600000000001</v>
      </c>
      <c r="S43" s="56">
        <v>2.8274299999999997</v>
      </c>
      <c r="T43" s="56">
        <v>2.3553099999999998</v>
      </c>
      <c r="U43" s="56">
        <v>2.5254500000000002</v>
      </c>
      <c r="V43" s="539">
        <v>2.08277</v>
      </c>
      <c r="W43" s="203">
        <v>1.81833</v>
      </c>
      <c r="X43" s="203">
        <v>1.8271999999999999</v>
      </c>
      <c r="Y43" s="203">
        <v>1.89663</v>
      </c>
      <c r="Z43" s="536">
        <v>1.1466099999999999</v>
      </c>
      <c r="AA43" s="533">
        <v>1.8</v>
      </c>
    </row>
    <row r="44" spans="1:27" s="41" customFormat="1" ht="22.5" thickBot="1" x14ac:dyDescent="0.25">
      <c r="A44" s="76" t="s">
        <v>157</v>
      </c>
      <c r="B44" s="145">
        <v>2548</v>
      </c>
      <c r="C44" s="146">
        <v>2820</v>
      </c>
      <c r="D44" s="146">
        <v>2471.6999999999998</v>
      </c>
      <c r="E44" s="146">
        <v>2113</v>
      </c>
      <c r="F44" s="146">
        <v>2768.9</v>
      </c>
      <c r="G44" s="145">
        <v>2663.9059999999999</v>
      </c>
      <c r="H44" s="147">
        <v>2793.4769999999999</v>
      </c>
      <c r="I44" s="147">
        <v>2777.0830000000001</v>
      </c>
      <c r="J44" s="147">
        <v>2964.4197899999999</v>
      </c>
      <c r="K44" s="147">
        <v>3021.973</v>
      </c>
      <c r="L44" s="77">
        <v>3167.85428</v>
      </c>
      <c r="M44" s="148">
        <v>3231.7621099999997</v>
      </c>
      <c r="N44" s="148">
        <v>3093.0452799999998</v>
      </c>
      <c r="O44" s="148">
        <v>3435.3427000000001</v>
      </c>
      <c r="P44" s="148">
        <v>3602.08554</v>
      </c>
      <c r="Q44" s="77">
        <v>2943.06232</v>
      </c>
      <c r="R44" s="77">
        <v>3476.9334399999998</v>
      </c>
      <c r="S44" s="77">
        <v>3131.9369300000003</v>
      </c>
      <c r="T44" s="77">
        <v>2450.3404599999999</v>
      </c>
      <c r="U44" s="77">
        <v>2822.7415900000001</v>
      </c>
      <c r="V44" s="543">
        <v>3209.9898400000002</v>
      </c>
      <c r="W44" s="209">
        <v>3574.4106499999998</v>
      </c>
      <c r="X44" s="209">
        <v>3060.9335099999998</v>
      </c>
      <c r="Y44" s="209">
        <v>3215.4106000000002</v>
      </c>
      <c r="Z44" s="544">
        <v>3216.8129199999998</v>
      </c>
      <c r="AA44" s="545">
        <v>3255.5</v>
      </c>
    </row>
    <row r="45" spans="1:27" s="41" customFormat="1" ht="15.75" thickTop="1" x14ac:dyDescent="0.25">
      <c r="A45" s="41" t="s">
        <v>333</v>
      </c>
      <c r="L45" s="58"/>
      <c r="N45" s="70" t="s">
        <v>334</v>
      </c>
      <c r="O45" s="70"/>
      <c r="R45" s="58"/>
      <c r="T45" s="58"/>
      <c r="U45" s="70"/>
      <c r="V45" s="58"/>
    </row>
    <row r="46" spans="1:27" s="41" customFormat="1" x14ac:dyDescent="0.25">
      <c r="A46" s="44"/>
      <c r="B46" s="44"/>
      <c r="G46" s="44"/>
      <c r="H46" s="44"/>
      <c r="I46" s="44"/>
      <c r="J46" s="44"/>
      <c r="K46" s="44"/>
      <c r="L46" s="58"/>
      <c r="M46" s="58"/>
      <c r="N46" s="250" t="s">
        <v>335</v>
      </c>
      <c r="O46" s="250"/>
      <c r="P46" s="58"/>
      <c r="Q46" s="58"/>
      <c r="R46" s="58"/>
      <c r="S46" s="58"/>
      <c r="T46" s="58"/>
      <c r="U46" s="58"/>
      <c r="V46" s="58"/>
      <c r="W46" s="59"/>
    </row>
    <row r="47" spans="1:27" s="41" customFormat="1" ht="12.75" customHeight="1" x14ac:dyDescent="0.2">
      <c r="A47" s="546" t="s">
        <v>158</v>
      </c>
      <c r="B47" s="546"/>
      <c r="C47" s="546"/>
      <c r="D47" s="546"/>
      <c r="E47" s="546"/>
      <c r="F47" s="546"/>
      <c r="G47" s="546"/>
      <c r="H47" s="546"/>
      <c r="I47" s="546"/>
      <c r="J47" s="546"/>
      <c r="K47" s="546"/>
      <c r="L47" s="546"/>
      <c r="M47" s="546"/>
      <c r="N47" s="41" t="s">
        <v>413</v>
      </c>
      <c r="O47" s="546"/>
      <c r="P47" s="546"/>
      <c r="Q47" s="546"/>
      <c r="R47" s="546"/>
      <c r="S47" s="60"/>
    </row>
    <row r="48" spans="1:27" s="41" customFormat="1" ht="13.15" customHeight="1" x14ac:dyDescent="0.2">
      <c r="A48" s="547" t="s">
        <v>118</v>
      </c>
      <c r="B48" s="547"/>
      <c r="C48" s="547"/>
      <c r="D48" s="547"/>
      <c r="E48" s="547"/>
      <c r="F48" s="547"/>
      <c r="G48" s="547"/>
      <c r="H48" s="547"/>
      <c r="I48" s="547"/>
      <c r="J48" s="547"/>
      <c r="K48" s="547"/>
      <c r="L48" s="547"/>
      <c r="M48" s="547"/>
      <c r="N48" s="547"/>
      <c r="O48" s="547"/>
      <c r="P48" s="547"/>
      <c r="Q48" s="547"/>
      <c r="R48" s="547"/>
      <c r="S48" s="46"/>
    </row>
    <row r="49" spans="1:27" s="41" customFormat="1" ht="12.75" customHeight="1" x14ac:dyDescent="0.2">
      <c r="A49" s="546" t="s">
        <v>119</v>
      </c>
      <c r="B49" s="546"/>
      <c r="C49" s="546"/>
      <c r="D49" s="546"/>
      <c r="E49" s="546"/>
      <c r="F49" s="546"/>
      <c r="G49" s="546"/>
      <c r="H49" s="546"/>
      <c r="I49" s="546"/>
      <c r="J49" s="546"/>
      <c r="K49" s="546"/>
      <c r="L49" s="546"/>
      <c r="M49" s="546"/>
      <c r="N49" s="546"/>
      <c r="O49" s="546"/>
      <c r="P49" s="546"/>
      <c r="Q49" s="546"/>
      <c r="R49" s="546"/>
      <c r="S49" s="46"/>
    </row>
    <row r="50" spans="1:27" s="41" customFormat="1" ht="12.75" customHeight="1" x14ac:dyDescent="0.2">
      <c r="A50" s="548" t="s">
        <v>159</v>
      </c>
      <c r="B50" s="548"/>
      <c r="C50" s="548"/>
      <c r="D50" s="548"/>
      <c r="E50" s="548"/>
      <c r="F50" s="548"/>
      <c r="G50" s="548"/>
      <c r="H50" s="548"/>
      <c r="I50" s="548"/>
      <c r="J50" s="548"/>
      <c r="K50" s="548"/>
      <c r="L50" s="548"/>
      <c r="M50" s="548"/>
      <c r="N50" s="548"/>
      <c r="O50" s="548"/>
      <c r="P50" s="548"/>
      <c r="Q50" s="548"/>
      <c r="R50" s="548"/>
      <c r="S50" s="47"/>
    </row>
    <row r="51" spans="1:27" s="41" customFormat="1" ht="12.75" x14ac:dyDescent="0.2">
      <c r="W51" s="42"/>
    </row>
    <row r="52" spans="1:27" s="41" customFormat="1" ht="12.75" x14ac:dyDescent="0.2">
      <c r="W52" s="42"/>
    </row>
    <row r="53" spans="1:27" s="41" customFormat="1" ht="15" customHeight="1" x14ac:dyDescent="0.2">
      <c r="A53" s="39" t="s">
        <v>166</v>
      </c>
      <c r="B53" s="39"/>
      <c r="C53" s="39"/>
      <c r="D53" s="39"/>
      <c r="E53" s="39"/>
      <c r="F53" s="39"/>
      <c r="G53" s="39"/>
      <c r="H53" s="39"/>
      <c r="I53" s="39"/>
      <c r="J53" s="39"/>
      <c r="K53" s="39"/>
      <c r="L53" s="39"/>
      <c r="M53" s="39"/>
      <c r="N53" s="39"/>
      <c r="O53" s="39"/>
      <c r="P53" s="39"/>
      <c r="Q53" s="39"/>
      <c r="R53" s="39"/>
      <c r="S53" s="39"/>
      <c r="T53" s="39"/>
      <c r="U53" s="39"/>
      <c r="V53" s="39"/>
      <c r="W53" s="40"/>
    </row>
    <row r="54" spans="1:27" s="42" customFormat="1" ht="15" customHeight="1" x14ac:dyDescent="0.2">
      <c r="W54" s="43"/>
    </row>
    <row r="55" spans="1:27" s="44" customFormat="1" ht="15" customHeight="1" thickBot="1" x14ac:dyDescent="0.25">
      <c r="A55" s="51" t="s">
        <v>160</v>
      </c>
      <c r="B55" s="51"/>
      <c r="C55" s="51"/>
      <c r="D55" s="51"/>
      <c r="E55" s="51"/>
      <c r="F55" s="51"/>
      <c r="G55" s="51"/>
      <c r="H55" s="51"/>
      <c r="I55" s="51"/>
      <c r="J55" s="51"/>
      <c r="K55" s="51"/>
    </row>
    <row r="56" spans="1:27" s="61" customFormat="1" ht="13.5" customHeight="1" x14ac:dyDescent="0.25">
      <c r="A56" s="664" t="s">
        <v>141</v>
      </c>
      <c r="B56" s="658">
        <v>2000</v>
      </c>
      <c r="C56" s="676">
        <v>2001</v>
      </c>
      <c r="D56" s="677" t="s">
        <v>187</v>
      </c>
      <c r="E56" s="677" t="s">
        <v>188</v>
      </c>
      <c r="F56" s="677" t="s">
        <v>189</v>
      </c>
      <c r="G56" s="678">
        <v>2005</v>
      </c>
      <c r="H56" s="658">
        <v>2006</v>
      </c>
      <c r="I56" s="658">
        <v>2007</v>
      </c>
      <c r="J56" s="658">
        <v>2008</v>
      </c>
      <c r="K56" s="658">
        <v>2009</v>
      </c>
      <c r="L56" s="655">
        <v>2010</v>
      </c>
      <c r="M56" s="661">
        <v>2011</v>
      </c>
      <c r="N56" s="661">
        <v>2012</v>
      </c>
      <c r="O56" s="652">
        <v>2013</v>
      </c>
      <c r="P56" s="652">
        <v>2014</v>
      </c>
      <c r="Q56" s="655">
        <v>2015</v>
      </c>
      <c r="R56" s="634">
        <v>2016</v>
      </c>
      <c r="S56" s="667">
        <v>2017</v>
      </c>
      <c r="T56" s="634">
        <v>2018</v>
      </c>
      <c r="U56" s="634">
        <v>2019</v>
      </c>
      <c r="V56" s="687">
        <v>2020</v>
      </c>
      <c r="W56" s="684">
        <v>2021</v>
      </c>
      <c r="X56" s="684">
        <v>2022</v>
      </c>
      <c r="Y56" s="697">
        <v>2023</v>
      </c>
      <c r="Z56" s="634">
        <v>2024</v>
      </c>
      <c r="AA56" s="550" t="s">
        <v>190</v>
      </c>
    </row>
    <row r="57" spans="1:27" s="61" customFormat="1" ht="13.5" customHeight="1" x14ac:dyDescent="0.25">
      <c r="A57" s="665"/>
      <c r="B57" s="659"/>
      <c r="C57" s="644"/>
      <c r="D57" s="671"/>
      <c r="E57" s="671"/>
      <c r="F57" s="671"/>
      <c r="G57" s="679"/>
      <c r="H57" s="659"/>
      <c r="I57" s="659"/>
      <c r="J57" s="659"/>
      <c r="K57" s="659"/>
      <c r="L57" s="656"/>
      <c r="M57" s="662"/>
      <c r="N57" s="662"/>
      <c r="O57" s="653"/>
      <c r="P57" s="653"/>
      <c r="Q57" s="656"/>
      <c r="R57" s="635"/>
      <c r="S57" s="668"/>
      <c r="T57" s="635"/>
      <c r="U57" s="635"/>
      <c r="V57" s="688"/>
      <c r="W57" s="685"/>
      <c r="X57" s="685"/>
      <c r="Y57" s="698"/>
      <c r="Z57" s="635"/>
      <c r="AA57" s="551" t="s">
        <v>412</v>
      </c>
    </row>
    <row r="58" spans="1:27" s="61" customFormat="1" ht="13.5" customHeight="1" thickBot="1" x14ac:dyDescent="0.3">
      <c r="A58" s="666"/>
      <c r="B58" s="660"/>
      <c r="C58" s="645"/>
      <c r="D58" s="672"/>
      <c r="E58" s="672"/>
      <c r="F58" s="672"/>
      <c r="G58" s="680"/>
      <c r="H58" s="660"/>
      <c r="I58" s="660"/>
      <c r="J58" s="660"/>
      <c r="K58" s="660"/>
      <c r="L58" s="657"/>
      <c r="M58" s="663"/>
      <c r="N58" s="663"/>
      <c r="O58" s="654"/>
      <c r="P58" s="654"/>
      <c r="Q58" s="657"/>
      <c r="R58" s="636"/>
      <c r="S58" s="669"/>
      <c r="T58" s="636"/>
      <c r="U58" s="636"/>
      <c r="V58" s="689"/>
      <c r="W58" s="686"/>
      <c r="X58" s="686"/>
      <c r="Y58" s="699"/>
      <c r="Z58" s="636"/>
      <c r="AA58" s="552" t="s">
        <v>142</v>
      </c>
    </row>
    <row r="59" spans="1:27" s="63" customFormat="1" ht="16.149999999999999" customHeight="1" x14ac:dyDescent="0.2">
      <c r="A59" s="553" t="s">
        <v>92</v>
      </c>
      <c r="B59" s="149">
        <v>3.91</v>
      </c>
      <c r="C59" s="150">
        <v>4.5199999999999996</v>
      </c>
      <c r="D59" s="151">
        <v>4.33</v>
      </c>
      <c r="E59" s="152">
        <v>3.95</v>
      </c>
      <c r="F59" s="152">
        <v>5.46</v>
      </c>
      <c r="G59" s="153">
        <v>4.75</v>
      </c>
      <c r="H59" s="154">
        <v>4.17</v>
      </c>
      <c r="I59" s="153">
        <v>4.53</v>
      </c>
      <c r="J59" s="154">
        <v>5.3698998435656007</v>
      </c>
      <c r="K59" s="153">
        <v>5.08</v>
      </c>
      <c r="L59" s="69">
        <v>4.7</v>
      </c>
      <c r="M59" s="155">
        <v>5.6</v>
      </c>
      <c r="N59" s="155">
        <v>4.53</v>
      </c>
      <c r="O59" s="155">
        <v>5.32</v>
      </c>
      <c r="P59" s="155">
        <v>6.23</v>
      </c>
      <c r="Q59" s="62">
        <v>5.89</v>
      </c>
      <c r="R59" s="62">
        <v>6.33</v>
      </c>
      <c r="S59" s="62">
        <v>5.5</v>
      </c>
      <c r="T59" s="62">
        <v>5.21</v>
      </c>
      <c r="U59" s="62">
        <v>5.65</v>
      </c>
      <c r="V59" s="155">
        <v>6.0426807171999997</v>
      </c>
      <c r="W59" s="210">
        <v>6.1130116679872977</v>
      </c>
      <c r="X59" s="210">
        <v>5.9295451879530967</v>
      </c>
      <c r="Y59" s="210">
        <v>6.0700728479459736</v>
      </c>
      <c r="Z59" s="62">
        <v>5.7514138647056683</v>
      </c>
      <c r="AA59" s="554">
        <v>5.98</v>
      </c>
    </row>
    <row r="60" spans="1:27" s="44" customFormat="1" ht="13.5" customHeight="1" x14ac:dyDescent="0.2">
      <c r="A60" s="555" t="s">
        <v>93</v>
      </c>
      <c r="B60" s="156">
        <v>4.21</v>
      </c>
      <c r="C60" s="157">
        <v>4.8499999999999996</v>
      </c>
      <c r="D60" s="158">
        <v>4.5599999999999996</v>
      </c>
      <c r="E60" s="159">
        <v>4.07</v>
      </c>
      <c r="F60" s="159">
        <v>5.84</v>
      </c>
      <c r="G60" s="160">
        <v>5.05</v>
      </c>
      <c r="H60" s="161">
        <v>4.49</v>
      </c>
      <c r="I60" s="160">
        <v>4.8600000000000003</v>
      </c>
      <c r="J60" s="161">
        <v>5.7726039396297733</v>
      </c>
      <c r="K60" s="160">
        <v>5.24</v>
      </c>
      <c r="L60" s="67">
        <v>4.99</v>
      </c>
      <c r="M60" s="162">
        <v>5.69</v>
      </c>
      <c r="N60" s="162">
        <v>4.32</v>
      </c>
      <c r="O60" s="162">
        <v>5.67</v>
      </c>
      <c r="P60" s="162">
        <v>6.51</v>
      </c>
      <c r="Q60" s="64">
        <v>6.36</v>
      </c>
      <c r="R60" s="64">
        <v>6.5</v>
      </c>
      <c r="S60" s="64">
        <v>5.67</v>
      </c>
      <c r="T60" s="64">
        <v>5.39</v>
      </c>
      <c r="U60" s="64">
        <v>5.73</v>
      </c>
      <c r="V60" s="162">
        <v>6.1388881197999998</v>
      </c>
      <c r="W60" s="212">
        <v>6.3213883105804705</v>
      </c>
      <c r="X60" s="212">
        <v>6.0726588082810675</v>
      </c>
      <c r="Y60" s="212">
        <v>6.4350793481807393</v>
      </c>
      <c r="Z60" s="64">
        <v>5.9566744323520604</v>
      </c>
      <c r="AA60" s="556">
        <v>6.18</v>
      </c>
    </row>
    <row r="61" spans="1:27" s="44" customFormat="1" ht="13.5" customHeight="1" x14ac:dyDescent="0.2">
      <c r="A61" s="555" t="s">
        <v>94</v>
      </c>
      <c r="B61" s="156">
        <v>3.42</v>
      </c>
      <c r="C61" s="157">
        <v>3.72</v>
      </c>
      <c r="D61" s="158">
        <v>3.37</v>
      </c>
      <c r="E61" s="159">
        <v>3.8</v>
      </c>
      <c r="F61" s="159">
        <v>5.29</v>
      </c>
      <c r="G61" s="160">
        <v>4.1900000000000004</v>
      </c>
      <c r="H61" s="161">
        <v>3.33</v>
      </c>
      <c r="I61" s="160">
        <v>4.7300000000000004</v>
      </c>
      <c r="J61" s="161">
        <v>4.833887952618416</v>
      </c>
      <c r="K61" s="160">
        <v>4.63</v>
      </c>
      <c r="L61" s="67">
        <v>3.91</v>
      </c>
      <c r="M61" s="162">
        <v>4.74</v>
      </c>
      <c r="N61" s="162">
        <v>4.8099999999999996</v>
      </c>
      <c r="O61" s="162">
        <v>4.7</v>
      </c>
      <c r="P61" s="162">
        <v>5.13</v>
      </c>
      <c r="Q61" s="64">
        <v>4.91</v>
      </c>
      <c r="R61" s="64">
        <v>4.9800000000000004</v>
      </c>
      <c r="S61" s="64">
        <v>4.92</v>
      </c>
      <c r="T61" s="64">
        <v>4.74</v>
      </c>
      <c r="U61" s="64">
        <v>5.0599999999999996</v>
      </c>
      <c r="V61" s="162">
        <v>5.4836609001000003</v>
      </c>
      <c r="W61" s="212">
        <v>5.0322796990843166</v>
      </c>
      <c r="X61" s="212">
        <v>5.3123755887383401</v>
      </c>
      <c r="Y61" s="212">
        <v>5.0684027500313347</v>
      </c>
      <c r="Z61" s="64">
        <v>4.3471450822083826</v>
      </c>
      <c r="AA61" s="556">
        <v>5.05</v>
      </c>
    </row>
    <row r="62" spans="1:27" s="44" customFormat="1" ht="13.5" customHeight="1" x14ac:dyDescent="0.2">
      <c r="A62" s="555" t="s">
        <v>95</v>
      </c>
      <c r="B62" s="156">
        <v>3.29</v>
      </c>
      <c r="C62" s="157">
        <v>3.97</v>
      </c>
      <c r="D62" s="158">
        <v>3.67</v>
      </c>
      <c r="E62" s="159">
        <v>3.76</v>
      </c>
      <c r="F62" s="159">
        <v>4.97</v>
      </c>
      <c r="G62" s="160">
        <v>4.21</v>
      </c>
      <c r="H62" s="161">
        <v>3.59</v>
      </c>
      <c r="I62" s="160">
        <v>3.8</v>
      </c>
      <c r="J62" s="161">
        <v>4.6515148223491432</v>
      </c>
      <c r="K62" s="160">
        <v>4.4000000000000004</v>
      </c>
      <c r="L62" s="67">
        <v>4.07</v>
      </c>
      <c r="M62" s="162">
        <v>4.87</v>
      </c>
      <c r="N62" s="162">
        <v>4.2300000000000004</v>
      </c>
      <c r="O62" s="162">
        <v>4.57</v>
      </c>
      <c r="P62" s="162">
        <v>5.61</v>
      </c>
      <c r="Q62" s="64">
        <v>5.44</v>
      </c>
      <c r="R62" s="64">
        <v>5.67</v>
      </c>
      <c r="S62" s="64">
        <v>5.23</v>
      </c>
      <c r="T62" s="64">
        <v>4.95</v>
      </c>
      <c r="U62" s="64">
        <v>5.38</v>
      </c>
      <c r="V62" s="162">
        <v>5.4718905429999998</v>
      </c>
      <c r="W62" s="212">
        <v>5.3532405248331827</v>
      </c>
      <c r="X62" s="212">
        <v>5.6123702207139488</v>
      </c>
      <c r="Y62" s="212">
        <v>5.493686217858702</v>
      </c>
      <c r="Z62" s="64">
        <v>5.270977519480069</v>
      </c>
      <c r="AA62" s="556">
        <v>5.44</v>
      </c>
    </row>
    <row r="63" spans="1:27" s="44" customFormat="1" ht="13.5" customHeight="1" x14ac:dyDescent="0.2">
      <c r="A63" s="555" t="s">
        <v>96</v>
      </c>
      <c r="B63" s="156">
        <v>2.71</v>
      </c>
      <c r="C63" s="157">
        <v>2.85</v>
      </c>
      <c r="D63" s="158">
        <v>2.75</v>
      </c>
      <c r="E63" s="159">
        <v>3.02</v>
      </c>
      <c r="F63" s="159">
        <v>3.88</v>
      </c>
      <c r="G63" s="160">
        <v>2.92</v>
      </c>
      <c r="H63" s="161">
        <v>2.68</v>
      </c>
      <c r="I63" s="160">
        <v>2.701098007320049</v>
      </c>
      <c r="J63" s="161">
        <v>3.1777858195733679</v>
      </c>
      <c r="K63" s="160">
        <v>3.32</v>
      </c>
      <c r="L63" s="67">
        <v>2.64</v>
      </c>
      <c r="M63" s="162">
        <v>3.63</v>
      </c>
      <c r="N63" s="162">
        <v>3.39</v>
      </c>
      <c r="O63" s="162">
        <v>3.19</v>
      </c>
      <c r="P63" s="162">
        <v>3.6</v>
      </c>
      <c r="Q63" s="64">
        <v>3.65</v>
      </c>
      <c r="R63" s="64">
        <v>3.52</v>
      </c>
      <c r="S63" s="64">
        <v>3.23</v>
      </c>
      <c r="T63" s="64">
        <v>3.56</v>
      </c>
      <c r="U63" s="64">
        <v>3.16</v>
      </c>
      <c r="V63" s="162">
        <v>3.9228806503000002</v>
      </c>
      <c r="W63" s="212">
        <v>3.3742215903095585</v>
      </c>
      <c r="X63" s="212">
        <v>3.7210365975211817</v>
      </c>
      <c r="Y63" s="212">
        <v>2.7581424955915796</v>
      </c>
      <c r="Z63" s="64">
        <v>3.8131337953085604</v>
      </c>
      <c r="AA63" s="556">
        <v>3.52</v>
      </c>
    </row>
    <row r="64" spans="1:27" s="44" customFormat="1" ht="13.5" customHeight="1" x14ac:dyDescent="0.2">
      <c r="A64" s="555" t="s">
        <v>97</v>
      </c>
      <c r="B64" s="156">
        <v>3.74</v>
      </c>
      <c r="C64" s="157">
        <v>3.87</v>
      </c>
      <c r="D64" s="158">
        <v>3.77</v>
      </c>
      <c r="E64" s="159">
        <v>3.52</v>
      </c>
      <c r="F64" s="159">
        <v>4.8600000000000003</v>
      </c>
      <c r="G64" s="160">
        <v>3.94</v>
      </c>
      <c r="H64" s="161">
        <v>3.2</v>
      </c>
      <c r="I64" s="160">
        <v>4.1061538461538465</v>
      </c>
      <c r="J64" s="161">
        <v>4.4248268501963111</v>
      </c>
      <c r="K64" s="160">
        <v>4.21</v>
      </c>
      <c r="L64" s="67">
        <v>3.73</v>
      </c>
      <c r="M64" s="162">
        <v>4.5199999999999996</v>
      </c>
      <c r="N64" s="162">
        <v>4.3099999999999996</v>
      </c>
      <c r="O64" s="162">
        <v>4.58</v>
      </c>
      <c r="P64" s="162">
        <v>5.03</v>
      </c>
      <c r="Q64" s="64">
        <v>4.72</v>
      </c>
      <c r="R64" s="64">
        <v>4.88</v>
      </c>
      <c r="S64" s="64">
        <v>4.8899999999999997</v>
      </c>
      <c r="T64" s="64">
        <v>4.55</v>
      </c>
      <c r="U64" s="64">
        <v>4.93</v>
      </c>
      <c r="V64" s="162">
        <v>5.0657674196000002</v>
      </c>
      <c r="W64" s="212">
        <v>4.7347970719679386</v>
      </c>
      <c r="X64" s="212">
        <v>5.11814062344388</v>
      </c>
      <c r="Y64" s="212">
        <v>4.9780038086169958</v>
      </c>
      <c r="Z64" s="64">
        <v>4.4540312044178823</v>
      </c>
      <c r="AA64" s="556">
        <v>4.87</v>
      </c>
    </row>
    <row r="65" spans="1:27" s="44" customFormat="1" ht="13.5" customHeight="1" x14ac:dyDescent="0.2">
      <c r="A65" s="555" t="s">
        <v>98</v>
      </c>
      <c r="B65" s="156">
        <v>6.43</v>
      </c>
      <c r="C65" s="157">
        <v>6.6</v>
      </c>
      <c r="D65" s="158">
        <v>7.27</v>
      </c>
      <c r="E65" s="159">
        <v>5.58</v>
      </c>
      <c r="F65" s="159">
        <v>6.13</v>
      </c>
      <c r="G65" s="160">
        <v>7.17</v>
      </c>
      <c r="H65" s="161">
        <v>6.75</v>
      </c>
      <c r="I65" s="160">
        <v>6.7954594304137563</v>
      </c>
      <c r="J65" s="161">
        <v>7.5446433978305114</v>
      </c>
      <c r="K65" s="160">
        <v>8.4499999999999993</v>
      </c>
      <c r="L65" s="67">
        <v>6.71</v>
      </c>
      <c r="M65" s="162">
        <v>8.7899999999999991</v>
      </c>
      <c r="N65" s="162">
        <v>7.78</v>
      </c>
      <c r="O65" s="162">
        <v>6.97</v>
      </c>
      <c r="P65" s="162">
        <v>8.43</v>
      </c>
      <c r="Q65" s="64">
        <v>5.54</v>
      </c>
      <c r="R65" s="64">
        <v>9.7899999999999991</v>
      </c>
      <c r="S65" s="64">
        <v>6.84</v>
      </c>
      <c r="T65" s="64">
        <v>5.98</v>
      </c>
      <c r="U65" s="64">
        <v>8.2899999999999991</v>
      </c>
      <c r="V65" s="162">
        <v>9.4633859019000006</v>
      </c>
      <c r="W65" s="212">
        <v>9.6452119487031354</v>
      </c>
      <c r="X65" s="212">
        <v>7.948349441336755</v>
      </c>
      <c r="Y65" s="212">
        <v>7.8847922064868374</v>
      </c>
      <c r="Z65" s="64">
        <v>8.1415319948318743</v>
      </c>
      <c r="AA65" s="556">
        <v>8.6199999999999992</v>
      </c>
    </row>
    <row r="66" spans="1:27" s="44" customFormat="1" ht="13.5" customHeight="1" x14ac:dyDescent="0.2">
      <c r="A66" s="555" t="s">
        <v>99</v>
      </c>
      <c r="B66" s="156">
        <v>1.87</v>
      </c>
      <c r="C66" s="157">
        <v>1.67</v>
      </c>
      <c r="D66" s="158">
        <v>1.69</v>
      </c>
      <c r="E66" s="159">
        <v>2.31</v>
      </c>
      <c r="F66" s="159">
        <v>1.98</v>
      </c>
      <c r="G66" s="160">
        <v>1.66</v>
      </c>
      <c r="H66" s="161">
        <v>1.3</v>
      </c>
      <c r="I66" s="160">
        <v>1.626673402374337</v>
      </c>
      <c r="J66" s="161">
        <v>1.4661818975738297</v>
      </c>
      <c r="K66" s="160">
        <v>1.64</v>
      </c>
      <c r="L66" s="67">
        <v>1.31</v>
      </c>
      <c r="M66" s="162">
        <v>1.67</v>
      </c>
      <c r="N66" s="162">
        <v>1.91</v>
      </c>
      <c r="O66" s="162">
        <v>1.32</v>
      </c>
      <c r="P66" s="162">
        <v>1.47</v>
      </c>
      <c r="Q66" s="64">
        <v>1.47</v>
      </c>
      <c r="R66" s="64">
        <v>2.31</v>
      </c>
      <c r="S66" s="64">
        <v>1.45</v>
      </c>
      <c r="T66" s="64">
        <v>1.99</v>
      </c>
      <c r="U66" s="64">
        <v>1.55</v>
      </c>
      <c r="V66" s="162">
        <v>1.9750205256</v>
      </c>
      <c r="W66" s="212">
        <v>1.7482159958745671</v>
      </c>
      <c r="X66" s="212">
        <v>1.3459841402989432</v>
      </c>
      <c r="Y66" s="212">
        <v>2.0443969838091212</v>
      </c>
      <c r="Z66" s="64">
        <v>1.647699614448489</v>
      </c>
      <c r="AA66" s="556">
        <v>1.75</v>
      </c>
    </row>
    <row r="67" spans="1:27" s="63" customFormat="1" ht="15" customHeight="1" x14ac:dyDescent="0.2">
      <c r="A67" s="553" t="s">
        <v>100</v>
      </c>
      <c r="B67" s="149">
        <v>2.13</v>
      </c>
      <c r="C67" s="150">
        <v>2.46</v>
      </c>
      <c r="D67" s="151">
        <v>1.91</v>
      </c>
      <c r="E67" s="152">
        <v>1.98</v>
      </c>
      <c r="F67" s="152">
        <v>3.11</v>
      </c>
      <c r="G67" s="153">
        <v>2.44</v>
      </c>
      <c r="H67" s="163">
        <v>2.2400000000000002</v>
      </c>
      <c r="I67" s="153">
        <v>2.13</v>
      </c>
      <c r="J67" s="163">
        <v>2.1476186953763663</v>
      </c>
      <c r="K67" s="153">
        <v>2.14</v>
      </c>
      <c r="L67" s="69">
        <v>1.86</v>
      </c>
      <c r="M67" s="155">
        <v>2.85</v>
      </c>
      <c r="N67" s="155">
        <v>1.94</v>
      </c>
      <c r="O67" s="155">
        <v>2.14</v>
      </c>
      <c r="P67" s="155">
        <v>2.67</v>
      </c>
      <c r="Q67" s="62">
        <v>2.89</v>
      </c>
      <c r="R67" s="62">
        <v>2.37</v>
      </c>
      <c r="S67" s="62">
        <v>2.34</v>
      </c>
      <c r="T67" s="62">
        <v>2.2599999999999998</v>
      </c>
      <c r="U67" s="62">
        <v>2.2000000000000002</v>
      </c>
      <c r="V67" s="155">
        <v>2.4627481057999998</v>
      </c>
      <c r="W67" s="210">
        <v>2.5972630798510954</v>
      </c>
      <c r="X67" s="210">
        <v>2.7161221783273448</v>
      </c>
      <c r="Y67" s="210">
        <v>2.1509370366026039</v>
      </c>
      <c r="Z67" s="62">
        <v>1.6543398921045074</v>
      </c>
      <c r="AA67" s="554">
        <v>2.3199999999999998</v>
      </c>
    </row>
    <row r="68" spans="1:27" s="44" customFormat="1" ht="13.5" customHeight="1" x14ac:dyDescent="0.2">
      <c r="A68" s="555" t="s">
        <v>101</v>
      </c>
      <c r="B68" s="156">
        <v>2.2200000000000002</v>
      </c>
      <c r="C68" s="157">
        <v>2.57</v>
      </c>
      <c r="D68" s="158">
        <v>2.0099999999999998</v>
      </c>
      <c r="E68" s="159">
        <v>2.23</v>
      </c>
      <c r="F68" s="159">
        <v>3.35</v>
      </c>
      <c r="G68" s="160">
        <v>2.7</v>
      </c>
      <c r="H68" s="161">
        <v>2.64</v>
      </c>
      <c r="I68" s="160">
        <v>2.4033033295464477</v>
      </c>
      <c r="J68" s="161">
        <v>2.3526030579006307</v>
      </c>
      <c r="K68" s="160">
        <v>2.4500000000000002</v>
      </c>
      <c r="L68" s="67">
        <v>1.98</v>
      </c>
      <c r="M68" s="162">
        <v>3.05</v>
      </c>
      <c r="N68" s="162">
        <v>2.04</v>
      </c>
      <c r="O68" s="162">
        <v>2.37</v>
      </c>
      <c r="P68" s="162">
        <v>2.96</v>
      </c>
      <c r="Q68" s="64">
        <v>3.27</v>
      </c>
      <c r="R68" s="64">
        <v>2.58</v>
      </c>
      <c r="S68" s="64">
        <v>2.5099999999999998</v>
      </c>
      <c r="T68" s="64">
        <v>2.4300000000000002</v>
      </c>
      <c r="U68" s="64">
        <v>2.34</v>
      </c>
      <c r="V68" s="162">
        <v>2.6025725953999999</v>
      </c>
      <c r="W68" s="212">
        <v>2.7103601378662705</v>
      </c>
      <c r="X68" s="212">
        <v>2.8339647692247856</v>
      </c>
      <c r="Y68" s="212">
        <v>2.2507980123592883</v>
      </c>
      <c r="Z68" s="64">
        <v>1.6695571979133776</v>
      </c>
      <c r="AA68" s="556">
        <v>2.41</v>
      </c>
    </row>
    <row r="69" spans="1:27" s="44" customFormat="1" ht="13.5" customHeight="1" x14ac:dyDescent="0.2">
      <c r="A69" s="555" t="s">
        <v>102</v>
      </c>
      <c r="B69" s="156">
        <v>1.62</v>
      </c>
      <c r="C69" s="157">
        <v>1.75</v>
      </c>
      <c r="D69" s="158">
        <v>1.45</v>
      </c>
      <c r="E69" s="159">
        <v>1.1499999999999999</v>
      </c>
      <c r="F69" s="159">
        <v>2.36</v>
      </c>
      <c r="G69" s="160">
        <v>1.7</v>
      </c>
      <c r="H69" s="161">
        <v>1.34</v>
      </c>
      <c r="I69" s="160">
        <v>1.3348953452046235</v>
      </c>
      <c r="J69" s="161">
        <v>1.4183347450700667</v>
      </c>
      <c r="K69" s="160">
        <v>1.2992998090388288</v>
      </c>
      <c r="L69" s="67">
        <v>1.43</v>
      </c>
      <c r="M69" s="162">
        <v>2.19</v>
      </c>
      <c r="N69" s="162">
        <v>1.65</v>
      </c>
      <c r="O69" s="162">
        <v>1.54</v>
      </c>
      <c r="P69" s="162">
        <v>1.93</v>
      </c>
      <c r="Q69" s="64">
        <v>1.92</v>
      </c>
      <c r="R69" s="64">
        <v>1.76</v>
      </c>
      <c r="S69" s="64">
        <v>1.62</v>
      </c>
      <c r="T69" s="64">
        <v>1.48</v>
      </c>
      <c r="U69" s="64">
        <v>1.37</v>
      </c>
      <c r="V69" s="162">
        <v>1.4917439946</v>
      </c>
      <c r="W69" s="212">
        <v>1.6401632466579683</v>
      </c>
      <c r="X69" s="212">
        <v>1.7600003994168514</v>
      </c>
      <c r="Y69" s="212">
        <v>1.2066190434952482</v>
      </c>
      <c r="Z69" s="64">
        <v>1.5177480286579916</v>
      </c>
      <c r="AA69" s="556">
        <v>1.52</v>
      </c>
    </row>
    <row r="70" spans="1:27" s="63" customFormat="1" ht="15" customHeight="1" x14ac:dyDescent="0.2">
      <c r="A70" s="553" t="s">
        <v>161</v>
      </c>
      <c r="B70" s="149"/>
      <c r="C70" s="150"/>
      <c r="D70" s="151"/>
      <c r="E70" s="152"/>
      <c r="F70" s="152"/>
      <c r="G70" s="153"/>
      <c r="H70" s="163"/>
      <c r="I70" s="153"/>
      <c r="J70" s="163"/>
      <c r="K70" s="153"/>
      <c r="L70" s="69"/>
      <c r="M70" s="155"/>
      <c r="N70" s="155"/>
      <c r="O70" s="155"/>
      <c r="P70" s="155"/>
      <c r="Q70" s="62"/>
      <c r="R70" s="62"/>
      <c r="S70" s="62"/>
      <c r="T70" s="62"/>
      <c r="U70" s="62"/>
      <c r="V70" s="155"/>
      <c r="W70" s="210"/>
      <c r="X70" s="210"/>
      <c r="Y70" s="210"/>
      <c r="Z70" s="62"/>
      <c r="AA70" s="556"/>
    </row>
    <row r="71" spans="1:27" s="44" customFormat="1" ht="13.5" customHeight="1" x14ac:dyDescent="0.2">
      <c r="A71" s="555" t="s">
        <v>104</v>
      </c>
      <c r="B71" s="156">
        <v>14.46</v>
      </c>
      <c r="C71" s="157">
        <v>16.46</v>
      </c>
      <c r="D71" s="158">
        <v>18.27</v>
      </c>
      <c r="E71" s="159">
        <v>16.079999999999998</v>
      </c>
      <c r="F71" s="159">
        <v>20.149999999999999</v>
      </c>
      <c r="G71" s="164">
        <v>18.72</v>
      </c>
      <c r="H71" s="165">
        <v>18.89</v>
      </c>
      <c r="I71" s="164">
        <v>16.59</v>
      </c>
      <c r="J71" s="165">
        <v>16.160227707015451</v>
      </c>
      <c r="K71" s="164">
        <v>17.39</v>
      </c>
      <c r="L71" s="166">
        <v>19.010000000000002</v>
      </c>
      <c r="M71" s="167">
        <v>17.260000000000002</v>
      </c>
      <c r="N71" s="167">
        <v>17.510000000000002</v>
      </c>
      <c r="O71" s="167">
        <v>13.85</v>
      </c>
      <c r="P71" s="167">
        <v>21.02</v>
      </c>
      <c r="Q71" s="65">
        <v>19.72</v>
      </c>
      <c r="R71" s="65">
        <v>20.11</v>
      </c>
      <c r="S71" s="65">
        <v>18.829999999999998</v>
      </c>
      <c r="T71" s="65">
        <v>27.47</v>
      </c>
      <c r="U71" s="65">
        <v>24.04</v>
      </c>
      <c r="V71" s="167">
        <v>21.8510002053</v>
      </c>
      <c r="W71" s="214">
        <v>22.477010341242774</v>
      </c>
      <c r="X71" s="214">
        <v>24.455705151367575</v>
      </c>
      <c r="Y71" s="214">
        <v>21.039015189119429</v>
      </c>
      <c r="Z71" s="65">
        <v>24.473634017726919</v>
      </c>
      <c r="AA71" s="556">
        <v>22.86</v>
      </c>
    </row>
    <row r="72" spans="1:27" s="44" customFormat="1" ht="13.5" customHeight="1" x14ac:dyDescent="0.2">
      <c r="A72" s="555" t="s">
        <v>105</v>
      </c>
      <c r="B72" s="156">
        <v>23.34</v>
      </c>
      <c r="C72" s="157">
        <v>21.64</v>
      </c>
      <c r="D72" s="158">
        <v>24.34</v>
      </c>
      <c r="E72" s="159">
        <v>20.079999999999998</v>
      </c>
      <c r="F72" s="159">
        <v>24.43</v>
      </c>
      <c r="G72" s="160">
        <v>28.71</v>
      </c>
      <c r="H72" s="161">
        <v>23.9</v>
      </c>
      <c r="I72" s="160">
        <v>27.03</v>
      </c>
      <c r="J72" s="161">
        <v>27.36</v>
      </c>
      <c r="K72" s="160">
        <v>27.33</v>
      </c>
      <c r="L72" s="67">
        <v>25.19</v>
      </c>
      <c r="M72" s="162">
        <v>32.520000000000003</v>
      </c>
      <c r="N72" s="162">
        <v>29.45</v>
      </c>
      <c r="O72" s="162">
        <v>24.14</v>
      </c>
      <c r="P72" s="162">
        <v>30.82</v>
      </c>
      <c r="Q72" s="64">
        <v>23.02</v>
      </c>
      <c r="R72" s="64">
        <v>31.36</v>
      </c>
      <c r="S72" s="64">
        <v>30.81</v>
      </c>
      <c r="T72" s="64">
        <v>26.16</v>
      </c>
      <c r="U72" s="64">
        <v>28.05</v>
      </c>
      <c r="V72" s="162">
        <v>30.2713459002</v>
      </c>
      <c r="W72" s="212">
        <v>30.58341579832889</v>
      </c>
      <c r="X72" s="212">
        <v>31.49545310569313</v>
      </c>
      <c r="Y72" s="212">
        <v>28.649955617371823</v>
      </c>
      <c r="Z72" s="64">
        <v>29.811938716576861</v>
      </c>
      <c r="AA72" s="556">
        <v>30.16</v>
      </c>
    </row>
    <row r="73" spans="1:27" s="44" customFormat="1" ht="13.5" customHeight="1" x14ac:dyDescent="0.2">
      <c r="A73" s="555" t="s">
        <v>106</v>
      </c>
      <c r="B73" s="168" t="s">
        <v>91</v>
      </c>
      <c r="C73" s="169">
        <v>25.05</v>
      </c>
      <c r="D73" s="170">
        <v>27.29</v>
      </c>
      <c r="E73" s="171">
        <v>18.309999999999999</v>
      </c>
      <c r="F73" s="171">
        <v>25.88</v>
      </c>
      <c r="G73" s="172" t="s">
        <v>91</v>
      </c>
      <c r="H73" s="173">
        <v>19.54</v>
      </c>
      <c r="I73" s="173">
        <v>21.52</v>
      </c>
      <c r="J73" s="173">
        <v>21.31</v>
      </c>
      <c r="K73" s="173">
        <v>23.12</v>
      </c>
      <c r="L73" s="66">
        <v>22.81</v>
      </c>
      <c r="M73" s="174">
        <v>23.83</v>
      </c>
      <c r="N73" s="174">
        <v>23.43</v>
      </c>
      <c r="O73" s="174">
        <v>19.36</v>
      </c>
      <c r="P73" s="174">
        <v>21.53</v>
      </c>
      <c r="Q73" s="66">
        <v>18.05</v>
      </c>
      <c r="R73" s="66">
        <v>23.78</v>
      </c>
      <c r="S73" s="66">
        <v>22.78</v>
      </c>
      <c r="T73" s="66">
        <v>20.34</v>
      </c>
      <c r="U73" s="66">
        <v>22.61</v>
      </c>
      <c r="V73" s="174">
        <v>24.1847804081</v>
      </c>
      <c r="W73" s="215">
        <v>22.193154185226071</v>
      </c>
      <c r="X73" s="215">
        <v>22.416647988895573</v>
      </c>
      <c r="Y73" s="360">
        <v>21.203037426112523</v>
      </c>
      <c r="Z73" s="549">
        <v>23.708011408765973</v>
      </c>
      <c r="AA73" s="556">
        <v>22.74</v>
      </c>
    </row>
    <row r="74" spans="1:27" s="44" customFormat="1" ht="13.5" customHeight="1" x14ac:dyDescent="0.2">
      <c r="A74" s="557" t="s">
        <v>162</v>
      </c>
      <c r="B74" s="156">
        <v>45.83</v>
      </c>
      <c r="C74" s="169">
        <v>45.41</v>
      </c>
      <c r="D74" s="170">
        <v>49.45</v>
      </c>
      <c r="E74" s="171">
        <v>45.2</v>
      </c>
      <c r="F74" s="171">
        <v>50.34</v>
      </c>
      <c r="G74" s="160">
        <v>53.31</v>
      </c>
      <c r="H74" s="161">
        <v>51.48</v>
      </c>
      <c r="I74" s="160">
        <v>53.25</v>
      </c>
      <c r="J74" s="161">
        <v>57.257204576058029</v>
      </c>
      <c r="K74" s="160">
        <v>57.91</v>
      </c>
      <c r="L74" s="67">
        <v>54.36</v>
      </c>
      <c r="M74" s="162">
        <v>66.84</v>
      </c>
      <c r="N74" s="162">
        <v>63.26</v>
      </c>
      <c r="O74" s="162">
        <v>60</v>
      </c>
      <c r="P74" s="162">
        <v>70.28</v>
      </c>
      <c r="Q74" s="64">
        <v>59.38</v>
      </c>
      <c r="R74" s="64">
        <v>67.81</v>
      </c>
      <c r="S74" s="64">
        <v>66.56</v>
      </c>
      <c r="T74" s="64">
        <v>57.51</v>
      </c>
      <c r="U74" s="64">
        <v>61.84</v>
      </c>
      <c r="V74" s="162">
        <v>61.5115401925</v>
      </c>
      <c r="W74" s="212">
        <v>67.692591284909781</v>
      </c>
      <c r="X74" s="212">
        <v>69.635585612811326</v>
      </c>
      <c r="Y74" s="212">
        <v>65.197959508865893</v>
      </c>
      <c r="Z74" s="64">
        <v>69.557671545869979</v>
      </c>
      <c r="AA74" s="556">
        <v>66.72</v>
      </c>
    </row>
    <row r="75" spans="1:27" s="44" customFormat="1" ht="13.5" customHeight="1" x14ac:dyDescent="0.2">
      <c r="A75" s="555" t="s">
        <v>107</v>
      </c>
      <c r="B75" s="156">
        <v>36.24</v>
      </c>
      <c r="C75" s="157">
        <v>37.61</v>
      </c>
      <c r="D75" s="158">
        <v>39.380000000000003</v>
      </c>
      <c r="E75" s="159">
        <v>32.83</v>
      </c>
      <c r="F75" s="159">
        <v>36.71</v>
      </c>
      <c r="G75" s="160">
        <v>38.6</v>
      </c>
      <c r="H75" s="161">
        <v>35.909999999999997</v>
      </c>
      <c r="I75" s="160">
        <v>34.364312267657994</v>
      </c>
      <c r="J75" s="161">
        <v>33.0657871383778</v>
      </c>
      <c r="K75" s="160">
        <v>36.54</v>
      </c>
      <c r="L75" s="67">
        <v>29.12</v>
      </c>
      <c r="M75" s="162">
        <v>39.51</v>
      </c>
      <c r="N75" s="162">
        <v>34.880000000000003</v>
      </c>
      <c r="O75" s="162">
        <v>34.82</v>
      </c>
      <c r="P75" s="162">
        <v>42.44</v>
      </c>
      <c r="Q75" s="64">
        <v>30.07</v>
      </c>
      <c r="R75" s="64">
        <v>39.33</v>
      </c>
      <c r="S75" s="64">
        <v>37.33</v>
      </c>
      <c r="T75" s="64">
        <v>39.380000000000003</v>
      </c>
      <c r="U75" s="64">
        <v>41.37</v>
      </c>
      <c r="V75" s="162">
        <v>35.673448706000002</v>
      </c>
      <c r="W75" s="212">
        <v>39.316753472222224</v>
      </c>
      <c r="X75" s="212">
        <v>43.603877561244424</v>
      </c>
      <c r="Y75" s="212">
        <v>42.690930840458996</v>
      </c>
      <c r="Z75" s="64">
        <v>38.532997250229151</v>
      </c>
      <c r="AA75" s="556">
        <v>39.96</v>
      </c>
    </row>
    <row r="76" spans="1:27" s="44" customFormat="1" ht="13.5" customHeight="1" x14ac:dyDescent="0.2">
      <c r="A76" s="555" t="s">
        <v>108</v>
      </c>
      <c r="B76" s="156">
        <v>24.5</v>
      </c>
      <c r="C76" s="157">
        <v>22.86</v>
      </c>
      <c r="D76" s="158">
        <v>11.61</v>
      </c>
      <c r="E76" s="159">
        <v>13.84</v>
      </c>
      <c r="F76" s="159">
        <v>19.239999999999998</v>
      </c>
      <c r="G76" s="160">
        <v>22.15</v>
      </c>
      <c r="H76" s="161">
        <v>7.85</v>
      </c>
      <c r="I76" s="161">
        <v>12.693548387096774</v>
      </c>
      <c r="J76" s="161">
        <v>20.882011857449996</v>
      </c>
      <c r="K76" s="161">
        <v>10.06</v>
      </c>
      <c r="L76" s="67">
        <v>17.29</v>
      </c>
      <c r="M76" s="162">
        <v>21.43</v>
      </c>
      <c r="N76" s="162">
        <v>27.11</v>
      </c>
      <c r="O76" s="162">
        <v>25.99</v>
      </c>
      <c r="P76" s="162">
        <v>17.28</v>
      </c>
      <c r="Q76" s="64">
        <v>16</v>
      </c>
      <c r="R76" s="64">
        <v>13.35</v>
      </c>
      <c r="S76" s="64">
        <v>13.69</v>
      </c>
      <c r="T76" s="64">
        <v>16.32</v>
      </c>
      <c r="U76" s="64">
        <v>7.93</v>
      </c>
      <c r="V76" s="162">
        <v>11.4832935561</v>
      </c>
      <c r="W76" s="212">
        <v>3.8019260801665795</v>
      </c>
      <c r="X76" s="212">
        <v>13.354490413723513</v>
      </c>
      <c r="Y76" s="212">
        <v>3.0064764572028704</v>
      </c>
      <c r="Z76" s="64">
        <v>6.1107234667645978</v>
      </c>
      <c r="AA76" s="556">
        <v>7.55</v>
      </c>
    </row>
    <row r="77" spans="1:27" s="63" customFormat="1" ht="15" customHeight="1" x14ac:dyDescent="0.2">
      <c r="A77" s="558" t="s">
        <v>163</v>
      </c>
      <c r="B77" s="149"/>
      <c r="C77" s="150"/>
      <c r="D77" s="151"/>
      <c r="E77" s="152"/>
      <c r="F77" s="152"/>
      <c r="G77" s="153"/>
      <c r="H77" s="163"/>
      <c r="I77" s="163"/>
      <c r="J77" s="163"/>
      <c r="K77" s="163"/>
      <c r="L77" s="69"/>
      <c r="M77" s="155"/>
      <c r="N77" s="155"/>
      <c r="O77" s="155"/>
      <c r="P77" s="155"/>
      <c r="Q77" s="62"/>
      <c r="R77" s="62"/>
      <c r="S77" s="62"/>
      <c r="T77" s="62"/>
      <c r="U77" s="62"/>
      <c r="V77" s="155"/>
      <c r="W77" s="210"/>
      <c r="X77" s="210"/>
      <c r="Y77" s="210"/>
      <c r="Z77" s="62"/>
      <c r="AA77" s="556"/>
    </row>
    <row r="78" spans="1:27" s="44" customFormat="1" ht="13.5" customHeight="1" x14ac:dyDescent="0.2">
      <c r="A78" s="555" t="s">
        <v>109</v>
      </c>
      <c r="B78" s="156">
        <v>2.61</v>
      </c>
      <c r="C78" s="157">
        <v>2.84</v>
      </c>
      <c r="D78" s="158">
        <v>2.27</v>
      </c>
      <c r="E78" s="159">
        <v>1.55</v>
      </c>
      <c r="F78" s="159">
        <v>3.6</v>
      </c>
      <c r="G78" s="160">
        <v>2.88</v>
      </c>
      <c r="H78" s="175">
        <v>3.01174006918805</v>
      </c>
      <c r="I78" s="175">
        <v>3.0568976600478122</v>
      </c>
      <c r="J78" s="175">
        <v>2.9388399919590782</v>
      </c>
      <c r="K78" s="175">
        <v>3.18</v>
      </c>
      <c r="L78" s="67">
        <v>2.83</v>
      </c>
      <c r="M78" s="176">
        <v>2.8</v>
      </c>
      <c r="N78" s="176">
        <v>2.76</v>
      </c>
      <c r="O78" s="176">
        <v>3.45</v>
      </c>
      <c r="P78" s="176">
        <v>3.95</v>
      </c>
      <c r="Q78" s="67">
        <v>3.43</v>
      </c>
      <c r="R78" s="67">
        <v>3.46</v>
      </c>
      <c r="S78" s="67">
        <v>2.91</v>
      </c>
      <c r="T78" s="67">
        <v>3.43</v>
      </c>
      <c r="U78" s="67">
        <v>3.05</v>
      </c>
      <c r="V78" s="176">
        <v>3.3820792821999999</v>
      </c>
      <c r="W78" s="213">
        <v>2.9941058418058604</v>
      </c>
      <c r="X78" s="213">
        <v>3.3910326964039417</v>
      </c>
      <c r="Y78" s="212">
        <v>3.4465533658064014</v>
      </c>
      <c r="Z78" s="64">
        <v>2.7575585763346706</v>
      </c>
      <c r="AA78" s="556">
        <v>3.19</v>
      </c>
    </row>
    <row r="79" spans="1:27" s="44" customFormat="1" ht="13.15" customHeight="1" x14ac:dyDescent="0.2">
      <c r="A79" s="555" t="s">
        <v>110</v>
      </c>
      <c r="B79" s="156">
        <v>2.14</v>
      </c>
      <c r="C79" s="157">
        <v>1.99</v>
      </c>
      <c r="D79" s="158">
        <v>2.25</v>
      </c>
      <c r="E79" s="159">
        <v>2.35</v>
      </c>
      <c r="F79" s="159">
        <v>2.16</v>
      </c>
      <c r="G79" s="160">
        <v>2.39</v>
      </c>
      <c r="H79" s="175">
        <v>2.1451211998895285</v>
      </c>
      <c r="I79" s="175">
        <v>2.128879063293212</v>
      </c>
      <c r="J79" s="175">
        <v>2.490348893192075</v>
      </c>
      <c r="K79" s="175">
        <v>2.38</v>
      </c>
      <c r="L79" s="67">
        <v>2.11</v>
      </c>
      <c r="M79" s="176">
        <v>2.48</v>
      </c>
      <c r="N79" s="176">
        <v>2.31</v>
      </c>
      <c r="O79" s="176">
        <v>2.2000000000000002</v>
      </c>
      <c r="P79" s="176">
        <v>2.27</v>
      </c>
      <c r="Q79" s="67">
        <v>2.0499999999999998</v>
      </c>
      <c r="R79" s="67">
        <v>2.85</v>
      </c>
      <c r="S79" s="67">
        <v>2.46</v>
      </c>
      <c r="T79" s="67">
        <v>2.36</v>
      </c>
      <c r="U79" s="67">
        <v>2.44</v>
      </c>
      <c r="V79" s="176">
        <v>2.5806646177000001</v>
      </c>
      <c r="W79" s="213">
        <v>2.8985032509369626</v>
      </c>
      <c r="X79" s="213">
        <v>2.6544796315692332</v>
      </c>
      <c r="Y79" s="212">
        <v>2.4903196646803352</v>
      </c>
      <c r="Z79" s="64">
        <v>2.5035446526374368</v>
      </c>
      <c r="AA79" s="556">
        <v>2.63</v>
      </c>
    </row>
    <row r="80" spans="1:27" s="44" customFormat="1" ht="13.5" customHeight="1" x14ac:dyDescent="0.2">
      <c r="A80" s="555" t="s">
        <v>111</v>
      </c>
      <c r="B80" s="156">
        <v>1.25</v>
      </c>
      <c r="C80" s="157">
        <v>1.59</v>
      </c>
      <c r="D80" s="158">
        <v>2.13</v>
      </c>
      <c r="E80" s="159">
        <v>1.55</v>
      </c>
      <c r="F80" s="159">
        <v>1.43</v>
      </c>
      <c r="G80" s="160">
        <v>2.04</v>
      </c>
      <c r="H80" s="175">
        <v>1.8513485477178424</v>
      </c>
      <c r="I80" s="175">
        <v>1.7512960255217334</v>
      </c>
      <c r="J80" s="175">
        <v>2.1705013158561819</v>
      </c>
      <c r="K80" s="175">
        <v>2.2599999999999998</v>
      </c>
      <c r="L80" s="67">
        <v>1.7</v>
      </c>
      <c r="M80" s="176">
        <v>2.36</v>
      </c>
      <c r="N80" s="176">
        <v>2.29</v>
      </c>
      <c r="O80" s="176">
        <v>2.0699999999999998</v>
      </c>
      <c r="P80" s="176">
        <v>2.2799999999999998</v>
      </c>
      <c r="Q80" s="67">
        <v>1.64</v>
      </c>
      <c r="R80" s="67">
        <v>2.64</v>
      </c>
      <c r="S80" s="67">
        <v>2.41</v>
      </c>
      <c r="T80" s="67">
        <v>1.66</v>
      </c>
      <c r="U80" s="67">
        <v>2.27</v>
      </c>
      <c r="V80" s="176">
        <v>2.3342632069999998</v>
      </c>
      <c r="W80" s="213">
        <v>2.6147534069347089</v>
      </c>
      <c r="X80" s="213">
        <v>2.2966236187252411</v>
      </c>
      <c r="Y80" s="212">
        <v>2.3917419278895746</v>
      </c>
      <c r="Z80" s="64">
        <v>2.6001977351175376</v>
      </c>
      <c r="AA80" s="556">
        <v>2.4500000000000002</v>
      </c>
    </row>
    <row r="81" spans="1:27" s="44" customFormat="1" ht="13.5" customHeight="1" x14ac:dyDescent="0.2">
      <c r="A81" s="555" t="s">
        <v>112</v>
      </c>
      <c r="B81" s="156">
        <v>0.46</v>
      </c>
      <c r="C81" s="157">
        <v>0.64</v>
      </c>
      <c r="D81" s="158">
        <v>0.56999999999999995</v>
      </c>
      <c r="E81" s="159">
        <v>0.51</v>
      </c>
      <c r="F81" s="159">
        <v>0.9</v>
      </c>
      <c r="G81" s="160">
        <v>0.82</v>
      </c>
      <c r="H81" s="175">
        <v>0.54669897032101755</v>
      </c>
      <c r="I81" s="175">
        <v>0.58159679516463436</v>
      </c>
      <c r="J81" s="175">
        <v>0.70820135420011376</v>
      </c>
      <c r="K81" s="175">
        <v>0.61</v>
      </c>
      <c r="L81" s="67">
        <v>0.46</v>
      </c>
      <c r="M81" s="176">
        <v>0.85</v>
      </c>
      <c r="N81" s="176">
        <v>0.7</v>
      </c>
      <c r="O81" s="176">
        <v>0.69</v>
      </c>
      <c r="P81" s="176">
        <v>0.91</v>
      </c>
      <c r="Q81" s="67">
        <v>0.82</v>
      </c>
      <c r="R81" s="67">
        <v>0.8</v>
      </c>
      <c r="S81" s="67">
        <v>0.62</v>
      </c>
      <c r="T81" s="67">
        <v>0.51</v>
      </c>
      <c r="U81" s="67">
        <v>0.66</v>
      </c>
      <c r="V81" s="176">
        <v>0.7130155561</v>
      </c>
      <c r="W81" s="213">
        <v>0.6768540008192967</v>
      </c>
      <c r="X81" s="213">
        <v>0.84070851674641145</v>
      </c>
      <c r="Y81" s="212">
        <v>0.68676083980978453</v>
      </c>
      <c r="Z81" s="64">
        <v>0.74432380609000615</v>
      </c>
      <c r="AA81" s="556">
        <v>0.73</v>
      </c>
    </row>
    <row r="82" spans="1:27" s="44" customFormat="1" ht="13.5" customHeight="1" x14ac:dyDescent="0.2">
      <c r="A82" s="555" t="s">
        <v>113</v>
      </c>
      <c r="B82" s="156">
        <v>0.94</v>
      </c>
      <c r="C82" s="157">
        <v>0.95</v>
      </c>
      <c r="D82" s="158">
        <v>0.9</v>
      </c>
      <c r="E82" s="159">
        <v>0.88</v>
      </c>
      <c r="F82" s="159">
        <v>1.05</v>
      </c>
      <c r="G82" s="160">
        <v>0.95</v>
      </c>
      <c r="H82" s="176">
        <v>0.75800812624019653</v>
      </c>
      <c r="I82" s="176">
        <v>0.59968146899006936</v>
      </c>
      <c r="J82" s="176">
        <v>0.88737275097177537</v>
      </c>
      <c r="K82" s="175">
        <v>0.92</v>
      </c>
      <c r="L82" s="67">
        <v>0.57999999999999996</v>
      </c>
      <c r="M82" s="176">
        <v>0.93</v>
      </c>
      <c r="N82" s="176">
        <v>0.91</v>
      </c>
      <c r="O82" s="176">
        <v>0.81</v>
      </c>
      <c r="P82" s="176">
        <v>1.07</v>
      </c>
      <c r="Q82" s="67">
        <v>1.07</v>
      </c>
      <c r="R82" s="67">
        <v>1.05</v>
      </c>
      <c r="S82" s="67">
        <v>0.81</v>
      </c>
      <c r="T82" s="67">
        <v>0.9</v>
      </c>
      <c r="U82" s="67">
        <v>0.69</v>
      </c>
      <c r="V82" s="176">
        <v>0.65406258139999995</v>
      </c>
      <c r="W82" s="213">
        <v>0.94762874961863852</v>
      </c>
      <c r="X82" s="213">
        <v>0.93763848662963201</v>
      </c>
      <c r="Y82" s="212">
        <v>0.79004940217415653</v>
      </c>
      <c r="Z82" s="64">
        <v>0.54858834134408618</v>
      </c>
      <c r="AA82" s="556">
        <v>0.78</v>
      </c>
    </row>
    <row r="83" spans="1:27" s="44" customFormat="1" ht="13.5" customHeight="1" x14ac:dyDescent="0.2">
      <c r="A83" s="555" t="s">
        <v>146</v>
      </c>
      <c r="B83" s="156">
        <v>1.01</v>
      </c>
      <c r="C83" s="157">
        <v>0.83</v>
      </c>
      <c r="D83" s="158">
        <v>0.84</v>
      </c>
      <c r="E83" s="159">
        <v>1.02</v>
      </c>
      <c r="F83" s="159">
        <v>1.37</v>
      </c>
      <c r="G83" s="160">
        <v>1.06</v>
      </c>
      <c r="H83" s="175">
        <v>0.70642625982431806</v>
      </c>
      <c r="I83" s="175">
        <v>0.63695299837925445</v>
      </c>
      <c r="J83" s="175">
        <v>0.86680435928985766</v>
      </c>
      <c r="K83" s="175">
        <v>0.6</v>
      </c>
      <c r="L83" s="67">
        <v>0.96</v>
      </c>
      <c r="M83" s="176">
        <v>1.39</v>
      </c>
      <c r="N83" s="176">
        <v>1.43</v>
      </c>
      <c r="O83" s="176">
        <v>1.37</v>
      </c>
      <c r="P83" s="176">
        <v>1.32</v>
      </c>
      <c r="Q83" s="67">
        <v>1.33</v>
      </c>
      <c r="R83" s="67">
        <v>1.51</v>
      </c>
      <c r="S83" s="67">
        <v>1.36</v>
      </c>
      <c r="T83" s="67">
        <v>1.39</v>
      </c>
      <c r="U83" s="67">
        <v>1.25</v>
      </c>
      <c r="V83" s="176">
        <v>1.2311165686000001</v>
      </c>
      <c r="W83" s="213">
        <v>1.384549731918153</v>
      </c>
      <c r="X83" s="213">
        <v>1.40588293152628</v>
      </c>
      <c r="Y83" s="212">
        <v>0.92410577374432801</v>
      </c>
      <c r="Z83" s="64">
        <v>1.295486672518132</v>
      </c>
      <c r="AA83" s="556">
        <v>1.25</v>
      </c>
    </row>
    <row r="84" spans="1:27" s="44" customFormat="1" ht="13.15" customHeight="1" x14ac:dyDescent="0.2">
      <c r="A84" s="555" t="s">
        <v>147</v>
      </c>
      <c r="B84" s="156">
        <v>1.82</v>
      </c>
      <c r="C84" s="157">
        <v>2.7</v>
      </c>
      <c r="D84" s="158">
        <v>2.5499999999999998</v>
      </c>
      <c r="E84" s="159">
        <v>2.1800000000000002</v>
      </c>
      <c r="F84" s="159">
        <v>3.27</v>
      </c>
      <c r="G84" s="160">
        <v>2.99</v>
      </c>
      <c r="H84" s="175">
        <v>3.0165346193592835</v>
      </c>
      <c r="I84" s="175">
        <v>2.6534090909090908</v>
      </c>
      <c r="J84" s="175">
        <v>3.3370661387118727</v>
      </c>
      <c r="K84" s="175">
        <v>3.01</v>
      </c>
      <c r="L84" s="67">
        <v>0.33</v>
      </c>
      <c r="M84" s="176">
        <v>0.59</v>
      </c>
      <c r="N84" s="176">
        <v>0.38</v>
      </c>
      <c r="O84" s="176">
        <v>0.4</v>
      </c>
      <c r="P84" s="176">
        <v>0.56999999999999995</v>
      </c>
      <c r="Q84" s="67">
        <v>0.56999999999999995</v>
      </c>
      <c r="R84" s="67">
        <v>0.73</v>
      </c>
      <c r="S84" s="67">
        <v>0.51</v>
      </c>
      <c r="T84" s="67">
        <v>0.52</v>
      </c>
      <c r="U84" s="67">
        <v>0.52</v>
      </c>
      <c r="V84" s="176">
        <v>0.54460143959999996</v>
      </c>
      <c r="W84" s="213">
        <v>0.81426029914561204</v>
      </c>
      <c r="X84" s="213">
        <v>0.61754465562646099</v>
      </c>
      <c r="Y84" s="212">
        <v>0.45121068415843052</v>
      </c>
      <c r="Z84" s="64">
        <v>0.52091254752851712</v>
      </c>
      <c r="AA84" s="556">
        <v>0.59</v>
      </c>
    </row>
    <row r="85" spans="1:27" s="44" customFormat="1" ht="13.5" customHeight="1" x14ac:dyDescent="0.2">
      <c r="A85" s="555" t="s">
        <v>114</v>
      </c>
      <c r="B85" s="156">
        <v>0.51</v>
      </c>
      <c r="C85" s="157">
        <v>0.68</v>
      </c>
      <c r="D85" s="158">
        <v>0.72</v>
      </c>
      <c r="E85" s="159">
        <v>0.68</v>
      </c>
      <c r="F85" s="159">
        <v>0.4</v>
      </c>
      <c r="G85" s="160">
        <v>0.63</v>
      </c>
      <c r="H85" s="175">
        <v>0.8060659084281131</v>
      </c>
      <c r="I85" s="175">
        <v>0.72220248667850795</v>
      </c>
      <c r="J85" s="175">
        <v>0.9233484869130052</v>
      </c>
      <c r="K85" s="175">
        <v>0.71</v>
      </c>
      <c r="L85" s="67">
        <v>0.69</v>
      </c>
      <c r="M85" s="176">
        <v>0.8</v>
      </c>
      <c r="N85" s="176">
        <v>0.96</v>
      </c>
      <c r="O85" s="176">
        <v>0.65</v>
      </c>
      <c r="P85" s="176">
        <v>0.96</v>
      </c>
      <c r="Q85" s="67">
        <v>1.0900000000000001</v>
      </c>
      <c r="R85" s="67">
        <v>0.79</v>
      </c>
      <c r="S85" s="67">
        <v>0.82</v>
      </c>
      <c r="T85" s="67">
        <v>0.86</v>
      </c>
      <c r="U85" s="67">
        <v>0.56000000000000005</v>
      </c>
      <c r="V85" s="176">
        <v>0.52565442169999999</v>
      </c>
      <c r="W85" s="213">
        <v>0.91673547101843167</v>
      </c>
      <c r="X85" s="213">
        <v>0.66257139862705028</v>
      </c>
      <c r="Y85" s="213">
        <v>0.71069871794871797</v>
      </c>
      <c r="Z85" s="67">
        <v>0.75795743305768126</v>
      </c>
      <c r="AA85" s="556">
        <v>0.76</v>
      </c>
    </row>
    <row r="86" spans="1:27" s="44" customFormat="1" ht="12.6" customHeight="1" x14ac:dyDescent="0.2">
      <c r="A86" s="555" t="s">
        <v>115</v>
      </c>
      <c r="B86" s="156">
        <v>0.96</v>
      </c>
      <c r="C86" s="157">
        <v>0.65</v>
      </c>
      <c r="D86" s="158">
        <v>0.73</v>
      </c>
      <c r="E86" s="159">
        <v>0.57999999999999996</v>
      </c>
      <c r="F86" s="159">
        <v>0.94</v>
      </c>
      <c r="G86" s="160">
        <v>1.38</v>
      </c>
      <c r="H86" s="175">
        <v>0.80815150267599833</v>
      </c>
      <c r="I86" s="175">
        <v>0.8</v>
      </c>
      <c r="J86" s="175">
        <v>0.98163967763174342</v>
      </c>
      <c r="K86" s="175">
        <v>0.67</v>
      </c>
      <c r="L86" s="67">
        <v>0.73</v>
      </c>
      <c r="M86" s="176">
        <v>0.83</v>
      </c>
      <c r="N86" s="176">
        <v>0.76</v>
      </c>
      <c r="O86" s="176">
        <v>0.68</v>
      </c>
      <c r="P86" s="176">
        <v>0.87</v>
      </c>
      <c r="Q86" s="67">
        <v>0.66</v>
      </c>
      <c r="R86" s="67">
        <v>0.74</v>
      </c>
      <c r="S86" s="67">
        <v>1.02</v>
      </c>
      <c r="T86" s="67">
        <v>0.7</v>
      </c>
      <c r="U86" s="67">
        <v>0.86</v>
      </c>
      <c r="V86" s="176">
        <v>0.80158081319999996</v>
      </c>
      <c r="W86" s="213">
        <v>0.85268479414151077</v>
      </c>
      <c r="X86" s="213">
        <v>0.89154013015184386</v>
      </c>
      <c r="Y86" s="358" t="s">
        <v>332</v>
      </c>
      <c r="Z86" s="65" t="s">
        <v>332</v>
      </c>
      <c r="AA86" s="556">
        <v>0.7</v>
      </c>
    </row>
    <row r="87" spans="1:27" s="44" customFormat="1" ht="15.6" customHeight="1" x14ac:dyDescent="0.2">
      <c r="A87" s="559" t="s">
        <v>149</v>
      </c>
      <c r="B87" s="156">
        <v>0.61</v>
      </c>
      <c r="C87" s="157">
        <v>1</v>
      </c>
      <c r="D87" s="158">
        <v>0.52</v>
      </c>
      <c r="E87" s="159">
        <v>0.63</v>
      </c>
      <c r="F87" s="159">
        <v>0.98</v>
      </c>
      <c r="G87" s="160">
        <v>0.84</v>
      </c>
      <c r="H87" s="175">
        <v>3.6301571709233791</v>
      </c>
      <c r="I87" s="175">
        <v>1.73</v>
      </c>
      <c r="J87" s="175">
        <v>1.199621440978778</v>
      </c>
      <c r="K87" s="175">
        <v>0.86</v>
      </c>
      <c r="L87" s="67">
        <v>0.9</v>
      </c>
      <c r="M87" s="176">
        <v>1.78</v>
      </c>
      <c r="N87" s="176">
        <v>15.39</v>
      </c>
      <c r="O87" s="177" t="s">
        <v>91</v>
      </c>
      <c r="P87" s="177" t="s">
        <v>91</v>
      </c>
      <c r="Q87" s="67">
        <v>5.72</v>
      </c>
      <c r="R87" s="67">
        <v>5.4</v>
      </c>
      <c r="S87" s="67">
        <v>3.55</v>
      </c>
      <c r="T87" s="67">
        <v>1.41</v>
      </c>
      <c r="U87" s="67">
        <v>2.11</v>
      </c>
      <c r="V87" s="176">
        <v>2.9730679078</v>
      </c>
      <c r="W87" s="213">
        <v>4.3139074863055384</v>
      </c>
      <c r="X87" s="213">
        <v>3.7038484174731883</v>
      </c>
      <c r="Y87" s="358" t="s">
        <v>332</v>
      </c>
      <c r="Z87" s="65" t="s">
        <v>332</v>
      </c>
      <c r="AA87" s="556">
        <v>0.85</v>
      </c>
    </row>
    <row r="88" spans="1:27" s="41" customFormat="1" ht="32.25" x14ac:dyDescent="0.2">
      <c r="A88" s="558" t="s">
        <v>150</v>
      </c>
      <c r="B88" s="149">
        <v>5.66</v>
      </c>
      <c r="C88" s="152">
        <v>5.88</v>
      </c>
      <c r="D88" s="152">
        <v>6.21</v>
      </c>
      <c r="E88" s="152">
        <v>4.99</v>
      </c>
      <c r="F88" s="152">
        <v>6.08</v>
      </c>
      <c r="G88" s="153">
        <v>6.43</v>
      </c>
      <c r="H88" s="163">
        <v>6.14</v>
      </c>
      <c r="I88" s="163">
        <v>6.25</v>
      </c>
      <c r="J88" s="163">
        <v>6.4834711263888725</v>
      </c>
      <c r="K88" s="163">
        <v>6.8</v>
      </c>
      <c r="L88" s="69">
        <v>6.1</v>
      </c>
      <c r="M88" s="178">
        <v>7.2</v>
      </c>
      <c r="N88" s="178">
        <v>6.91</v>
      </c>
      <c r="O88" s="178">
        <v>6.33</v>
      </c>
      <c r="P88" s="178">
        <v>7.59</v>
      </c>
      <c r="Q88" s="69">
        <v>5.74</v>
      </c>
      <c r="R88" s="69">
        <v>7.41</v>
      </c>
      <c r="S88" s="69">
        <v>9.9700000000000006</v>
      </c>
      <c r="T88" s="69">
        <v>8.4700000000000006</v>
      </c>
      <c r="U88" s="69">
        <v>9.69</v>
      </c>
      <c r="V88" s="178">
        <v>10.4491234457</v>
      </c>
      <c r="W88" s="211">
        <v>10.390318415043984</v>
      </c>
      <c r="X88" s="211">
        <v>9.8706227970103129</v>
      </c>
      <c r="Y88" s="211">
        <v>9.3003482302365121</v>
      </c>
      <c r="Z88" s="65">
        <v>7.6368555060471035</v>
      </c>
      <c r="AA88" s="556">
        <v>4.2300000000000004</v>
      </c>
    </row>
    <row r="89" spans="1:27" s="44" customFormat="1" ht="22.5" x14ac:dyDescent="0.2">
      <c r="A89" s="555" t="s">
        <v>116</v>
      </c>
      <c r="B89" s="156">
        <v>33.130000000000003</v>
      </c>
      <c r="C89" s="159">
        <v>32.81</v>
      </c>
      <c r="D89" s="159">
        <v>34.630000000000003</v>
      </c>
      <c r="E89" s="159">
        <v>27.55</v>
      </c>
      <c r="F89" s="159">
        <v>30.26</v>
      </c>
      <c r="G89" s="160">
        <v>35.69</v>
      </c>
      <c r="H89" s="175">
        <v>32.663763393302375</v>
      </c>
      <c r="I89" s="175">
        <v>34.409999999999997</v>
      </c>
      <c r="J89" s="175">
        <v>35.329725473454339</v>
      </c>
      <c r="K89" s="175">
        <v>38.15</v>
      </c>
      <c r="L89" s="67">
        <v>33.04</v>
      </c>
      <c r="M89" s="176">
        <v>41.79</v>
      </c>
      <c r="N89" s="176">
        <v>40.6</v>
      </c>
      <c r="O89" s="176">
        <v>32.659999999999997</v>
      </c>
      <c r="P89" s="176">
        <v>40.369999999999997</v>
      </c>
      <c r="Q89" s="67">
        <v>29.13</v>
      </c>
      <c r="R89" s="67">
        <v>40.72</v>
      </c>
      <c r="S89" s="67">
        <v>34.840000000000003</v>
      </c>
      <c r="T89" s="67">
        <v>29.84</v>
      </c>
      <c r="U89" s="67">
        <v>35.47</v>
      </c>
      <c r="V89" s="176">
        <v>39.053452733699999</v>
      </c>
      <c r="W89" s="213">
        <v>38.858826580360166</v>
      </c>
      <c r="X89" s="213">
        <v>35.956107010076991</v>
      </c>
      <c r="Y89" s="213">
        <v>32.251553341398683</v>
      </c>
      <c r="Z89" s="62">
        <v>8.9490802731160066</v>
      </c>
      <c r="AA89" s="554">
        <v>9.7899999999999991</v>
      </c>
    </row>
    <row r="90" spans="1:27" s="44" customFormat="1" ht="22.5" x14ac:dyDescent="0.2">
      <c r="A90" s="555" t="s">
        <v>152</v>
      </c>
      <c r="B90" s="156">
        <v>14.86</v>
      </c>
      <c r="C90" s="159">
        <v>15.33</v>
      </c>
      <c r="D90" s="159">
        <v>15.21</v>
      </c>
      <c r="E90" s="159">
        <v>12.15</v>
      </c>
      <c r="F90" s="159">
        <v>16.88</v>
      </c>
      <c r="G90" s="160">
        <v>15</v>
      </c>
      <c r="H90" s="175">
        <v>14.258490431559816</v>
      </c>
      <c r="I90" s="175">
        <v>13.29</v>
      </c>
      <c r="J90" s="175">
        <v>14.321066503610039</v>
      </c>
      <c r="K90" s="175">
        <v>14.08</v>
      </c>
      <c r="L90" s="67">
        <v>13.43</v>
      </c>
      <c r="M90" s="176">
        <v>18.62</v>
      </c>
      <c r="N90" s="176">
        <v>17.559999999999999</v>
      </c>
      <c r="O90" s="176">
        <v>18.63</v>
      </c>
      <c r="P90" s="176">
        <v>23.53</v>
      </c>
      <c r="Q90" s="67">
        <v>19.02</v>
      </c>
      <c r="R90" s="67">
        <v>22.2</v>
      </c>
      <c r="S90" s="67">
        <v>17.11</v>
      </c>
      <c r="T90" s="67">
        <v>14.77</v>
      </c>
      <c r="U90" s="67">
        <v>17.91</v>
      </c>
      <c r="V90" s="176">
        <v>20.421117536800001</v>
      </c>
      <c r="W90" s="213">
        <v>16.992917319604306</v>
      </c>
      <c r="X90" s="213">
        <v>17.185866093138905</v>
      </c>
      <c r="Y90" s="288"/>
      <c r="Z90" s="64">
        <v>31.869550094941083</v>
      </c>
      <c r="AA90" s="556">
        <v>35.6</v>
      </c>
    </row>
    <row r="91" spans="1:27" s="44" customFormat="1" ht="11.25" x14ac:dyDescent="0.2">
      <c r="A91" s="555" t="s">
        <v>153</v>
      </c>
      <c r="B91" s="156">
        <v>7.48</v>
      </c>
      <c r="C91" s="159">
        <v>8.02</v>
      </c>
      <c r="D91" s="159">
        <v>8.56</v>
      </c>
      <c r="E91" s="159">
        <v>6.42</v>
      </c>
      <c r="F91" s="159">
        <v>8.14</v>
      </c>
      <c r="G91" s="160">
        <v>7.96</v>
      </c>
      <c r="H91" s="175">
        <v>7.8232865847063486</v>
      </c>
      <c r="I91" s="175">
        <v>7.77</v>
      </c>
      <c r="J91" s="175">
        <v>8.0163570885108637</v>
      </c>
      <c r="K91" s="175">
        <v>8.11</v>
      </c>
      <c r="L91" s="67">
        <v>7.52</v>
      </c>
      <c r="M91" s="176">
        <v>7.81</v>
      </c>
      <c r="N91" s="176">
        <v>7.44</v>
      </c>
      <c r="O91" s="176">
        <v>7.37</v>
      </c>
      <c r="P91" s="176">
        <v>8.44</v>
      </c>
      <c r="Q91" s="67">
        <v>6.29</v>
      </c>
      <c r="R91" s="67">
        <v>7.73</v>
      </c>
      <c r="S91" s="67">
        <v>6.66</v>
      </c>
      <c r="T91" s="67">
        <v>5.77</v>
      </c>
      <c r="U91" s="67">
        <v>6.35</v>
      </c>
      <c r="V91" s="176">
        <v>7.4954028734999998</v>
      </c>
      <c r="W91" s="213">
        <v>7.1066148196637116</v>
      </c>
      <c r="X91" s="213">
        <v>6.9509734329075945</v>
      </c>
      <c r="Y91" s="213">
        <v>6.0327543011433091</v>
      </c>
      <c r="Z91" s="64">
        <v>6.1597326524481826</v>
      </c>
      <c r="AA91" s="556">
        <v>6.75</v>
      </c>
    </row>
    <row r="92" spans="1:27" s="44" customFormat="1" ht="11.25" x14ac:dyDescent="0.2">
      <c r="A92" s="555" t="s">
        <v>154</v>
      </c>
      <c r="B92" s="156">
        <v>7.42</v>
      </c>
      <c r="C92" s="159">
        <v>7.71</v>
      </c>
      <c r="D92" s="159">
        <v>7.94</v>
      </c>
      <c r="E92" s="159">
        <v>6.31</v>
      </c>
      <c r="F92" s="159">
        <v>8.41</v>
      </c>
      <c r="G92" s="160">
        <v>8.31</v>
      </c>
      <c r="H92" s="175">
        <v>8.255646906101255</v>
      </c>
      <c r="I92" s="175">
        <v>7.91</v>
      </c>
      <c r="J92" s="175">
        <v>8.0503623067980943</v>
      </c>
      <c r="K92" s="175">
        <v>8.51</v>
      </c>
      <c r="L92" s="67">
        <v>8.01</v>
      </c>
      <c r="M92" s="176">
        <v>7.78</v>
      </c>
      <c r="N92" s="176">
        <v>7.23</v>
      </c>
      <c r="O92" s="176">
        <v>7.64</v>
      </c>
      <c r="P92" s="176">
        <v>8.3800000000000008</v>
      </c>
      <c r="Q92" s="67">
        <v>6.88</v>
      </c>
      <c r="R92" s="67">
        <v>8.07</v>
      </c>
      <c r="S92" s="67">
        <v>7.12</v>
      </c>
      <c r="T92" s="67">
        <v>6.4</v>
      </c>
      <c r="U92" s="67">
        <v>6.72</v>
      </c>
      <c r="V92" s="176">
        <v>6.8065749151999997</v>
      </c>
      <c r="W92" s="213">
        <v>7.2840426133727689</v>
      </c>
      <c r="X92" s="213">
        <v>6.9608685384089588</v>
      </c>
      <c r="Y92" s="213">
        <v>6.6530441973537986</v>
      </c>
      <c r="Z92" s="64">
        <v>6.4632813855839961</v>
      </c>
      <c r="AA92" s="556">
        <v>6.83</v>
      </c>
    </row>
    <row r="93" spans="1:27" s="44" customFormat="1" ht="22.5" x14ac:dyDescent="0.2">
      <c r="A93" s="555" t="s">
        <v>164</v>
      </c>
      <c r="B93" s="156">
        <v>4.04</v>
      </c>
      <c r="C93" s="159">
        <v>4.29</v>
      </c>
      <c r="D93" s="159">
        <v>4.63</v>
      </c>
      <c r="E93" s="159">
        <v>3.5</v>
      </c>
      <c r="F93" s="159">
        <v>4.4800000000000004</v>
      </c>
      <c r="G93" s="160">
        <v>4.25</v>
      </c>
      <c r="H93" s="175">
        <v>4.1566310875665469</v>
      </c>
      <c r="I93" s="175">
        <v>4.0199999999999996</v>
      </c>
      <c r="J93" s="175">
        <v>4.2514239646551761</v>
      </c>
      <c r="K93" s="175">
        <v>4.18</v>
      </c>
      <c r="L93" s="67">
        <v>4.2300000000000004</v>
      </c>
      <c r="M93" s="176">
        <v>5.62</v>
      </c>
      <c r="N93" s="176">
        <v>5.23</v>
      </c>
      <c r="O93" s="176">
        <v>5.71</v>
      </c>
      <c r="P93" s="176">
        <v>6.76</v>
      </c>
      <c r="Q93" s="67">
        <v>5.5</v>
      </c>
      <c r="R93" s="67">
        <v>6.62</v>
      </c>
      <c r="S93" s="67">
        <v>5.93</v>
      </c>
      <c r="T93" s="67">
        <v>4.4000000000000004</v>
      </c>
      <c r="U93" s="67">
        <v>4.82</v>
      </c>
      <c r="V93" s="176">
        <v>5.3223264608000003</v>
      </c>
      <c r="W93" s="213">
        <v>5.7762318189927102</v>
      </c>
      <c r="X93" s="213">
        <v>5.1572365550241894</v>
      </c>
      <c r="Y93" s="213">
        <v>8.669744384964984</v>
      </c>
      <c r="Z93" s="67">
        <v>4.5676174363640119</v>
      </c>
      <c r="AA93" s="556">
        <v>4.7300000000000004</v>
      </c>
    </row>
    <row r="94" spans="1:27" s="44" customFormat="1" ht="11.25" x14ac:dyDescent="0.2">
      <c r="A94" s="553" t="s">
        <v>156</v>
      </c>
      <c r="B94" s="179"/>
      <c r="C94" s="180"/>
      <c r="D94" s="180"/>
      <c r="E94" s="180"/>
      <c r="F94" s="180"/>
      <c r="G94" s="163"/>
      <c r="H94" s="161"/>
      <c r="I94" s="161"/>
      <c r="J94" s="161"/>
      <c r="K94" s="161"/>
      <c r="L94" s="67"/>
      <c r="M94" s="176"/>
      <c r="N94" s="176"/>
      <c r="O94" s="176"/>
      <c r="P94" s="176"/>
      <c r="Q94" s="67"/>
      <c r="R94" s="67"/>
      <c r="S94" s="67"/>
      <c r="T94" s="67"/>
      <c r="U94" s="67"/>
      <c r="V94" s="176"/>
      <c r="W94" s="213"/>
      <c r="X94" s="213"/>
      <c r="Y94" s="213"/>
      <c r="Z94" s="64"/>
      <c r="AA94" s="556"/>
    </row>
    <row r="95" spans="1:27" s="44" customFormat="1" ht="11.25" x14ac:dyDescent="0.2">
      <c r="A95" s="555" t="s">
        <v>117</v>
      </c>
      <c r="B95" s="181">
        <v>4.38</v>
      </c>
      <c r="C95" s="182">
        <v>4.7300000000000004</v>
      </c>
      <c r="D95" s="182">
        <v>4.1500000000000004</v>
      </c>
      <c r="E95" s="182">
        <v>3.07</v>
      </c>
      <c r="F95" s="182">
        <v>4.43</v>
      </c>
      <c r="G95" s="161">
        <v>3.15</v>
      </c>
      <c r="H95" s="161">
        <v>5.01</v>
      </c>
      <c r="I95" s="161">
        <v>4.1399999999999997</v>
      </c>
      <c r="J95" s="161">
        <v>4.3087535816618914</v>
      </c>
      <c r="K95" s="161">
        <v>4.51</v>
      </c>
      <c r="L95" s="67">
        <v>5.36</v>
      </c>
      <c r="M95" s="176">
        <v>4.2699999999999996</v>
      </c>
      <c r="N95" s="176">
        <v>3.88</v>
      </c>
      <c r="O95" s="176">
        <v>4.46</v>
      </c>
      <c r="P95" s="176">
        <v>5.65</v>
      </c>
      <c r="Q95" s="67">
        <v>5.59</v>
      </c>
      <c r="R95" s="67">
        <v>4.8099999999999996</v>
      </c>
      <c r="S95" s="67">
        <v>4.1100000000000003</v>
      </c>
      <c r="T95" s="67">
        <v>3.32</v>
      </c>
      <c r="U95" s="67">
        <v>3.73</v>
      </c>
      <c r="V95" s="176">
        <v>4.5103079387999996</v>
      </c>
      <c r="W95" s="213">
        <v>3.8043560130554859</v>
      </c>
      <c r="X95" s="213">
        <v>4.1187476049861376</v>
      </c>
      <c r="Y95" s="213">
        <v>4.757632008027092</v>
      </c>
      <c r="Z95" s="64">
        <v>2.7294389297531483</v>
      </c>
      <c r="AA95" s="556">
        <v>3.98</v>
      </c>
    </row>
    <row r="96" spans="1:27" s="44" customFormat="1" ht="22.5" thickBot="1" x14ac:dyDescent="0.25">
      <c r="A96" s="560" t="s">
        <v>157</v>
      </c>
      <c r="B96" s="561">
        <v>2.71</v>
      </c>
      <c r="C96" s="562">
        <v>3</v>
      </c>
      <c r="D96" s="562">
        <v>3.08</v>
      </c>
      <c r="E96" s="562">
        <v>2.41</v>
      </c>
      <c r="F96" s="562">
        <v>3.23</v>
      </c>
      <c r="G96" s="563">
        <v>3.12</v>
      </c>
      <c r="H96" s="563">
        <v>3.14</v>
      </c>
      <c r="I96" s="563">
        <v>2.98</v>
      </c>
      <c r="J96" s="563">
        <v>3.2219091993055877</v>
      </c>
      <c r="K96" s="563">
        <v>3.33</v>
      </c>
      <c r="L96" s="564">
        <v>3.45</v>
      </c>
      <c r="M96" s="565">
        <v>3.48</v>
      </c>
      <c r="N96" s="565">
        <v>3.22</v>
      </c>
      <c r="O96" s="565">
        <v>3.58</v>
      </c>
      <c r="P96" s="565">
        <v>3.76</v>
      </c>
      <c r="Q96" s="564">
        <v>3.15</v>
      </c>
      <c r="R96" s="564">
        <v>3.74</v>
      </c>
      <c r="S96" s="564">
        <v>3.26</v>
      </c>
      <c r="T96" s="564">
        <v>2.52</v>
      </c>
      <c r="U96" s="564">
        <v>2.92</v>
      </c>
      <c r="V96" s="565">
        <v>3.3525423196999999</v>
      </c>
      <c r="W96" s="566">
        <v>3.6450622723646577</v>
      </c>
      <c r="X96" s="566">
        <v>3.1352810888693883</v>
      </c>
      <c r="Y96" s="566">
        <v>3.4264308746384073</v>
      </c>
      <c r="Z96" s="567">
        <v>3.3792466848155831</v>
      </c>
      <c r="AA96" s="568">
        <v>3.39</v>
      </c>
    </row>
    <row r="97" spans="1:23" s="44" customFormat="1" x14ac:dyDescent="0.25">
      <c r="A97" s="41" t="s">
        <v>333</v>
      </c>
      <c r="K97" s="70"/>
      <c r="L97" s="68"/>
      <c r="M97" s="70" t="s">
        <v>336</v>
      </c>
      <c r="R97" s="68"/>
      <c r="S97" s="68"/>
      <c r="T97" s="68"/>
      <c r="U97" s="68"/>
      <c r="V97" s="68"/>
    </row>
    <row r="98" spans="1:23" s="44" customFormat="1" x14ac:dyDescent="0.25">
      <c r="A98" s="45"/>
      <c r="B98" s="45"/>
      <c r="G98" s="45"/>
      <c r="H98" s="45"/>
      <c r="I98" s="45"/>
      <c r="J98" s="45"/>
      <c r="K98" s="251"/>
      <c r="L98" s="68"/>
      <c r="M98" s="359" t="s">
        <v>335</v>
      </c>
      <c r="N98" s="68"/>
      <c r="O98" s="68"/>
      <c r="P98" s="68"/>
      <c r="Q98" s="68"/>
      <c r="R98" s="68"/>
      <c r="S98" s="68"/>
      <c r="T98" s="68"/>
      <c r="U98" s="68"/>
      <c r="V98" s="68"/>
    </row>
    <row r="99" spans="1:23" s="47" customFormat="1" ht="13.5" customHeight="1" x14ac:dyDescent="0.25">
      <c r="A99" s="546" t="s">
        <v>158</v>
      </c>
      <c r="B99" s="546"/>
      <c r="C99" s="546"/>
      <c r="D99" s="546"/>
      <c r="E99" s="546"/>
      <c r="F99" s="546"/>
      <c r="G99" s="546"/>
      <c r="H99" s="546"/>
      <c r="I99" s="546"/>
      <c r="J99" s="546"/>
      <c r="K99" s="546"/>
      <c r="L99" s="546"/>
      <c r="M99" t="s">
        <v>413</v>
      </c>
      <c r="N99" s="546"/>
      <c r="O99" s="546"/>
      <c r="P99" s="546"/>
      <c r="Q99" s="546"/>
      <c r="R99" s="546"/>
      <c r="S99" s="60"/>
    </row>
    <row r="100" spans="1:23" s="46" customFormat="1" ht="13.15" customHeight="1" x14ac:dyDescent="0.2">
      <c r="A100" s="547" t="s">
        <v>118</v>
      </c>
      <c r="B100" s="547"/>
      <c r="C100" s="547"/>
      <c r="D100" s="547"/>
      <c r="E100" s="547"/>
      <c r="F100" s="547"/>
      <c r="G100" s="547"/>
      <c r="H100" s="547"/>
      <c r="I100" s="547"/>
      <c r="J100" s="547"/>
      <c r="K100" s="547"/>
      <c r="L100" s="547"/>
      <c r="M100" s="547"/>
      <c r="N100" s="547"/>
      <c r="O100" s="547"/>
      <c r="P100" s="547"/>
      <c r="Q100" s="547"/>
      <c r="R100" s="547"/>
    </row>
    <row r="101" spans="1:23" s="46" customFormat="1" ht="13.15" customHeight="1" x14ac:dyDescent="0.2">
      <c r="A101" s="546" t="s">
        <v>119</v>
      </c>
      <c r="B101" s="546"/>
      <c r="C101" s="546"/>
      <c r="D101" s="546"/>
      <c r="E101" s="546"/>
      <c r="F101" s="546"/>
      <c r="G101" s="546"/>
      <c r="H101" s="546"/>
      <c r="I101" s="546"/>
      <c r="J101" s="546"/>
      <c r="K101" s="546"/>
      <c r="L101" s="546"/>
      <c r="M101" s="546"/>
      <c r="N101" s="546"/>
      <c r="O101" s="546"/>
      <c r="P101" s="546"/>
      <c r="Q101" s="546"/>
      <c r="R101" s="546"/>
    </row>
    <row r="102" spans="1:23" s="47" customFormat="1" ht="21.6" customHeight="1" x14ac:dyDescent="0.25">
      <c r="A102" s="548" t="s">
        <v>159</v>
      </c>
      <c r="B102" s="548"/>
      <c r="C102" s="548"/>
      <c r="D102" s="548"/>
      <c r="E102" s="548"/>
      <c r="F102" s="548"/>
      <c r="G102" s="548"/>
      <c r="H102" s="548"/>
      <c r="I102" s="548"/>
      <c r="J102" s="548"/>
      <c r="K102" s="548"/>
      <c r="L102" s="548"/>
      <c r="M102" s="548"/>
      <c r="N102" s="548"/>
      <c r="O102" s="548"/>
      <c r="P102" s="548"/>
      <c r="Q102" s="548"/>
      <c r="R102" s="548"/>
    </row>
    <row r="103" spans="1:23" s="44" customFormat="1" ht="11.25" x14ac:dyDescent="0.2">
      <c r="W103" s="59"/>
    </row>
    <row r="104" spans="1:23" s="44" customFormat="1" ht="11.25" x14ac:dyDescent="0.2">
      <c r="W104" s="59"/>
    </row>
    <row r="105" spans="1:23" s="44" customFormat="1" ht="11.25" x14ac:dyDescent="0.2">
      <c r="W105" s="59"/>
    </row>
  </sheetData>
  <mergeCells count="53">
    <mergeCell ref="Y4:Y6"/>
    <mergeCell ref="Y40:Y41"/>
    <mergeCell ref="Y56:Y58"/>
    <mergeCell ref="X4:X6"/>
    <mergeCell ref="X56:X58"/>
    <mergeCell ref="W4:W6"/>
    <mergeCell ref="W56:W58"/>
    <mergeCell ref="U56:U58"/>
    <mergeCell ref="V56:V58"/>
    <mergeCell ref="U4:U6"/>
    <mergeCell ref="V4:V6"/>
    <mergeCell ref="D56:D58"/>
    <mergeCell ref="E56:E58"/>
    <mergeCell ref="F56:F58"/>
    <mergeCell ref="G56:G58"/>
    <mergeCell ref="H56:H58"/>
    <mergeCell ref="N56:N58"/>
    <mergeCell ref="A56:A58"/>
    <mergeCell ref="S4:S6"/>
    <mergeCell ref="T4:T6"/>
    <mergeCell ref="S56:S58"/>
    <mergeCell ref="T56:T58"/>
    <mergeCell ref="D4:D6"/>
    <mergeCell ref="E4:E6"/>
    <mergeCell ref="F4:F6"/>
    <mergeCell ref="M4:M6"/>
    <mergeCell ref="N4:N6"/>
    <mergeCell ref="O4:O6"/>
    <mergeCell ref="P4:P6"/>
    <mergeCell ref="Q4:Q6"/>
    <mergeCell ref="B56:B58"/>
    <mergeCell ref="C56:C58"/>
    <mergeCell ref="I56:I58"/>
    <mergeCell ref="J56:J58"/>
    <mergeCell ref="K56:K58"/>
    <mergeCell ref="L56:L58"/>
    <mergeCell ref="M56:M58"/>
    <mergeCell ref="Z4:Z6"/>
    <mergeCell ref="Z56:Z58"/>
    <mergeCell ref="A4:A6"/>
    <mergeCell ref="B4:B6"/>
    <mergeCell ref="C4:C6"/>
    <mergeCell ref="R4:R6"/>
    <mergeCell ref="G4:G6"/>
    <mergeCell ref="H4:H6"/>
    <mergeCell ref="I4:I6"/>
    <mergeCell ref="J4:J6"/>
    <mergeCell ref="K4:K6"/>
    <mergeCell ref="L4:L6"/>
    <mergeCell ref="O56:O58"/>
    <mergeCell ref="P56:P58"/>
    <mergeCell ref="Q56:Q58"/>
    <mergeCell ref="R56:R58"/>
  </mergeCells>
  <hyperlinks>
    <hyperlink ref="N45" r:id="rId1" xr:uid="{D639545A-62B9-4845-A6EF-B8443B2EED2E}"/>
    <hyperlink ref="N46" r:id="rId2" xr:uid="{E5F2B79B-3B53-4F49-8716-B4F5DA7259EF}"/>
    <hyperlink ref="M97" r:id="rId3" xr:uid="{10663A9A-5899-4730-BD1F-E4D67F354693}"/>
    <hyperlink ref="M98" r:id="rId4" xr:uid="{34D2E465-FBC2-4969-B460-E8C195A66634}"/>
  </hyperlinks>
  <pageMargins left="0.7" right="0.7" top="0.78740157499999996" bottom="0.78740157499999996" header="0.3" footer="0.3"/>
  <pageSetup paperSize="9" orientation="portrait" horizontalDpi="4294967295" verticalDpi="4294967295"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95CBE-0C73-4F6E-ADC6-99DD3F41057F}">
  <sheetPr>
    <tabColor rgb="FF92D050"/>
  </sheetPr>
  <dimension ref="A1:AK106"/>
  <sheetViews>
    <sheetView topLeftCell="A56" zoomScale="72" zoomScaleNormal="72" workbookViewId="0">
      <pane xSplit="1" topLeftCell="X1" activePane="topRight" state="frozen"/>
      <selection pane="topRight" activeCell="AW109" sqref="AW109"/>
    </sheetView>
  </sheetViews>
  <sheetFormatPr defaultColWidth="8.7109375" defaultRowHeight="12.75" x14ac:dyDescent="0.2"/>
  <cols>
    <col min="1" max="1" width="30.42578125" style="78" customWidth="1"/>
    <col min="2" max="2" width="28.7109375" style="78" customWidth="1"/>
    <col min="3" max="22" width="13.5703125" style="79" customWidth="1"/>
    <col min="23" max="27" width="15.28515625" style="79" customWidth="1"/>
    <col min="28" max="28" width="15.5703125" style="79" customWidth="1"/>
    <col min="29" max="29" width="10.42578125" style="79" customWidth="1"/>
    <col min="30" max="30" width="18.42578125" style="79" customWidth="1"/>
    <col min="31" max="31" width="13" style="79" customWidth="1"/>
    <col min="32" max="33" width="12.42578125" style="79" customWidth="1"/>
    <col min="34" max="34" width="11" style="79" customWidth="1"/>
    <col min="35" max="35" width="18.7109375" style="79" customWidth="1"/>
    <col min="36" max="36" width="13.5703125" style="79" customWidth="1"/>
    <col min="37" max="37" width="18" style="78" customWidth="1"/>
    <col min="38" max="16384" width="8.7109375" style="78"/>
  </cols>
  <sheetData>
    <row r="1" spans="1:37" ht="13.5" thickBot="1" x14ac:dyDescent="0.25"/>
    <row r="2" spans="1:37" ht="13.5" thickTop="1" x14ac:dyDescent="0.2">
      <c r="A2" s="80"/>
      <c r="B2" s="81"/>
      <c r="C2" s="82">
        <v>1990</v>
      </c>
      <c r="D2" s="83">
        <v>1991</v>
      </c>
      <c r="E2" s="83">
        <v>1992</v>
      </c>
      <c r="F2" s="83">
        <v>1993</v>
      </c>
      <c r="G2" s="83">
        <v>1994</v>
      </c>
      <c r="H2" s="83">
        <v>1995</v>
      </c>
      <c r="I2" s="83">
        <v>1996</v>
      </c>
      <c r="J2" s="83">
        <v>1997</v>
      </c>
      <c r="K2" s="83">
        <v>1998</v>
      </c>
      <c r="L2" s="83">
        <v>1999</v>
      </c>
      <c r="M2" s="83">
        <v>2000</v>
      </c>
      <c r="N2" s="83">
        <v>2001</v>
      </c>
      <c r="O2" s="83">
        <v>2002</v>
      </c>
      <c r="P2" s="83">
        <v>2003</v>
      </c>
      <c r="Q2" s="83">
        <v>2004</v>
      </c>
      <c r="R2" s="83">
        <v>2005</v>
      </c>
      <c r="S2" s="83">
        <v>2006</v>
      </c>
      <c r="T2" s="83">
        <v>2007</v>
      </c>
      <c r="U2" s="83">
        <v>2008</v>
      </c>
      <c r="V2" s="83">
        <v>2009</v>
      </c>
      <c r="W2" s="83">
        <v>2010</v>
      </c>
      <c r="X2" s="83">
        <v>2011</v>
      </c>
      <c r="Y2" s="83">
        <v>2012</v>
      </c>
      <c r="Z2" s="83">
        <v>2013</v>
      </c>
      <c r="AA2" s="83">
        <v>2014</v>
      </c>
      <c r="AB2" s="83">
        <v>2015</v>
      </c>
      <c r="AC2" s="83">
        <v>2016</v>
      </c>
      <c r="AD2" s="83">
        <v>2017</v>
      </c>
      <c r="AE2" s="83">
        <v>2018</v>
      </c>
      <c r="AF2" s="83">
        <v>2019</v>
      </c>
      <c r="AG2" s="83">
        <v>2020</v>
      </c>
      <c r="AH2" s="83">
        <v>2021</v>
      </c>
      <c r="AI2" s="83">
        <v>2022</v>
      </c>
      <c r="AJ2" s="83">
        <v>2023</v>
      </c>
      <c r="AK2" s="569">
        <v>2024</v>
      </c>
    </row>
    <row r="3" spans="1:37" ht="13.5" thickBot="1" x14ac:dyDescent="0.25">
      <c r="A3" s="183" t="s">
        <v>167</v>
      </c>
      <c r="B3" s="84" t="s">
        <v>60</v>
      </c>
      <c r="C3" s="184">
        <f>'[6]Crops area and crops yeild'!C6</f>
        <v>4415800.0500000007</v>
      </c>
      <c r="D3" s="185">
        <f>'[6]Crops area and crops yeild'!D6</f>
        <v>4390113.6000000006</v>
      </c>
      <c r="E3" s="185">
        <f>'[6]Crops area and crops yeild'!E6</f>
        <v>4333058.5500000007</v>
      </c>
      <c r="F3" s="185">
        <f>'[6]Crops area and crops yeild'!F6</f>
        <v>4292025.3000000007</v>
      </c>
      <c r="G3" s="185">
        <f>'[6]Crops area and crops yeild'!G6</f>
        <v>4208793.75</v>
      </c>
      <c r="H3" s="185">
        <f>'[6]Crops area and crops yeild'!H6</f>
        <v>4190736.1500000004</v>
      </c>
      <c r="I3" s="185">
        <f>'[6]Crops area and crops yeild'!I6</f>
        <v>4142288.7</v>
      </c>
      <c r="J3" s="185">
        <f>'[6]Crops area and crops yeild'!J6</f>
        <v>4116156.7500000005</v>
      </c>
      <c r="K3" s="185">
        <f>'[6]Crops area and crops yeild'!K6</f>
        <v>4106654.1</v>
      </c>
      <c r="L3" s="185">
        <f>'[6]Crops area and crops yeild'!L6</f>
        <v>4105239.3000000003</v>
      </c>
      <c r="M3" s="185">
        <f>'[6]Crops area and crops yeild'!M6</f>
        <v>4077761.4000000004</v>
      </c>
      <c r="N3" s="185">
        <f>'[6]Crops area and crops yeild'!N6</f>
        <v>4000207.95</v>
      </c>
      <c r="O3" s="185">
        <f>'[6]Crops area and crops yeild'!O6</f>
        <v>3652028.28</v>
      </c>
      <c r="P3" s="185">
        <f>'[6]Crops area and crops yeild'!P6</f>
        <v>3668380.43</v>
      </c>
      <c r="Q3" s="185">
        <f>'[6]Crops area and crops yeild'!Q6</f>
        <v>3631422.76</v>
      </c>
      <c r="R3" s="185">
        <f>'[6]Crops area and crops yeild'!R6</f>
        <v>3605492.6</v>
      </c>
      <c r="S3" s="185">
        <f>'[6]Crops area and crops yeild'!S6</f>
        <v>3565981.99</v>
      </c>
      <c r="T3" s="185">
        <f>'[6]Crops area and crops yeild'!T6</f>
        <v>3596716.03</v>
      </c>
      <c r="U3" s="185">
        <f>'[6]Crops area and crops yeild'!U6</f>
        <v>3571593.93</v>
      </c>
      <c r="V3" s="185">
        <f>'[6]Crops area and crops yeild'!V6</f>
        <v>3545840.48</v>
      </c>
      <c r="W3" s="185">
        <f>'[6]Crops area and crops yeild'!W6</f>
        <v>3523857.47</v>
      </c>
      <c r="X3" s="185">
        <f>'[6]Crops area and crops yeild'!X6</f>
        <v>3504031.95</v>
      </c>
      <c r="Y3" s="185">
        <f>'[6]Crops area and crops yeild'!Y6</f>
        <v>3525889.48</v>
      </c>
      <c r="Z3" s="185">
        <f>'[6]Crops area and crops yeild'!Z6</f>
        <v>3521000.33</v>
      </c>
      <c r="AA3" s="185">
        <f>'[6]Crops area and crops yeild'!AA6</f>
        <v>3515555.29</v>
      </c>
      <c r="AB3" s="185">
        <f>'[6]Crops area and crops yeild'!AB6</f>
        <v>3493717.48</v>
      </c>
      <c r="AC3" s="185">
        <f>'[6]Crops area and crops yeild'!AC6</f>
        <v>3488788.24</v>
      </c>
      <c r="AD3" s="185">
        <f>'[6]Crops area and crops yeild'!AD6</f>
        <v>3521329.26</v>
      </c>
      <c r="AE3" s="185">
        <f>'[6]Crops area and crops yeild'!AE6</f>
        <v>3523215.65</v>
      </c>
      <c r="AF3" s="185">
        <f>'[6]Crops area and crops yeild'!AF6</f>
        <v>3523658.86</v>
      </c>
      <c r="AG3" s="185">
        <f>'[6]Crops area and crops yeild'!AG6</f>
        <v>3523871.09</v>
      </c>
      <c r="AH3" s="185">
        <f>'[6]Crops area and crops yeild'!AH6</f>
        <v>3529796.71</v>
      </c>
      <c r="AI3" s="185">
        <f>'[6]Crops area and crops yeild'!AI6</f>
        <v>3530423.33</v>
      </c>
      <c r="AJ3" s="185">
        <f>'[6]Crops area and crops yeild'!AJ6</f>
        <v>3534413.67</v>
      </c>
      <c r="AK3" s="570">
        <v>3534609.86</v>
      </c>
    </row>
    <row r="4" spans="1:37" ht="13.5" thickTop="1" x14ac:dyDescent="0.2"/>
    <row r="5" spans="1:37" ht="13.5" thickBot="1" x14ac:dyDescent="0.25"/>
    <row r="6" spans="1:37" ht="13.5" thickTop="1" x14ac:dyDescent="0.2">
      <c r="A6" s="85" t="s">
        <v>93</v>
      </c>
      <c r="B6" s="188"/>
      <c r="C6" s="82">
        <v>1990</v>
      </c>
      <c r="D6" s="83">
        <v>1991</v>
      </c>
      <c r="E6" s="83">
        <v>1992</v>
      </c>
      <c r="F6" s="83">
        <v>1993</v>
      </c>
      <c r="G6" s="83">
        <v>1994</v>
      </c>
      <c r="H6" s="83">
        <v>1995</v>
      </c>
      <c r="I6" s="83">
        <v>1996</v>
      </c>
      <c r="J6" s="83">
        <v>1997</v>
      </c>
      <c r="K6" s="83">
        <v>1998</v>
      </c>
      <c r="L6" s="83">
        <v>1999</v>
      </c>
      <c r="M6" s="83">
        <v>2000</v>
      </c>
      <c r="N6" s="83">
        <v>2001</v>
      </c>
      <c r="O6" s="83">
        <v>2002</v>
      </c>
      <c r="P6" s="83">
        <v>2003</v>
      </c>
      <c r="Q6" s="83">
        <v>2004</v>
      </c>
      <c r="R6" s="83">
        <v>2005</v>
      </c>
      <c r="S6" s="83">
        <v>2006</v>
      </c>
      <c r="T6" s="83">
        <v>2007</v>
      </c>
      <c r="U6" s="83">
        <v>2008</v>
      </c>
      <c r="V6" s="83">
        <v>2009</v>
      </c>
      <c r="W6" s="83">
        <v>2010</v>
      </c>
      <c r="X6" s="83">
        <v>2011</v>
      </c>
      <c r="Y6" s="83">
        <v>2012</v>
      </c>
      <c r="Z6" s="83">
        <v>2013</v>
      </c>
      <c r="AA6" s="83">
        <v>2014</v>
      </c>
      <c r="AB6" s="83">
        <v>2015</v>
      </c>
      <c r="AC6" s="83">
        <v>2016</v>
      </c>
      <c r="AD6" s="83">
        <v>2017</v>
      </c>
      <c r="AE6" s="83">
        <v>2018</v>
      </c>
      <c r="AF6" s="83">
        <v>2019</v>
      </c>
      <c r="AG6" s="83">
        <v>2020</v>
      </c>
      <c r="AH6" s="83">
        <v>2021</v>
      </c>
      <c r="AI6" s="83">
        <v>2022</v>
      </c>
      <c r="AJ6" s="83">
        <v>2023</v>
      </c>
      <c r="AK6" s="569">
        <v>2024</v>
      </c>
    </row>
    <row r="7" spans="1:37" x14ac:dyDescent="0.2">
      <c r="A7" s="86" t="s">
        <v>168</v>
      </c>
      <c r="B7" s="189" t="s">
        <v>66</v>
      </c>
      <c r="C7" s="87">
        <f t="shared" ref="C7:AH7" si="0">C8/C3</f>
        <v>0.18639045941403073</v>
      </c>
      <c r="D7" s="88">
        <f t="shared" si="0"/>
        <v>0.1821549674705456</v>
      </c>
      <c r="E7" s="88">
        <f t="shared" si="0"/>
        <v>0.17514372151744864</v>
      </c>
      <c r="F7" s="88">
        <f t="shared" si="0"/>
        <v>0.18247748912384087</v>
      </c>
      <c r="G7" s="88">
        <f t="shared" si="0"/>
        <v>0.19298403491499197</v>
      </c>
      <c r="H7" s="88">
        <f t="shared" si="0"/>
        <v>0.19853122941180631</v>
      </c>
      <c r="I7" s="88">
        <f t="shared" si="0"/>
        <v>0.19345319895255006</v>
      </c>
      <c r="J7" s="88">
        <f t="shared" si="0"/>
        <v>0.20264947392977684</v>
      </c>
      <c r="K7" s="88">
        <f t="shared" si="0"/>
        <v>0.22215189733169882</v>
      </c>
      <c r="L7" s="88">
        <f t="shared" si="0"/>
        <v>0.21121838134990084</v>
      </c>
      <c r="M7" s="88">
        <f t="shared" si="0"/>
        <v>0.23798229096974627</v>
      </c>
      <c r="N7" s="88">
        <f t="shared" si="0"/>
        <v>0.23079700144088758</v>
      </c>
      <c r="O7" s="88">
        <f t="shared" si="0"/>
        <v>0.23242700628813315</v>
      </c>
      <c r="P7" s="88">
        <f t="shared" si="0"/>
        <v>0.1767510247022008</v>
      </c>
      <c r="Q7" s="88">
        <f t="shared" si="0"/>
        <v>0.23769223718804913</v>
      </c>
      <c r="R7" s="88">
        <f t="shared" si="0"/>
        <v>0.22755254025483229</v>
      </c>
      <c r="S7" s="88">
        <f t="shared" si="0"/>
        <v>0.21915982811792045</v>
      </c>
      <c r="T7" s="88">
        <f t="shared" si="0"/>
        <v>0.22547985251979985</v>
      </c>
      <c r="U7" s="88">
        <f t="shared" si="0"/>
        <v>0.2246404954552042</v>
      </c>
      <c r="V7" s="88">
        <f t="shared" si="0"/>
        <v>0.234443581060364</v>
      </c>
      <c r="W7" s="88">
        <f t="shared" si="0"/>
        <v>0.23655231719687006</v>
      </c>
      <c r="X7" s="88">
        <f t="shared" si="0"/>
        <v>0.24632541663896643</v>
      </c>
      <c r="Y7" s="88">
        <f t="shared" si="0"/>
        <v>0.23125545897712027</v>
      </c>
      <c r="Z7" s="88">
        <f t="shared" si="0"/>
        <v>0.23555597337873582</v>
      </c>
      <c r="AA7" s="88">
        <f t="shared" si="0"/>
        <v>0.23778362478833323</v>
      </c>
      <c r="AB7" s="88">
        <f t="shared" si="0"/>
        <v>0.23751774571079515</v>
      </c>
      <c r="AC7" s="88">
        <f t="shared" si="0"/>
        <v>0.24068829411096615</v>
      </c>
      <c r="AD7" s="88">
        <f t="shared" si="0"/>
        <v>0.23629198764559725</v>
      </c>
      <c r="AE7" s="88">
        <f t="shared" si="0"/>
        <v>0.23265395633673461</v>
      </c>
      <c r="AF7" s="88">
        <f t="shared" si="0"/>
        <v>0.23823147567696154</v>
      </c>
      <c r="AG7" s="216">
        <f t="shared" si="0"/>
        <v>0.22662104532319882</v>
      </c>
      <c r="AH7" s="88">
        <f t="shared" si="0"/>
        <v>0.2223312316476152</v>
      </c>
      <c r="AI7" s="88">
        <f>AI8/AI3</f>
        <v>0.24202032168193269</v>
      </c>
      <c r="AJ7" s="88">
        <f>AJ8/AJ3</f>
        <v>0.23137123618017244</v>
      </c>
      <c r="AK7" s="571">
        <v>0.21968521866795221</v>
      </c>
    </row>
    <row r="8" spans="1:37" x14ac:dyDescent="0.2">
      <c r="A8" s="86" t="s">
        <v>169</v>
      </c>
      <c r="B8" s="189" t="s">
        <v>170</v>
      </c>
      <c r="C8" s="89">
        <f>'[6]Crops area and crops yeild'!C61</f>
        <v>823063</v>
      </c>
      <c r="D8" s="90">
        <f>'[6]Crops area and crops yeild'!D61</f>
        <v>799681</v>
      </c>
      <c r="E8" s="90">
        <f>'[6]Crops area and crops yeild'!E61</f>
        <v>758908</v>
      </c>
      <c r="F8" s="90">
        <f>'[6]Crops area and crops yeild'!F61</f>
        <v>783198</v>
      </c>
      <c r="G8" s="90">
        <f>'[6]Crops area and crops yeild'!G61</f>
        <v>812230</v>
      </c>
      <c r="H8" s="90">
        <f>'[6]Crops area and crops yeild'!H61</f>
        <v>831992</v>
      </c>
      <c r="I8" s="90">
        <f>'[6]Crops area and crops yeild'!I61</f>
        <v>801339</v>
      </c>
      <c r="J8" s="90">
        <f>'[6]Crops area and crops yeild'!J61</f>
        <v>834137</v>
      </c>
      <c r="K8" s="90">
        <f>'[6]Crops area and crops yeild'!K61</f>
        <v>912301</v>
      </c>
      <c r="L8" s="90">
        <f>'[6]Crops area and crops yeild'!L61</f>
        <v>867102</v>
      </c>
      <c r="M8" s="90">
        <f>'[6]Crops area and crops yeild'!M61</f>
        <v>970435</v>
      </c>
      <c r="N8" s="90">
        <f>'[6]Crops area and crops yeild'!N61</f>
        <v>923236</v>
      </c>
      <c r="O8" s="90">
        <f>'[6]Crops area and crops yeild'!O61</f>
        <v>848830</v>
      </c>
      <c r="P8" s="90">
        <f>'[6]Crops area and crops yeild'!P61</f>
        <v>648390</v>
      </c>
      <c r="Q8" s="90">
        <f>'[6]Crops area and crops yeild'!Q61</f>
        <v>863161</v>
      </c>
      <c r="R8" s="90">
        <f>'[6]Crops area and crops yeild'!R61</f>
        <v>820439</v>
      </c>
      <c r="S8" s="90">
        <f>'[6]Crops area and crops yeild'!S61</f>
        <v>781520</v>
      </c>
      <c r="T8" s="90">
        <f>'[6]Crops area and crops yeild'!T61</f>
        <v>810987</v>
      </c>
      <c r="U8" s="90">
        <f>'[6]Crops area and crops yeild'!U61</f>
        <v>802324.63</v>
      </c>
      <c r="V8" s="90">
        <f>'[6]Crops area and crops yeild'!V61</f>
        <v>831299.54</v>
      </c>
      <c r="W8" s="90">
        <f>'[6]Crops area and crops yeild'!W61</f>
        <v>833576.65</v>
      </c>
      <c r="X8" s="90">
        <f>'[6]Crops area and crops yeild'!X61</f>
        <v>863132.13</v>
      </c>
      <c r="Y8" s="90">
        <f>'[6]Crops area and crops yeild'!Y61</f>
        <v>815381.19</v>
      </c>
      <c r="Z8" s="90">
        <f>'[6]Crops area and crops yeild'!Z61</f>
        <v>829392.66</v>
      </c>
      <c r="AA8" s="90">
        <f>'[6]Crops area and crops yeild'!AA61</f>
        <v>835941.48</v>
      </c>
      <c r="AB8" s="90">
        <f>'[6]Crops area and crops yeild'!AB61</f>
        <v>829819.9</v>
      </c>
      <c r="AC8" s="90">
        <f>'[6]Crops area and crops yeild'!AC61</f>
        <v>839710.49</v>
      </c>
      <c r="AD8" s="90">
        <f>'[6]Crops area and crops yeild'!AD61</f>
        <v>832061.89</v>
      </c>
      <c r="AE8" s="90">
        <f>'[6]Crops area and crops yeild'!AE61</f>
        <v>819690.06</v>
      </c>
      <c r="AF8" s="90">
        <f>'[6]Crops area and crops yeild'!AF61</f>
        <v>839446.45</v>
      </c>
      <c r="AG8" s="90">
        <f>'[6]Crops area and crops yeild'!AG61</f>
        <v>798583.35</v>
      </c>
      <c r="AH8" s="90">
        <f>'[6]Crops area and crops yeild'!AH61</f>
        <v>784784.05</v>
      </c>
      <c r="AI8" s="90">
        <f>'[6]Crops area and crops yeild'!AI61</f>
        <v>854434.19000000006</v>
      </c>
      <c r="AJ8" s="90">
        <f>'[6]Crops area and crops yeild'!AJ61</f>
        <v>817761.66</v>
      </c>
      <c r="AK8" s="571">
        <v>776501.53999999992</v>
      </c>
    </row>
    <row r="9" spans="1:37" x14ac:dyDescent="0.2">
      <c r="A9" s="86" t="s">
        <v>171</v>
      </c>
      <c r="B9" s="189" t="s">
        <v>66</v>
      </c>
      <c r="C9" s="91">
        <v>0.3</v>
      </c>
      <c r="D9" s="92">
        <f>C9</f>
        <v>0.3</v>
      </c>
      <c r="E9" s="92">
        <f t="shared" ref="E9:AI9" si="1">D9</f>
        <v>0.3</v>
      </c>
      <c r="F9" s="92">
        <f t="shared" si="1"/>
        <v>0.3</v>
      </c>
      <c r="G9" s="92">
        <f t="shared" si="1"/>
        <v>0.3</v>
      </c>
      <c r="H9" s="92">
        <f t="shared" si="1"/>
        <v>0.3</v>
      </c>
      <c r="I9" s="92">
        <f t="shared" si="1"/>
        <v>0.3</v>
      </c>
      <c r="J9" s="92">
        <f t="shared" si="1"/>
        <v>0.3</v>
      </c>
      <c r="K9" s="92">
        <f t="shared" si="1"/>
        <v>0.3</v>
      </c>
      <c r="L9" s="92">
        <f t="shared" si="1"/>
        <v>0.3</v>
      </c>
      <c r="M9" s="92">
        <f t="shared" si="1"/>
        <v>0.3</v>
      </c>
      <c r="N9" s="92">
        <f t="shared" si="1"/>
        <v>0.3</v>
      </c>
      <c r="O9" s="92">
        <f t="shared" si="1"/>
        <v>0.3</v>
      </c>
      <c r="P9" s="92">
        <f t="shared" si="1"/>
        <v>0.3</v>
      </c>
      <c r="Q9" s="92">
        <f t="shared" si="1"/>
        <v>0.3</v>
      </c>
      <c r="R9" s="92">
        <f t="shared" si="1"/>
        <v>0.3</v>
      </c>
      <c r="S9" s="92">
        <f t="shared" si="1"/>
        <v>0.3</v>
      </c>
      <c r="T9" s="92">
        <f t="shared" si="1"/>
        <v>0.3</v>
      </c>
      <c r="U9" s="92">
        <f t="shared" si="1"/>
        <v>0.3</v>
      </c>
      <c r="V9" s="92">
        <f t="shared" si="1"/>
        <v>0.3</v>
      </c>
      <c r="W9" s="92">
        <f t="shared" si="1"/>
        <v>0.3</v>
      </c>
      <c r="X9" s="92">
        <f t="shared" si="1"/>
        <v>0.3</v>
      </c>
      <c r="Y9" s="92">
        <f t="shared" si="1"/>
        <v>0.3</v>
      </c>
      <c r="Z9" s="92">
        <f t="shared" si="1"/>
        <v>0.3</v>
      </c>
      <c r="AA9" s="92">
        <f t="shared" si="1"/>
        <v>0.3</v>
      </c>
      <c r="AB9" s="92">
        <f t="shared" si="1"/>
        <v>0.3</v>
      </c>
      <c r="AC9" s="92">
        <f t="shared" si="1"/>
        <v>0.3</v>
      </c>
      <c r="AD9" s="92">
        <f t="shared" si="1"/>
        <v>0.3</v>
      </c>
      <c r="AE9" s="92">
        <f t="shared" si="1"/>
        <v>0.3</v>
      </c>
      <c r="AF9" s="92">
        <f t="shared" si="1"/>
        <v>0.3</v>
      </c>
      <c r="AG9" s="92">
        <f t="shared" si="1"/>
        <v>0.3</v>
      </c>
      <c r="AH9" s="92">
        <f t="shared" si="1"/>
        <v>0.3</v>
      </c>
      <c r="AI9" s="92">
        <f t="shared" si="1"/>
        <v>0.3</v>
      </c>
      <c r="AJ9" s="92">
        <f>AI9</f>
        <v>0.3</v>
      </c>
      <c r="AK9" s="571">
        <v>0.3</v>
      </c>
    </row>
    <row r="10" spans="1:37" x14ac:dyDescent="0.2">
      <c r="A10" s="86" t="s">
        <v>172</v>
      </c>
      <c r="B10" s="189" t="s">
        <v>173</v>
      </c>
      <c r="C10" s="93">
        <f>'[6]Crops area and crops yeild'!C63*1000</f>
        <v>4610</v>
      </c>
      <c r="D10" s="94">
        <f>'[6]Crops area and crops yeild'!D63*1000</f>
        <v>4610</v>
      </c>
      <c r="E10" s="94">
        <f>'[6]Crops area and crops yeild'!E63*1000</f>
        <v>4610</v>
      </c>
      <c r="F10" s="94">
        <f>'[6]Crops area and crops yeild'!F63*1000</f>
        <v>4610</v>
      </c>
      <c r="G10" s="94">
        <f>'[6]Crops area and crops yeild'!G63*1000</f>
        <v>4610</v>
      </c>
      <c r="H10" s="94">
        <f>'[6]Crops area and crops yeild'!H63*1000</f>
        <v>4610</v>
      </c>
      <c r="I10" s="94">
        <f>'[6]Crops area and crops yeild'!I63*1000</f>
        <v>3460</v>
      </c>
      <c r="J10" s="94">
        <f>'[6]Crops area and crops yeild'!J63*1000</f>
        <v>3460</v>
      </c>
      <c r="K10" s="94">
        <f>'[6]Crops area and crops yeild'!K63*1000</f>
        <v>4210</v>
      </c>
      <c r="L10" s="94">
        <f>'[6]Crops area and crops yeild'!L63*1000</f>
        <v>4650</v>
      </c>
      <c r="M10" s="94">
        <f>'[6]Crops area and crops yeild'!M63*1000</f>
        <v>4210</v>
      </c>
      <c r="N10" s="94">
        <f>'[6]Crops area and crops yeild'!N63*1000</f>
        <v>4850</v>
      </c>
      <c r="O10" s="94">
        <f>'[6]Crops area and crops yeild'!O63*1000</f>
        <v>4555.0616731265391</v>
      </c>
      <c r="P10" s="94">
        <f>'[6]Crops area and crops yeild'!P63*1000</f>
        <v>4068.3708878915468</v>
      </c>
      <c r="Q10" s="94">
        <f>'[6]Crops area and crops yeild'!Q63*1000</f>
        <v>5841.9263613624807</v>
      </c>
      <c r="R10" s="94">
        <f>'[6]Crops area and crops yeild'!R63*1000</f>
        <v>5052.2208232421908</v>
      </c>
      <c r="S10" s="94">
        <f>'[6]Crops area and crops yeild'!S63*1000</f>
        <v>4486.4520421742245</v>
      </c>
      <c r="T10" s="94">
        <f>'[6]Crops area and crops yeild'!T63*1000</f>
        <v>4856.95085124669</v>
      </c>
      <c r="U10" s="94">
        <f>'[6]Crops area and crops yeild'!U63*1000</f>
        <v>5772.6039396297729</v>
      </c>
      <c r="V10" s="94">
        <f>'[6]Crops area and crops yeild'!V63*1000</f>
        <v>5242.4816691225415</v>
      </c>
      <c r="W10" s="94">
        <f>'[6]Crops area and crops yeild'!W63*1000</f>
        <v>4992.4061572502069</v>
      </c>
      <c r="X10" s="94">
        <f>'[6]Crops area and crops yeild'!X63*1000</f>
        <v>5692.115528128933</v>
      </c>
      <c r="Y10" s="94">
        <f>'[6]Crops area and crops yeild'!Y63*1000</f>
        <v>4315.6452382719299</v>
      </c>
      <c r="Z10" s="94">
        <f>'[6]Crops area and crops yeild'!Z63*1000</f>
        <v>5667.6364847501773</v>
      </c>
      <c r="AA10" s="94">
        <f>'[6]Crops area and crops yeild'!AA63*1000</f>
        <v>6510.4421304706639</v>
      </c>
      <c r="AB10" s="94">
        <f>'[6]Crops area and crops yeild'!AB63*1000</f>
        <v>6355.9240384570185</v>
      </c>
      <c r="AC10" s="94">
        <f>'[6]Crops area and crops yeild'!AC63*1000</f>
        <v>6495.8858498957188</v>
      </c>
      <c r="AD10" s="94">
        <f>'[6]Crops area and crops yeild'!AD63*1000</f>
        <v>5670.4978520287714</v>
      </c>
      <c r="AE10" s="94">
        <f>'[6]Crops area and crops yeild'!AE63*1000</f>
        <v>5389.6480213508994</v>
      </c>
      <c r="AF10" s="94">
        <f>'[6]Crops area and crops yeild'!AF63*1000</f>
        <v>5732.5436899518727</v>
      </c>
      <c r="AG10" s="218">
        <f>'[6]Crops area and crops yeild'!AG63*1000</f>
        <v>6138.8881198186764</v>
      </c>
      <c r="AH10" s="94">
        <f>'[6]Crops area and crops yeild'!AH63*1000</f>
        <v>6321.3883105804707</v>
      </c>
      <c r="AI10" s="94">
        <f>'[6]Crops area and crops yeild'!AI63*1000</f>
        <v>6072.6588082810676</v>
      </c>
      <c r="AJ10" s="94">
        <f>'[6]Crops area and crops yeild'!AJ63*1000</f>
        <v>6435.0793481807395</v>
      </c>
      <c r="AK10" s="571">
        <v>5956.6744323520606</v>
      </c>
    </row>
    <row r="11" spans="1:37" x14ac:dyDescent="0.2">
      <c r="A11" s="86" t="s">
        <v>174</v>
      </c>
      <c r="B11" s="189" t="s">
        <v>175</v>
      </c>
      <c r="C11" s="91">
        <v>0.86</v>
      </c>
      <c r="D11" s="92">
        <v>0.86</v>
      </c>
      <c r="E11" s="92">
        <v>0.86</v>
      </c>
      <c r="F11" s="92">
        <v>0.86</v>
      </c>
      <c r="G11" s="92">
        <v>0.86</v>
      </c>
      <c r="H11" s="92">
        <v>0.86</v>
      </c>
      <c r="I11" s="92">
        <v>0.86</v>
      </c>
      <c r="J11" s="92">
        <v>0.86</v>
      </c>
      <c r="K11" s="92">
        <v>0.86</v>
      </c>
      <c r="L11" s="92">
        <v>0.86</v>
      </c>
      <c r="M11" s="92">
        <v>0.86</v>
      </c>
      <c r="N11" s="92">
        <v>0.86</v>
      </c>
      <c r="O11" s="92">
        <v>0.86</v>
      </c>
      <c r="P11" s="92">
        <v>0.86</v>
      </c>
      <c r="Q11" s="92">
        <v>0.86</v>
      </c>
      <c r="R11" s="92">
        <v>0.86</v>
      </c>
      <c r="S11" s="92">
        <v>0.86</v>
      </c>
      <c r="T11" s="92">
        <v>0.86</v>
      </c>
      <c r="U11" s="92">
        <v>0.86</v>
      </c>
      <c r="V11" s="92">
        <v>0.86</v>
      </c>
      <c r="W11" s="92">
        <v>0.86</v>
      </c>
      <c r="X11" s="92">
        <v>0.86</v>
      </c>
      <c r="Y11" s="92">
        <v>0.86</v>
      </c>
      <c r="Z11" s="92">
        <v>0.86</v>
      </c>
      <c r="AA11" s="92">
        <v>0.86</v>
      </c>
      <c r="AB11" s="92">
        <v>0.86</v>
      </c>
      <c r="AC11" s="92">
        <v>0.86</v>
      </c>
      <c r="AD11" s="92">
        <v>0.86</v>
      </c>
      <c r="AE11" s="92">
        <v>0.86</v>
      </c>
      <c r="AF11" s="92">
        <v>0.86</v>
      </c>
      <c r="AG11" s="217">
        <v>0.86</v>
      </c>
      <c r="AH11" s="92">
        <v>0.86</v>
      </c>
      <c r="AI11" s="92">
        <v>0.86</v>
      </c>
      <c r="AJ11" s="92">
        <v>0.86</v>
      </c>
      <c r="AK11" s="571">
        <v>0.86</v>
      </c>
    </row>
    <row r="12" spans="1:37" x14ac:dyDescent="0.2">
      <c r="A12" s="86" t="s">
        <v>176</v>
      </c>
      <c r="B12" s="189" t="s">
        <v>177</v>
      </c>
      <c r="C12" s="91">
        <v>2.6000000000000001E-8</v>
      </c>
      <c r="D12" s="92">
        <v>2.6000000000000001E-8</v>
      </c>
      <c r="E12" s="92">
        <v>2.6000000000000001E-8</v>
      </c>
      <c r="F12" s="92">
        <v>2.6000000000000001E-8</v>
      </c>
      <c r="G12" s="92">
        <v>2.6000000000000001E-8</v>
      </c>
      <c r="H12" s="92">
        <v>2.6000000000000001E-8</v>
      </c>
      <c r="I12" s="92">
        <v>2.6000000000000001E-8</v>
      </c>
      <c r="J12" s="92">
        <v>2.6000000000000001E-8</v>
      </c>
      <c r="K12" s="92">
        <v>2.6000000000000001E-8</v>
      </c>
      <c r="L12" s="92">
        <v>2.6000000000000001E-8</v>
      </c>
      <c r="M12" s="92">
        <v>2.6000000000000001E-8</v>
      </c>
      <c r="N12" s="92">
        <v>2.6000000000000001E-8</v>
      </c>
      <c r="O12" s="92">
        <v>2.6000000000000001E-8</v>
      </c>
      <c r="P12" s="92">
        <v>2.6000000000000001E-8</v>
      </c>
      <c r="Q12" s="92">
        <v>2.6000000000000001E-8</v>
      </c>
      <c r="R12" s="92">
        <v>2.6000000000000001E-8</v>
      </c>
      <c r="S12" s="92">
        <v>2.6000000000000001E-8</v>
      </c>
      <c r="T12" s="92">
        <v>2.6000000000000001E-8</v>
      </c>
      <c r="U12" s="92">
        <v>2.6000000000000001E-8</v>
      </c>
      <c r="V12" s="92">
        <v>2.6000000000000001E-8</v>
      </c>
      <c r="W12" s="92">
        <v>2.6000000000000001E-8</v>
      </c>
      <c r="X12" s="92">
        <v>2.6000000000000001E-8</v>
      </c>
      <c r="Y12" s="92">
        <v>2.6000000000000001E-8</v>
      </c>
      <c r="Z12" s="92">
        <v>2.6000000000000001E-8</v>
      </c>
      <c r="AA12" s="92">
        <v>2.6000000000000001E-8</v>
      </c>
      <c r="AB12" s="92">
        <v>2.6000000000000001E-8</v>
      </c>
      <c r="AC12" s="92">
        <v>2.6000000000000001E-8</v>
      </c>
      <c r="AD12" s="92">
        <v>2.6000000000000001E-8</v>
      </c>
      <c r="AE12" s="92">
        <v>2.6000000000000001E-8</v>
      </c>
      <c r="AF12" s="92">
        <v>2.6000000000000001E-8</v>
      </c>
      <c r="AG12" s="217">
        <v>2.6000000000000001E-8</v>
      </c>
      <c r="AH12" s="92">
        <v>2.6000000000000001E-8</v>
      </c>
      <c r="AI12" s="92">
        <v>2.6000000000000001E-8</v>
      </c>
      <c r="AJ12" s="92">
        <v>2.6000000000000001E-8</v>
      </c>
      <c r="AK12" s="571">
        <v>2.6000000000000001E-8</v>
      </c>
    </row>
    <row r="13" spans="1:37" x14ac:dyDescent="0.2">
      <c r="A13" s="190" t="s">
        <v>191</v>
      </c>
      <c r="B13" s="191" t="s">
        <v>192</v>
      </c>
      <c r="C13" s="192">
        <f>C8*C9*C10*C11*C12*365*24/1000000</f>
        <v>0.22296216065329441</v>
      </c>
      <c r="D13" s="193">
        <f t="shared" ref="D13:AH13" si="2">D8*D9*D10*D11*D12*365*24/1000000</f>
        <v>0.21662813611277279</v>
      </c>
      <c r="E13" s="193">
        <f t="shared" si="2"/>
        <v>0.20558300812583041</v>
      </c>
      <c r="F13" s="193">
        <f t="shared" si="2"/>
        <v>0.2121630036817824</v>
      </c>
      <c r="G13" s="193">
        <f t="shared" si="2"/>
        <v>0.22002757473902401</v>
      </c>
      <c r="H13" s="193">
        <f t="shared" si="2"/>
        <v>0.22538096593608964</v>
      </c>
      <c r="I13" s="193">
        <f t="shared" si="2"/>
        <v>0.16292567863091517</v>
      </c>
      <c r="J13" s="193">
        <f t="shared" si="2"/>
        <v>0.16959406293236159</v>
      </c>
      <c r="K13" s="193">
        <f t="shared" si="2"/>
        <v>0.22569264529699681</v>
      </c>
      <c r="L13" s="193">
        <f t="shared" si="2"/>
        <v>0.236930134478544</v>
      </c>
      <c r="M13" s="193">
        <f t="shared" si="2"/>
        <v>0.24007432003120799</v>
      </c>
      <c r="N13" s="193">
        <f t="shared" si="2"/>
        <v>0.26311864830076798</v>
      </c>
      <c r="O13" s="193">
        <f t="shared" si="2"/>
        <v>0.22720199574384001</v>
      </c>
      <c r="P13" s="193">
        <f t="shared" si="2"/>
        <v>0.15500796197328001</v>
      </c>
      <c r="Q13" s="193">
        <f t="shared" si="2"/>
        <v>0.29630913992784003</v>
      </c>
      <c r="R13" s="193">
        <f t="shared" si="2"/>
        <v>0.24357111332111997</v>
      </c>
      <c r="S13" s="193">
        <f t="shared" si="2"/>
        <v>0.20603466052416003</v>
      </c>
      <c r="T13" s="193">
        <f t="shared" si="2"/>
        <v>0.23145936720191995</v>
      </c>
      <c r="U13" s="193">
        <f t="shared" si="2"/>
        <v>0.27215670984802565</v>
      </c>
      <c r="V13" s="193">
        <f t="shared" si="2"/>
        <v>0.25608941076700803</v>
      </c>
      <c r="W13" s="193">
        <f t="shared" si="2"/>
        <v>0.24454152206265606</v>
      </c>
      <c r="X13" s="193">
        <f t="shared" si="2"/>
        <v>0.28870090786742408</v>
      </c>
      <c r="Y13" s="193">
        <f t="shared" si="2"/>
        <v>0.20677764532557596</v>
      </c>
      <c r="Z13" s="193">
        <f t="shared" si="2"/>
        <v>0.27622268028388797</v>
      </c>
      <c r="AA13" s="193">
        <f t="shared" si="2"/>
        <v>0.31980372558395043</v>
      </c>
      <c r="AB13" s="193">
        <f t="shared" si="2"/>
        <v>0.30992720789627998</v>
      </c>
      <c r="AC13" s="193">
        <f t="shared" si="2"/>
        <v>0.32052737237245926</v>
      </c>
      <c r="AD13" s="193">
        <f t="shared" si="2"/>
        <v>0.27725154906833277</v>
      </c>
      <c r="AE13" s="193">
        <f t="shared" si="2"/>
        <v>0.25960152098069278</v>
      </c>
      <c r="AF13" s="193">
        <f t="shared" si="2"/>
        <v>0.28277273362197597</v>
      </c>
      <c r="AG13" s="219">
        <f t="shared" si="2"/>
        <v>0.28807603425918715</v>
      </c>
      <c r="AH13" s="193">
        <f t="shared" si="2"/>
        <v>0.29151425527061753</v>
      </c>
      <c r="AI13" s="193">
        <f>AI8*AI9*AI10*AI11*AI12*365*24/1000000</f>
        <v>0.30489805880520476</v>
      </c>
      <c r="AJ13" s="193">
        <f>AJ8*AJ9*AJ10*AJ11*AJ12*365*24/1000000</f>
        <v>0.30922728806043354</v>
      </c>
      <c r="AK13" s="571">
        <v>0.27179617804428963</v>
      </c>
    </row>
    <row r="14" spans="1:37" ht="13.5" thickBot="1" x14ac:dyDescent="0.25">
      <c r="A14" s="194" t="s">
        <v>193</v>
      </c>
      <c r="B14" s="84" t="s">
        <v>194</v>
      </c>
      <c r="C14" s="195">
        <f t="shared" ref="C14:AH14" si="3">C13/C8*1000000</f>
        <v>0.27089318880000002</v>
      </c>
      <c r="D14" s="196">
        <f t="shared" si="3"/>
        <v>0.27089318880000002</v>
      </c>
      <c r="E14" s="196">
        <f t="shared" si="3"/>
        <v>0.27089318880000002</v>
      </c>
      <c r="F14" s="196">
        <f t="shared" si="3"/>
        <v>0.27089318880000002</v>
      </c>
      <c r="G14" s="196">
        <f t="shared" si="3"/>
        <v>0.27089318880000002</v>
      </c>
      <c r="H14" s="196">
        <f t="shared" si="3"/>
        <v>0.27089318880000007</v>
      </c>
      <c r="I14" s="196">
        <f t="shared" si="3"/>
        <v>0.20331679679999995</v>
      </c>
      <c r="J14" s="196">
        <f t="shared" si="3"/>
        <v>0.20331679679999998</v>
      </c>
      <c r="K14" s="196">
        <f t="shared" si="3"/>
        <v>0.24738835680000001</v>
      </c>
      <c r="L14" s="196">
        <f t="shared" si="3"/>
        <v>0.27324367199999999</v>
      </c>
      <c r="M14" s="196">
        <f t="shared" si="3"/>
        <v>0.24738835679999999</v>
      </c>
      <c r="N14" s="196">
        <f t="shared" si="3"/>
        <v>0.28499608799999998</v>
      </c>
      <c r="O14" s="196">
        <f t="shared" si="3"/>
        <v>0.26766489844119551</v>
      </c>
      <c r="P14" s="196">
        <f t="shared" si="3"/>
        <v>0.23906593558395411</v>
      </c>
      <c r="Q14" s="196">
        <f t="shared" si="3"/>
        <v>0.34328374420049101</v>
      </c>
      <c r="R14" s="196">
        <f t="shared" si="3"/>
        <v>0.29687900419302343</v>
      </c>
      <c r="S14" s="196">
        <f t="shared" si="3"/>
        <v>0.26363325381840519</v>
      </c>
      <c r="T14" s="196">
        <f t="shared" si="3"/>
        <v>0.28540453447702607</v>
      </c>
      <c r="U14" s="196">
        <f t="shared" si="3"/>
        <v>0.33921021450883998</v>
      </c>
      <c r="V14" s="196">
        <f t="shared" si="3"/>
        <v>0.30805912723951223</v>
      </c>
      <c r="W14" s="196">
        <f t="shared" si="3"/>
        <v>0.29336417000482928</v>
      </c>
      <c r="X14" s="196">
        <f t="shared" si="3"/>
        <v>0.33448054803315463</v>
      </c>
      <c r="Y14" s="196">
        <f t="shared" si="3"/>
        <v>0.2535962907429542</v>
      </c>
      <c r="Z14" s="196">
        <f t="shared" si="3"/>
        <v>0.33304210852780874</v>
      </c>
      <c r="AA14" s="196">
        <f t="shared" si="3"/>
        <v>0.38256712130608767</v>
      </c>
      <c r="AB14" s="196">
        <f t="shared" si="3"/>
        <v>0.37348731682173442</v>
      </c>
      <c r="AC14" s="196">
        <f t="shared" si="3"/>
        <v>0.38171176398244028</v>
      </c>
      <c r="AD14" s="196">
        <f t="shared" si="3"/>
        <v>0.33321024842074282</v>
      </c>
      <c r="AE14" s="196">
        <f t="shared" si="3"/>
        <v>0.31670692820246321</v>
      </c>
      <c r="AF14" s="196">
        <f t="shared" si="3"/>
        <v>0.33685619091244706</v>
      </c>
      <c r="AG14" s="220">
        <f t="shared" si="3"/>
        <v>0.36073383480783461</v>
      </c>
      <c r="AH14" s="196">
        <f t="shared" si="3"/>
        <v>0.37145792561739438</v>
      </c>
      <c r="AI14" s="196">
        <f>AI13/AI8*1000000</f>
        <v>0.35684206270491675</v>
      </c>
      <c r="AJ14" s="196">
        <f>AJ13/AJ8*1000000</f>
        <v>0.37813864746414438</v>
      </c>
      <c r="AK14" s="570">
        <v>0.35002657952782634</v>
      </c>
    </row>
    <row r="15" spans="1:37" ht="13.5" thickTop="1" x14ac:dyDescent="0.2">
      <c r="A15" s="186"/>
      <c r="B15" s="186"/>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row>
    <row r="16" spans="1:37" ht="13.5" thickBot="1" x14ac:dyDescent="0.25">
      <c r="A16" s="186"/>
      <c r="B16" s="186"/>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row>
    <row r="17" spans="1:37" ht="13.5" thickTop="1" x14ac:dyDescent="0.2">
      <c r="A17" s="85" t="s">
        <v>94</v>
      </c>
      <c r="B17" s="188"/>
      <c r="C17" s="82">
        <v>1990</v>
      </c>
      <c r="D17" s="83">
        <v>1991</v>
      </c>
      <c r="E17" s="83">
        <v>1992</v>
      </c>
      <c r="F17" s="83">
        <v>1993</v>
      </c>
      <c r="G17" s="83">
        <v>1994</v>
      </c>
      <c r="H17" s="83">
        <v>1995</v>
      </c>
      <c r="I17" s="83">
        <v>1996</v>
      </c>
      <c r="J17" s="83">
        <v>1997</v>
      </c>
      <c r="K17" s="83">
        <v>1998</v>
      </c>
      <c r="L17" s="83">
        <v>1999</v>
      </c>
      <c r="M17" s="83">
        <v>2000</v>
      </c>
      <c r="N17" s="83">
        <v>2001</v>
      </c>
      <c r="O17" s="83">
        <v>2002</v>
      </c>
      <c r="P17" s="83">
        <v>2003</v>
      </c>
      <c r="Q17" s="83">
        <v>2004</v>
      </c>
      <c r="R17" s="83">
        <v>2005</v>
      </c>
      <c r="S17" s="83">
        <v>2006</v>
      </c>
      <c r="T17" s="83">
        <v>2007</v>
      </c>
      <c r="U17" s="83">
        <v>2008</v>
      </c>
      <c r="V17" s="83">
        <v>2009</v>
      </c>
      <c r="W17" s="83">
        <v>2010</v>
      </c>
      <c r="X17" s="83">
        <v>2011</v>
      </c>
      <c r="Y17" s="83">
        <v>2012</v>
      </c>
      <c r="Z17" s="83">
        <v>2013</v>
      </c>
      <c r="AA17" s="83">
        <v>2014</v>
      </c>
      <c r="AB17" s="83">
        <v>2015</v>
      </c>
      <c r="AC17" s="83">
        <v>2016</v>
      </c>
      <c r="AD17" s="83">
        <v>2017</v>
      </c>
      <c r="AE17" s="83">
        <v>2018</v>
      </c>
      <c r="AF17" s="83">
        <v>2019</v>
      </c>
      <c r="AG17" s="83">
        <v>2020</v>
      </c>
      <c r="AH17" s="83">
        <v>2021</v>
      </c>
      <c r="AI17" s="83">
        <v>2022</v>
      </c>
      <c r="AJ17" s="83">
        <v>2023</v>
      </c>
      <c r="AK17" s="569">
        <v>2024</v>
      </c>
    </row>
    <row r="18" spans="1:37" x14ac:dyDescent="0.2">
      <c r="A18" s="86" t="s">
        <v>168</v>
      </c>
      <c r="B18" s="189" t="s">
        <v>66</v>
      </c>
      <c r="C18" s="87">
        <f t="shared" ref="C18:AF18" si="4">C19/C3</f>
        <v>2.8167715610221071E-2</v>
      </c>
      <c r="D18" s="88">
        <f t="shared" si="4"/>
        <v>2.0314736274705963E-2</v>
      </c>
      <c r="E18" s="88">
        <f t="shared" si="4"/>
        <v>1.5171962077456809E-2</v>
      </c>
      <c r="F18" s="88">
        <f t="shared" si="4"/>
        <v>1.5604754240381572E-2</v>
      </c>
      <c r="G18" s="88">
        <f t="shared" si="4"/>
        <v>1.8741474323848727E-2</v>
      </c>
      <c r="H18" s="88">
        <f t="shared" si="4"/>
        <v>1.8941063612415682E-2</v>
      </c>
      <c r="I18" s="88">
        <f t="shared" si="4"/>
        <v>1.5471640110453913E-2</v>
      </c>
      <c r="J18" s="88">
        <f t="shared" si="4"/>
        <v>1.8400659790227862E-2</v>
      </c>
      <c r="K18" s="88">
        <f t="shared" si="4"/>
        <v>1.7498673676947858E-2</v>
      </c>
      <c r="L18" s="88">
        <f t="shared" si="4"/>
        <v>1.3414321547589198E-2</v>
      </c>
      <c r="M18" s="88">
        <f t="shared" si="4"/>
        <v>1.0761051394522493E-2</v>
      </c>
      <c r="N18" s="88">
        <f t="shared" si="4"/>
        <v>1.0031728475515879E-2</v>
      </c>
      <c r="O18" s="88">
        <f t="shared" si="4"/>
        <v>9.6746238777756684E-3</v>
      </c>
      <c r="P18" s="88">
        <f t="shared" si="4"/>
        <v>1.1426295827229675E-2</v>
      </c>
      <c r="Q18" s="88">
        <f t="shared" si="4"/>
        <v>1.6304628767596314E-2</v>
      </c>
      <c r="R18" s="88">
        <f t="shared" si="4"/>
        <v>1.3008763351781668E-2</v>
      </c>
      <c r="S18" s="88">
        <f t="shared" si="4"/>
        <v>6.3042943186597524E-3</v>
      </c>
      <c r="T18" s="88">
        <f t="shared" si="4"/>
        <v>1.0427289696262177E-2</v>
      </c>
      <c r="U18" s="88">
        <f t="shared" si="4"/>
        <v>1.2151196594737184E-2</v>
      </c>
      <c r="V18" s="88">
        <f t="shared" si="4"/>
        <v>1.0844616450427572E-2</v>
      </c>
      <c r="W18" s="88">
        <f t="shared" si="4"/>
        <v>8.5840333377615301E-3</v>
      </c>
      <c r="X18" s="88">
        <f t="shared" si="4"/>
        <v>7.1303716280326718E-3</v>
      </c>
      <c r="Y18" s="88">
        <f t="shared" si="4"/>
        <v>8.6665450444011072E-3</v>
      </c>
      <c r="Z18" s="88">
        <f t="shared" si="4"/>
        <v>1.0649740552566208E-2</v>
      </c>
      <c r="AA18" s="88">
        <f t="shared" si="4"/>
        <v>7.1502900470667898E-3</v>
      </c>
      <c r="AB18" s="88">
        <f t="shared" si="4"/>
        <v>6.2912327988237909E-3</v>
      </c>
      <c r="AC18" s="88">
        <f t="shared" si="4"/>
        <v>6.0051939409197265E-3</v>
      </c>
      <c r="AD18" s="88">
        <f t="shared" si="4"/>
        <v>6.3103783711495358E-3</v>
      </c>
      <c r="AE18" s="88">
        <f t="shared" si="4"/>
        <v>7.196422960939107E-3</v>
      </c>
      <c r="AF18" s="88">
        <f t="shared" si="4"/>
        <v>8.8342320402719117E-3</v>
      </c>
      <c r="AG18" s="88">
        <f>AG19/AG3</f>
        <v>8.9198126711269692E-3</v>
      </c>
      <c r="AH18" s="88">
        <f>AH19/AH3</f>
        <v>7.1261582653580069E-3</v>
      </c>
      <c r="AI18" s="88">
        <f>AI19/AI3</f>
        <v>6.833067240126129E-3</v>
      </c>
      <c r="AJ18" s="88">
        <f>AJ19/AJ3</f>
        <v>6.9750777078677389E-3</v>
      </c>
      <c r="AK18" s="571">
        <v>6.8751717905296628E-3</v>
      </c>
    </row>
    <row r="19" spans="1:37" x14ac:dyDescent="0.2">
      <c r="A19" s="86" t="s">
        <v>169</v>
      </c>
      <c r="B19" s="189" t="s">
        <v>170</v>
      </c>
      <c r="C19" s="89">
        <f>'[6]Crops area and crops yeild'!C70</f>
        <v>124383</v>
      </c>
      <c r="D19" s="90">
        <f>'[6]Crops area and crops yeild'!D70</f>
        <v>89184</v>
      </c>
      <c r="E19" s="90">
        <f>'[6]Crops area and crops yeild'!E70</f>
        <v>65741</v>
      </c>
      <c r="F19" s="90">
        <f>'[6]Crops area and crops yeild'!F70</f>
        <v>66976</v>
      </c>
      <c r="G19" s="90">
        <f>'[6]Crops area and crops yeild'!G70</f>
        <v>78879</v>
      </c>
      <c r="H19" s="90">
        <f>'[6]Crops area and crops yeild'!H70</f>
        <v>79377</v>
      </c>
      <c r="I19" s="90">
        <f>'[6]Crops area and crops yeild'!I70</f>
        <v>64088</v>
      </c>
      <c r="J19" s="90">
        <f>'[6]Crops area and crops yeild'!J70</f>
        <v>75740</v>
      </c>
      <c r="K19" s="90">
        <f>'[6]Crops area and crops yeild'!K70</f>
        <v>71861</v>
      </c>
      <c r="L19" s="90">
        <f>'[6]Crops area and crops yeild'!L70</f>
        <v>55069</v>
      </c>
      <c r="M19" s="90">
        <f>'[6]Crops area and crops yeild'!M70</f>
        <v>43881</v>
      </c>
      <c r="N19" s="90">
        <f>'[6]Crops area and crops yeild'!N70</f>
        <v>40129</v>
      </c>
      <c r="O19" s="90">
        <f>'[6]Crops area and crops yeild'!O70</f>
        <v>35332</v>
      </c>
      <c r="P19" s="90">
        <f>'[6]Crops area and crops yeild'!P70</f>
        <v>41916</v>
      </c>
      <c r="Q19" s="90">
        <f>'[6]Crops area and crops yeild'!Q70</f>
        <v>59209</v>
      </c>
      <c r="R19" s="90">
        <f>'[6]Crops area and crops yeild'!R70</f>
        <v>46903</v>
      </c>
      <c r="S19" s="90">
        <f>'[6]Crops area and crops yeild'!S70</f>
        <v>22481</v>
      </c>
      <c r="T19" s="90">
        <f>'[6]Crops area and crops yeild'!T70</f>
        <v>37504</v>
      </c>
      <c r="U19" s="90">
        <f>'[6]Crops area and crops yeild'!U70</f>
        <v>43399.14</v>
      </c>
      <c r="V19" s="90">
        <f>'[6]Crops area and crops yeild'!V70</f>
        <v>38453.279999999999</v>
      </c>
      <c r="W19" s="90">
        <f>'[6]Crops area and crops yeild'!W70</f>
        <v>30248.91</v>
      </c>
      <c r="X19" s="90">
        <f>'[6]Crops area and crops yeild'!X70</f>
        <v>24985.05</v>
      </c>
      <c r="Y19" s="90">
        <f>'[6]Crops area and crops yeild'!Y70</f>
        <v>30557.279999999999</v>
      </c>
      <c r="Z19" s="90">
        <f>'[6]Crops area and crops yeild'!Z70</f>
        <v>37497.74</v>
      </c>
      <c r="AA19" s="90">
        <f>'[6]Crops area and crops yeild'!AA70</f>
        <v>25137.24</v>
      </c>
      <c r="AB19" s="90">
        <f>'[6]Crops area and crops yeild'!AB70</f>
        <v>21979.79</v>
      </c>
      <c r="AC19" s="90">
        <f>'[6]Crops area and crops yeild'!AC70</f>
        <v>20950.849999999999</v>
      </c>
      <c r="AD19" s="90">
        <f>'[6]Crops area and crops yeild'!AD70</f>
        <v>22220.92</v>
      </c>
      <c r="AE19" s="90">
        <f>'[6]Crops area and crops yeild'!AE70</f>
        <v>25354.55</v>
      </c>
      <c r="AF19" s="90">
        <f>'[6]Crops area and crops yeild'!AF70</f>
        <v>31128.82</v>
      </c>
      <c r="AG19" s="90">
        <f>'[6]Crops area and crops yeild'!AG70</f>
        <v>31432.27</v>
      </c>
      <c r="AH19" s="90">
        <f>'[6]Crops area and crops yeild'!AH70</f>
        <v>25153.89</v>
      </c>
      <c r="AI19" s="90">
        <f>'[6]Crops area and crops yeild'!AI70</f>
        <v>24123.62</v>
      </c>
      <c r="AJ19" s="90">
        <f>'[6]Crops area and crops yeild'!AJ70</f>
        <v>24652.81</v>
      </c>
      <c r="AK19" s="571">
        <v>24301.05</v>
      </c>
    </row>
    <row r="20" spans="1:37" x14ac:dyDescent="0.2">
      <c r="A20" s="86" t="s">
        <v>171</v>
      </c>
      <c r="B20" s="189" t="s">
        <v>66</v>
      </c>
      <c r="C20" s="91">
        <v>0.3</v>
      </c>
      <c r="D20" s="92">
        <f>C20</f>
        <v>0.3</v>
      </c>
      <c r="E20" s="92">
        <f t="shared" ref="E20:AI20" si="5">D20</f>
        <v>0.3</v>
      </c>
      <c r="F20" s="92">
        <f t="shared" si="5"/>
        <v>0.3</v>
      </c>
      <c r="G20" s="92">
        <f t="shared" si="5"/>
        <v>0.3</v>
      </c>
      <c r="H20" s="92">
        <f t="shared" si="5"/>
        <v>0.3</v>
      </c>
      <c r="I20" s="92">
        <f t="shared" si="5"/>
        <v>0.3</v>
      </c>
      <c r="J20" s="92">
        <f t="shared" si="5"/>
        <v>0.3</v>
      </c>
      <c r="K20" s="92">
        <f t="shared" si="5"/>
        <v>0.3</v>
      </c>
      <c r="L20" s="92">
        <f t="shared" si="5"/>
        <v>0.3</v>
      </c>
      <c r="M20" s="92">
        <f t="shared" si="5"/>
        <v>0.3</v>
      </c>
      <c r="N20" s="92">
        <f t="shared" si="5"/>
        <v>0.3</v>
      </c>
      <c r="O20" s="92">
        <f t="shared" si="5"/>
        <v>0.3</v>
      </c>
      <c r="P20" s="92">
        <f t="shared" si="5"/>
        <v>0.3</v>
      </c>
      <c r="Q20" s="92">
        <f t="shared" si="5"/>
        <v>0.3</v>
      </c>
      <c r="R20" s="92">
        <f t="shared" si="5"/>
        <v>0.3</v>
      </c>
      <c r="S20" s="92">
        <f t="shared" si="5"/>
        <v>0.3</v>
      </c>
      <c r="T20" s="92">
        <f t="shared" si="5"/>
        <v>0.3</v>
      </c>
      <c r="U20" s="92">
        <f t="shared" si="5"/>
        <v>0.3</v>
      </c>
      <c r="V20" s="92">
        <f t="shared" si="5"/>
        <v>0.3</v>
      </c>
      <c r="W20" s="92">
        <f t="shared" si="5"/>
        <v>0.3</v>
      </c>
      <c r="X20" s="92">
        <f t="shared" si="5"/>
        <v>0.3</v>
      </c>
      <c r="Y20" s="92">
        <f t="shared" si="5"/>
        <v>0.3</v>
      </c>
      <c r="Z20" s="92">
        <f t="shared" si="5"/>
        <v>0.3</v>
      </c>
      <c r="AA20" s="92">
        <f t="shared" si="5"/>
        <v>0.3</v>
      </c>
      <c r="AB20" s="92">
        <f t="shared" si="5"/>
        <v>0.3</v>
      </c>
      <c r="AC20" s="92">
        <f t="shared" si="5"/>
        <v>0.3</v>
      </c>
      <c r="AD20" s="92">
        <f t="shared" si="5"/>
        <v>0.3</v>
      </c>
      <c r="AE20" s="92">
        <f t="shared" si="5"/>
        <v>0.3</v>
      </c>
      <c r="AF20" s="92">
        <f t="shared" si="5"/>
        <v>0.3</v>
      </c>
      <c r="AG20" s="92">
        <f t="shared" si="5"/>
        <v>0.3</v>
      </c>
      <c r="AH20" s="92">
        <f t="shared" si="5"/>
        <v>0.3</v>
      </c>
      <c r="AI20" s="92">
        <f t="shared" si="5"/>
        <v>0.3</v>
      </c>
      <c r="AJ20" s="92">
        <f>AI20</f>
        <v>0.3</v>
      </c>
      <c r="AK20" s="571">
        <v>0.3</v>
      </c>
    </row>
    <row r="21" spans="1:37" x14ac:dyDescent="0.2">
      <c r="A21" s="86" t="s">
        <v>172</v>
      </c>
      <c r="B21" s="189" t="s">
        <v>173</v>
      </c>
      <c r="C21" s="93">
        <f>'[6]Crops area and crops yeild'!C72*1000</f>
        <v>3630</v>
      </c>
      <c r="D21" s="94">
        <f>'[6]Crops area and crops yeild'!D72*1000</f>
        <v>3630</v>
      </c>
      <c r="E21" s="94">
        <f>'[6]Crops area and crops yeild'!E72*1000</f>
        <v>3630</v>
      </c>
      <c r="F21" s="94">
        <f>'[6]Crops area and crops yeild'!F72*1000</f>
        <v>3630</v>
      </c>
      <c r="G21" s="94">
        <f>'[6]Crops area and crops yeild'!G72*1000</f>
        <v>3630</v>
      </c>
      <c r="H21" s="94">
        <f>'[6]Crops area and crops yeild'!H72*1000</f>
        <v>3630</v>
      </c>
      <c r="I21" s="94">
        <f>'[6]Crops area and crops yeild'!I72*1000</f>
        <v>3630</v>
      </c>
      <c r="J21" s="94">
        <f>'[6]Crops area and crops yeild'!J72*1000</f>
        <v>3630</v>
      </c>
      <c r="K21" s="94">
        <f>'[6]Crops area and crops yeild'!K72*1000</f>
        <v>3630</v>
      </c>
      <c r="L21" s="94">
        <f>'[6]Crops area and crops yeild'!L72*1000</f>
        <v>3670</v>
      </c>
      <c r="M21" s="94">
        <f>'[6]Crops area and crops yeild'!M72*1000</f>
        <v>3420</v>
      </c>
      <c r="N21" s="94">
        <f>'[6]Crops area and crops yeild'!N72*1000</f>
        <v>3720</v>
      </c>
      <c r="O21" s="94">
        <f>'[6]Crops area and crops yeild'!O72*1000</f>
        <v>3372.410279633194</v>
      </c>
      <c r="P21" s="94">
        <f>'[6]Crops area and crops yeild'!P72*1000</f>
        <v>3800.744345834526</v>
      </c>
      <c r="Q21" s="94">
        <f>'[6]Crops area and crops yeild'!Q72*1000</f>
        <v>5292.2359776385347</v>
      </c>
      <c r="R21" s="94">
        <f>'[6]Crops area and crops yeild'!R72*1000</f>
        <v>4194.9342259556961</v>
      </c>
      <c r="S21" s="94">
        <f>'[6]Crops area and crops yeild'!S72*1000</f>
        <v>3327.7434277834614</v>
      </c>
      <c r="T21" s="94">
        <f>'[6]Crops area and crops yeild'!T72*1000</f>
        <v>4733.0151450511939</v>
      </c>
      <c r="U21" s="94">
        <f>'[6]Crops area and crops yeild'!U72*1000</f>
        <v>4833.8879526184164</v>
      </c>
      <c r="V21" s="94">
        <f>'[6]Crops area and crops yeild'!V72*1000</f>
        <v>4630.80652677743</v>
      </c>
      <c r="W21" s="94">
        <f>'[6]Crops area and crops yeild'!W72*1000</f>
        <v>3908.6707587149422</v>
      </c>
      <c r="X21" s="94">
        <f>'[6]Crops area and crops yeild'!X72*1000</f>
        <v>4741.0679586392671</v>
      </c>
      <c r="Y21" s="94">
        <f>'[6]Crops area and crops yeild'!Y72*1000</f>
        <v>4809.3982841404741</v>
      </c>
      <c r="Z21" s="94">
        <f>'[6]Crops area and crops yeild'!Z72*1000</f>
        <v>4701.0417161140913</v>
      </c>
      <c r="AA21" s="94">
        <f>'[6]Crops area and crops yeild'!AA72*1000</f>
        <v>5134.1702589464867</v>
      </c>
      <c r="AB21" s="94">
        <f>'[6]Crops area and crops yeild'!AB72*1000</f>
        <v>4907.869001478176</v>
      </c>
      <c r="AC21" s="94">
        <f>'[6]Crops area and crops yeild'!AC72*1000</f>
        <v>4980.8676020304674</v>
      </c>
      <c r="AD21" s="94">
        <f>'[6]Crops area and crops yeild'!AD72*1000</f>
        <v>4916.1168844494287</v>
      </c>
      <c r="AE21" s="94">
        <f>'[6]Crops area and crops yeild'!AE72*1000</f>
        <v>4739.2069667968872</v>
      </c>
      <c r="AF21" s="94">
        <f>'[6]Crops area and crops yeild'!AF72*1000</f>
        <v>5061.5747721886019</v>
      </c>
      <c r="AG21" s="94">
        <f>'[6]Crops area and crops yeild'!AG72*1000</f>
        <v>5483.6609000877124</v>
      </c>
      <c r="AH21" s="94">
        <f>'[6]Crops area and crops yeild'!AH72*1000</f>
        <v>5032.2796990843162</v>
      </c>
      <c r="AI21" s="94">
        <f>'[6]Crops area and crops yeild'!AI72*1000</f>
        <v>5312.3755887383404</v>
      </c>
      <c r="AJ21" s="94">
        <f>'[6]Crops area and crops yeild'!AJ72*1000</f>
        <v>5068.402750031335</v>
      </c>
      <c r="AK21" s="571">
        <v>4347.1450822083825</v>
      </c>
    </row>
    <row r="22" spans="1:37" x14ac:dyDescent="0.2">
      <c r="A22" s="86" t="s">
        <v>174</v>
      </c>
      <c r="B22" s="189" t="s">
        <v>175</v>
      </c>
      <c r="C22" s="91">
        <v>0.86</v>
      </c>
      <c r="D22" s="92">
        <v>0.86</v>
      </c>
      <c r="E22" s="92">
        <v>0.86</v>
      </c>
      <c r="F22" s="92">
        <v>0.86</v>
      </c>
      <c r="G22" s="92">
        <v>0.86</v>
      </c>
      <c r="H22" s="92">
        <v>0.86</v>
      </c>
      <c r="I22" s="92">
        <v>0.86</v>
      </c>
      <c r="J22" s="92">
        <v>0.86</v>
      </c>
      <c r="K22" s="92">
        <v>0.86</v>
      </c>
      <c r="L22" s="92">
        <v>0.86</v>
      </c>
      <c r="M22" s="92">
        <v>0.86</v>
      </c>
      <c r="N22" s="92">
        <v>0.86</v>
      </c>
      <c r="O22" s="92">
        <v>0.86</v>
      </c>
      <c r="P22" s="92">
        <v>0.86</v>
      </c>
      <c r="Q22" s="92">
        <v>0.86</v>
      </c>
      <c r="R22" s="92">
        <v>0.86</v>
      </c>
      <c r="S22" s="92">
        <v>0.86</v>
      </c>
      <c r="T22" s="92">
        <v>0.86</v>
      </c>
      <c r="U22" s="92">
        <v>0.86</v>
      </c>
      <c r="V22" s="92">
        <v>0.86</v>
      </c>
      <c r="W22" s="92">
        <v>0.86</v>
      </c>
      <c r="X22" s="92">
        <v>0.86</v>
      </c>
      <c r="Y22" s="92">
        <v>0.86</v>
      </c>
      <c r="Z22" s="92">
        <v>0.86</v>
      </c>
      <c r="AA22" s="92">
        <v>0.86</v>
      </c>
      <c r="AB22" s="92">
        <v>0.86</v>
      </c>
      <c r="AC22" s="92">
        <v>0.86</v>
      </c>
      <c r="AD22" s="92">
        <v>0.86</v>
      </c>
      <c r="AE22" s="92">
        <v>0.86</v>
      </c>
      <c r="AF22" s="92">
        <v>0.86</v>
      </c>
      <c r="AG22" s="92">
        <v>0.86</v>
      </c>
      <c r="AH22" s="92">
        <v>0.86</v>
      </c>
      <c r="AI22" s="92">
        <v>0.86</v>
      </c>
      <c r="AJ22" s="92">
        <v>0.86</v>
      </c>
      <c r="AK22" s="571">
        <v>0.86</v>
      </c>
    </row>
    <row r="23" spans="1:37" x14ac:dyDescent="0.2">
      <c r="A23" s="86" t="s">
        <v>176</v>
      </c>
      <c r="B23" s="189" t="s">
        <v>177</v>
      </c>
      <c r="C23" s="91">
        <v>1.4100000000000001E-7</v>
      </c>
      <c r="D23" s="92">
        <v>1.4100000000000001E-7</v>
      </c>
      <c r="E23" s="92">
        <v>1.4100000000000001E-7</v>
      </c>
      <c r="F23" s="92">
        <v>1.4100000000000001E-7</v>
      </c>
      <c r="G23" s="92">
        <v>1.4100000000000001E-7</v>
      </c>
      <c r="H23" s="92">
        <v>1.4100000000000001E-7</v>
      </c>
      <c r="I23" s="92">
        <v>1.4100000000000001E-7</v>
      </c>
      <c r="J23" s="92">
        <v>1.4100000000000001E-7</v>
      </c>
      <c r="K23" s="92">
        <v>1.4100000000000001E-7</v>
      </c>
      <c r="L23" s="92">
        <v>1.4100000000000001E-7</v>
      </c>
      <c r="M23" s="92">
        <v>1.4100000000000001E-7</v>
      </c>
      <c r="N23" s="92">
        <v>1.4100000000000001E-7</v>
      </c>
      <c r="O23" s="92">
        <v>1.4100000000000001E-7</v>
      </c>
      <c r="P23" s="92">
        <v>1.4100000000000001E-7</v>
      </c>
      <c r="Q23" s="92">
        <v>1.4100000000000001E-7</v>
      </c>
      <c r="R23" s="92">
        <v>1.4100000000000001E-7</v>
      </c>
      <c r="S23" s="92">
        <v>1.4100000000000001E-7</v>
      </c>
      <c r="T23" s="92">
        <v>1.4100000000000001E-7</v>
      </c>
      <c r="U23" s="92">
        <v>1.4100000000000001E-7</v>
      </c>
      <c r="V23" s="92">
        <v>1.4100000000000001E-7</v>
      </c>
      <c r="W23" s="92">
        <v>1.4100000000000001E-7</v>
      </c>
      <c r="X23" s="92">
        <v>1.4100000000000001E-7</v>
      </c>
      <c r="Y23" s="92">
        <v>1.4100000000000001E-7</v>
      </c>
      <c r="Z23" s="92">
        <v>1.4100000000000001E-7</v>
      </c>
      <c r="AA23" s="92">
        <v>1.4100000000000001E-7</v>
      </c>
      <c r="AB23" s="92">
        <v>1.4100000000000001E-7</v>
      </c>
      <c r="AC23" s="92">
        <v>1.4100000000000001E-7</v>
      </c>
      <c r="AD23" s="92">
        <v>1.4100000000000001E-7</v>
      </c>
      <c r="AE23" s="92">
        <v>1.4100000000000001E-7</v>
      </c>
      <c r="AF23" s="92">
        <v>1.4100000000000001E-7</v>
      </c>
      <c r="AG23" s="92">
        <v>1.4100000000000001E-7</v>
      </c>
      <c r="AH23" s="92">
        <v>1.4100000000000001E-7</v>
      </c>
      <c r="AI23" s="92">
        <v>1.4100000000000001E-7</v>
      </c>
      <c r="AJ23" s="92">
        <v>1.4100000000000001E-7</v>
      </c>
      <c r="AK23" s="571">
        <v>1.4100000000000001E-7</v>
      </c>
    </row>
    <row r="24" spans="1:37" x14ac:dyDescent="0.2">
      <c r="A24" s="190" t="s">
        <v>191</v>
      </c>
      <c r="B24" s="191" t="s">
        <v>192</v>
      </c>
      <c r="C24" s="192">
        <f t="shared" ref="C24:AF24" si="6">C19*C20*C21*C22*C23*365*24/1000000</f>
        <v>0.14388336204747118</v>
      </c>
      <c r="D24" s="193">
        <f t="shared" si="6"/>
        <v>0.1031659773509376</v>
      </c>
      <c r="E24" s="193">
        <f t="shared" si="6"/>
        <v>7.6047660085082402E-2</v>
      </c>
      <c r="F24" s="193">
        <f t="shared" si="6"/>
        <v>7.7476279366886405E-2</v>
      </c>
      <c r="G24" s="193">
        <f t="shared" si="6"/>
        <v>9.1245392979285606E-2</v>
      </c>
      <c r="H24" s="193">
        <f t="shared" si="6"/>
        <v>9.1821467798992806E-2</v>
      </c>
      <c r="I24" s="193">
        <f t="shared" si="6"/>
        <v>7.4135508123283192E-2</v>
      </c>
      <c r="J24" s="193">
        <f t="shared" si="6"/>
        <v>8.7614270772335995E-2</v>
      </c>
      <c r="K24" s="193">
        <f t="shared" si="6"/>
        <v>8.3127133773050393E-2</v>
      </c>
      <c r="L24" s="193">
        <f t="shared" si="6"/>
        <v>6.4404494996234393E-2</v>
      </c>
      <c r="M24" s="193">
        <f t="shared" si="6"/>
        <v>4.7823961376865599E-2</v>
      </c>
      <c r="N24" s="193">
        <f t="shared" si="6"/>
        <v>4.7571210437846394E-2</v>
      </c>
      <c r="O24" s="193">
        <f t="shared" si="6"/>
        <v>3.7970957697120007E-2</v>
      </c>
      <c r="P24" s="193">
        <f t="shared" si="6"/>
        <v>5.0768158959359995E-2</v>
      </c>
      <c r="Q24" s="193">
        <f t="shared" si="6"/>
        <v>9.9855008245439997E-2</v>
      </c>
      <c r="R24" s="193">
        <f t="shared" si="6"/>
        <v>6.2700167696400008E-2</v>
      </c>
      <c r="S24" s="193">
        <f t="shared" si="6"/>
        <v>2.3840117128080002E-2</v>
      </c>
      <c r="T24" s="193">
        <f t="shared" si="6"/>
        <v>5.6566382898959988E-2</v>
      </c>
      <c r="U24" s="193">
        <f t="shared" si="6"/>
        <v>6.6852957975422414E-2</v>
      </c>
      <c r="V24" s="193">
        <f t="shared" si="6"/>
        <v>5.6745699228215998E-2</v>
      </c>
      <c r="W24" s="193">
        <f t="shared" si="6"/>
        <v>3.7677471008378392E-2</v>
      </c>
      <c r="X24" s="193">
        <f t="shared" si="6"/>
        <v>3.7748467782849598E-2</v>
      </c>
      <c r="Y24" s="193">
        <f t="shared" si="6"/>
        <v>4.6832610078626415E-2</v>
      </c>
      <c r="Z24" s="193">
        <f t="shared" si="6"/>
        <v>5.6174876111203191E-2</v>
      </c>
      <c r="AA24" s="193">
        <f t="shared" si="6"/>
        <v>4.1127355298253607E-2</v>
      </c>
      <c r="AB24" s="193">
        <f t="shared" si="6"/>
        <v>3.4376323351730402E-2</v>
      </c>
      <c r="AC24" s="193">
        <f t="shared" si="6"/>
        <v>3.3254434737064804E-2</v>
      </c>
      <c r="AD24" s="193">
        <f t="shared" si="6"/>
        <v>3.4811854576819193E-2</v>
      </c>
      <c r="AE24" s="193">
        <f t="shared" si="6"/>
        <v>3.8291687593588801E-2</v>
      </c>
      <c r="AF24" s="193">
        <f t="shared" si="6"/>
        <v>5.021011774738799E-2</v>
      </c>
      <c r="AG24" s="193">
        <f>AG19*AG20*AG21*AG22*AG23*365*24/1000000</f>
        <v>5.4927427825504797E-2</v>
      </c>
      <c r="AH24" s="193">
        <f>AH19*AH20*AH21*AH22*AH23*365*24/1000000</f>
        <v>4.0337859948904792E-2</v>
      </c>
      <c r="AI24" s="193">
        <f>AI19*AI20*AI21*AI22*AI23*365*24/1000000</f>
        <v>4.0838913175874403E-2</v>
      </c>
      <c r="AJ24" s="193">
        <f>AJ19*AJ20*AJ21*AJ22*AJ23*365*24/1000000</f>
        <v>3.9818094344373597E-2</v>
      </c>
      <c r="AK24" s="571">
        <v>3.3664494566743204E-2</v>
      </c>
    </row>
    <row r="25" spans="1:37" ht="13.5" thickBot="1" x14ac:dyDescent="0.25">
      <c r="A25" s="194" t="s">
        <v>193</v>
      </c>
      <c r="B25" s="84" t="s">
        <v>194</v>
      </c>
      <c r="C25" s="195">
        <f t="shared" ref="C25:AF25" si="7">C24/C19*1000000</f>
        <v>1.1567767463999998</v>
      </c>
      <c r="D25" s="196">
        <f t="shared" si="7"/>
        <v>1.1567767464000001</v>
      </c>
      <c r="E25" s="196">
        <f t="shared" si="7"/>
        <v>1.1567767464000001</v>
      </c>
      <c r="F25" s="196">
        <f t="shared" si="7"/>
        <v>1.1567767464000001</v>
      </c>
      <c r="G25" s="196">
        <f t="shared" si="7"/>
        <v>1.1567767464000001</v>
      </c>
      <c r="H25" s="196">
        <f t="shared" si="7"/>
        <v>1.1567767464000001</v>
      </c>
      <c r="I25" s="196">
        <f t="shared" si="7"/>
        <v>1.1567767463999998</v>
      </c>
      <c r="J25" s="196">
        <f t="shared" si="7"/>
        <v>1.1567767463999998</v>
      </c>
      <c r="K25" s="196">
        <f t="shared" si="7"/>
        <v>1.1567767463999998</v>
      </c>
      <c r="L25" s="196">
        <f t="shared" si="7"/>
        <v>1.1695235976</v>
      </c>
      <c r="M25" s="196">
        <f t="shared" si="7"/>
        <v>1.0898557776</v>
      </c>
      <c r="N25" s="196">
        <f t="shared" si="7"/>
        <v>1.1854571615999998</v>
      </c>
      <c r="O25" s="196">
        <f t="shared" si="7"/>
        <v>1.0746903004958679</v>
      </c>
      <c r="P25" s="196">
        <f t="shared" si="7"/>
        <v>1.211188065639851</v>
      </c>
      <c r="Q25" s="196">
        <f t="shared" si="7"/>
        <v>1.6864836130561232</v>
      </c>
      <c r="R25" s="196">
        <f t="shared" si="7"/>
        <v>1.3368050593011109</v>
      </c>
      <c r="S25" s="196">
        <f t="shared" si="7"/>
        <v>1.0604562576433434</v>
      </c>
      <c r="T25" s="196">
        <f t="shared" si="7"/>
        <v>1.5082759945328497</v>
      </c>
      <c r="U25" s="196">
        <f t="shared" si="7"/>
        <v>1.5404212612374903</v>
      </c>
      <c r="V25" s="196">
        <f t="shared" si="7"/>
        <v>1.4757050433205179</v>
      </c>
      <c r="W25" s="196">
        <f t="shared" si="7"/>
        <v>1.2455811137782615</v>
      </c>
      <c r="X25" s="196">
        <f t="shared" si="7"/>
        <v>1.510842194946562</v>
      </c>
      <c r="Y25" s="196">
        <f t="shared" si="7"/>
        <v>1.5326171072368489</v>
      </c>
      <c r="Z25" s="196">
        <f t="shared" si="7"/>
        <v>1.4980869810074737</v>
      </c>
      <c r="AA25" s="196">
        <f t="shared" si="7"/>
        <v>1.6361126081564088</v>
      </c>
      <c r="AB25" s="196">
        <f t="shared" si="7"/>
        <v>1.5639968967733724</v>
      </c>
      <c r="AC25" s="196">
        <f t="shared" si="7"/>
        <v>1.5872594542495797</v>
      </c>
      <c r="AD25" s="196">
        <f t="shared" si="7"/>
        <v>1.5666252601971113</v>
      </c>
      <c r="AE25" s="196">
        <f t="shared" si="7"/>
        <v>1.5102491502940814</v>
      </c>
      <c r="AF25" s="196">
        <f t="shared" si="7"/>
        <v>1.61297851146905</v>
      </c>
      <c r="AG25" s="196">
        <f>AG24/AG19*1000000</f>
        <v>1.7474852381169033</v>
      </c>
      <c r="AH25" s="196">
        <f>AH24/AH19*1000000</f>
        <v>1.6036430130252137</v>
      </c>
      <c r="AI25" s="196">
        <f>AI24/AI19*1000000</f>
        <v>1.6929015287040006</v>
      </c>
      <c r="AJ25" s="196">
        <f>AJ24/AJ19*1000000</f>
        <v>1.6151543919080054</v>
      </c>
      <c r="AK25" s="570">
        <v>1.3853102876930505</v>
      </c>
    </row>
    <row r="26" spans="1:37" ht="13.5" thickTop="1" x14ac:dyDescent="0.2">
      <c r="A26" s="186"/>
      <c r="B26" s="186"/>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row>
    <row r="27" spans="1:37" ht="13.5" thickBot="1" x14ac:dyDescent="0.25">
      <c r="A27" s="186"/>
      <c r="B27" s="186"/>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row>
    <row r="28" spans="1:37" ht="13.5" thickTop="1" x14ac:dyDescent="0.2">
      <c r="A28" s="85" t="s">
        <v>95</v>
      </c>
      <c r="B28" s="188"/>
      <c r="C28" s="82">
        <v>1990</v>
      </c>
      <c r="D28" s="83">
        <v>1991</v>
      </c>
      <c r="E28" s="83">
        <v>1992</v>
      </c>
      <c r="F28" s="83">
        <v>1993</v>
      </c>
      <c r="G28" s="83">
        <v>1994</v>
      </c>
      <c r="H28" s="83">
        <v>1995</v>
      </c>
      <c r="I28" s="83">
        <v>1996</v>
      </c>
      <c r="J28" s="83">
        <v>1997</v>
      </c>
      <c r="K28" s="83">
        <v>1998</v>
      </c>
      <c r="L28" s="83">
        <v>1999</v>
      </c>
      <c r="M28" s="83">
        <v>2000</v>
      </c>
      <c r="N28" s="83">
        <v>2001</v>
      </c>
      <c r="O28" s="83">
        <v>2002</v>
      </c>
      <c r="P28" s="83">
        <v>2003</v>
      </c>
      <c r="Q28" s="83">
        <v>2004</v>
      </c>
      <c r="R28" s="83">
        <v>2005</v>
      </c>
      <c r="S28" s="83">
        <v>2006</v>
      </c>
      <c r="T28" s="83">
        <v>2007</v>
      </c>
      <c r="U28" s="83">
        <v>2008</v>
      </c>
      <c r="V28" s="83">
        <v>2009</v>
      </c>
      <c r="W28" s="83">
        <v>2010</v>
      </c>
      <c r="X28" s="83">
        <v>2011</v>
      </c>
      <c r="Y28" s="83">
        <v>2012</v>
      </c>
      <c r="Z28" s="83">
        <v>2013</v>
      </c>
      <c r="AA28" s="83">
        <v>2014</v>
      </c>
      <c r="AB28" s="83">
        <v>2015</v>
      </c>
      <c r="AC28" s="83">
        <v>2016</v>
      </c>
      <c r="AD28" s="83">
        <v>2017</v>
      </c>
      <c r="AE28" s="83">
        <v>2018</v>
      </c>
      <c r="AF28" s="83">
        <v>2019</v>
      </c>
      <c r="AG28" s="83">
        <v>2020</v>
      </c>
      <c r="AH28" s="83">
        <v>2021</v>
      </c>
      <c r="AI28" s="83">
        <v>2022</v>
      </c>
      <c r="AJ28" s="83">
        <v>2023</v>
      </c>
      <c r="AK28" s="569">
        <v>2024</v>
      </c>
    </row>
    <row r="29" spans="1:37" x14ac:dyDescent="0.2">
      <c r="A29" s="86" t="s">
        <v>168</v>
      </c>
      <c r="B29" s="189" t="s">
        <v>66</v>
      </c>
      <c r="C29" s="87">
        <f t="shared" ref="C29:AF29" si="8">C30/C3</f>
        <v>0.12511662524212344</v>
      </c>
      <c r="D29" s="88">
        <f t="shared" si="8"/>
        <v>0.1340853685426272</v>
      </c>
      <c r="E29" s="88">
        <f t="shared" si="8"/>
        <v>0.1465069056128955</v>
      </c>
      <c r="F29" s="88">
        <f t="shared" si="8"/>
        <v>0.14870904884926933</v>
      </c>
      <c r="G29" s="88">
        <f t="shared" si="8"/>
        <v>0.15236455813497632</v>
      </c>
      <c r="H29" s="88">
        <f t="shared" si="8"/>
        <v>0.13368009341270506</v>
      </c>
      <c r="I29" s="88">
        <f t="shared" si="8"/>
        <v>0.14584425271951709</v>
      </c>
      <c r="J29" s="88">
        <f t="shared" si="8"/>
        <v>0.15875270056224169</v>
      </c>
      <c r="K29" s="88">
        <f t="shared" si="8"/>
        <v>0.14067267072724726</v>
      </c>
      <c r="L29" s="88">
        <f t="shared" si="8"/>
        <v>0.13224807625708931</v>
      </c>
      <c r="M29" s="88">
        <f t="shared" si="8"/>
        <v>0.12132563714983421</v>
      </c>
      <c r="N29" s="88">
        <f t="shared" si="8"/>
        <v>0.12377556521780324</v>
      </c>
      <c r="O29" s="88">
        <f t="shared" si="8"/>
        <v>0.13364354341746773</v>
      </c>
      <c r="P29" s="88">
        <f t="shared" si="8"/>
        <v>0.14991738465903875</v>
      </c>
      <c r="Q29" s="88">
        <f t="shared" si="8"/>
        <v>0.12914910518432726</v>
      </c>
      <c r="R29" s="88">
        <f t="shared" si="8"/>
        <v>0.14464791856735471</v>
      </c>
      <c r="S29" s="88">
        <f t="shared" si="8"/>
        <v>0.14810562742073746</v>
      </c>
      <c r="T29" s="88">
        <f t="shared" si="8"/>
        <v>0.13865175783699554</v>
      </c>
      <c r="U29" s="88">
        <f t="shared" si="8"/>
        <v>0.13506421207295533</v>
      </c>
      <c r="V29" s="88">
        <f t="shared" si="8"/>
        <v>0.12826846908803974</v>
      </c>
      <c r="W29" s="88">
        <f t="shared" si="8"/>
        <v>0.11036905246908298</v>
      </c>
      <c r="X29" s="88">
        <f t="shared" si="8"/>
        <v>0.10638613611956363</v>
      </c>
      <c r="Y29" s="88">
        <f t="shared" si="8"/>
        <v>0.10843492746119768</v>
      </c>
      <c r="Z29" s="88">
        <f t="shared" si="8"/>
        <v>9.9117292613261423E-2</v>
      </c>
      <c r="AA29" s="88">
        <f t="shared" si="8"/>
        <v>9.9704826431559271E-2</v>
      </c>
      <c r="AB29" s="88">
        <f t="shared" si="8"/>
        <v>0.10474393310131076</v>
      </c>
      <c r="AC29" s="88">
        <f t="shared" si="8"/>
        <v>9.3363451030206407E-2</v>
      </c>
      <c r="AD29" s="88">
        <f t="shared" si="8"/>
        <v>9.3063475694402986E-2</v>
      </c>
      <c r="AE29" s="88">
        <f t="shared" si="8"/>
        <v>9.2166941299775401E-2</v>
      </c>
      <c r="AF29" s="88">
        <f t="shared" si="8"/>
        <v>9.0696444433897336E-2</v>
      </c>
      <c r="AG29" s="88">
        <f>AG30/AG3</f>
        <v>9.4189384776842106E-2</v>
      </c>
      <c r="AH29" s="88">
        <f>AH30/AH3</f>
        <v>9.2567104239835954E-2</v>
      </c>
      <c r="AI29" s="88">
        <f>AI30/AI3</f>
        <v>9.4749107609143277E-2</v>
      </c>
      <c r="AJ29" s="88">
        <f>AJ30/AJ3</f>
        <v>9.0858971242039135E-2</v>
      </c>
      <c r="AK29" s="571">
        <v>8.9718246867562357E-2</v>
      </c>
    </row>
    <row r="30" spans="1:37" x14ac:dyDescent="0.2">
      <c r="A30" s="86" t="s">
        <v>169</v>
      </c>
      <c r="B30" s="189" t="s">
        <v>170</v>
      </c>
      <c r="C30" s="89">
        <f>'[6]Crops area and crops yeild'!C73</f>
        <v>552490</v>
      </c>
      <c r="D30" s="90">
        <f>'[6]Crops area and crops yeild'!D73</f>
        <v>588650</v>
      </c>
      <c r="E30" s="90">
        <f>'[6]Crops area and crops yeild'!E73</f>
        <v>634823</v>
      </c>
      <c r="F30" s="90">
        <f>'[6]Crops area and crops yeild'!F73</f>
        <v>638263</v>
      </c>
      <c r="G30" s="90">
        <f>'[6]Crops area and crops yeild'!G73</f>
        <v>641271</v>
      </c>
      <c r="H30" s="90">
        <f>'[6]Crops area and crops yeild'!H73</f>
        <v>560218</v>
      </c>
      <c r="I30" s="90">
        <f>'[6]Crops area and crops yeild'!I73</f>
        <v>604129</v>
      </c>
      <c r="J30" s="90">
        <f>'[6]Crops area and crops yeild'!J73</f>
        <v>653451</v>
      </c>
      <c r="K30" s="90">
        <f>'[6]Crops area and crops yeild'!K73</f>
        <v>577694</v>
      </c>
      <c r="L30" s="90">
        <f>'[6]Crops area and crops yeild'!L73</f>
        <v>542910</v>
      </c>
      <c r="M30" s="90">
        <f>'[6]Crops area and crops yeild'!M73</f>
        <v>494737</v>
      </c>
      <c r="N30" s="90">
        <f>'[6]Crops area and crops yeild'!N73</f>
        <v>495128</v>
      </c>
      <c r="O30" s="90">
        <f>'[6]Crops area and crops yeild'!O73</f>
        <v>488070</v>
      </c>
      <c r="P30" s="90">
        <f>'[6]Crops area and crops yeild'!P73</f>
        <v>549954</v>
      </c>
      <c r="Q30" s="90">
        <f>'[6]Crops area and crops yeild'!Q73</f>
        <v>468995</v>
      </c>
      <c r="R30" s="90">
        <f>'[6]Crops area and crops yeild'!R73</f>
        <v>521527</v>
      </c>
      <c r="S30" s="90">
        <f>'[6]Crops area and crops yeild'!S73</f>
        <v>528142</v>
      </c>
      <c r="T30" s="90">
        <f>'[6]Crops area and crops yeild'!T73</f>
        <v>498691</v>
      </c>
      <c r="U30" s="90">
        <f>'[6]Crops area and crops yeild'!U73</f>
        <v>482394.52</v>
      </c>
      <c r="V30" s="90">
        <f>'[6]Crops area and crops yeild'!V73</f>
        <v>454819.53</v>
      </c>
      <c r="W30" s="90">
        <f>'[6]Crops area and crops yeild'!W73</f>
        <v>388924.81</v>
      </c>
      <c r="X30" s="90">
        <f>'[6]Crops area and crops yeild'!X73</f>
        <v>372780.42</v>
      </c>
      <c r="Y30" s="90">
        <f>'[6]Crops area and crops yeild'!Y73</f>
        <v>382329.57</v>
      </c>
      <c r="Z30" s="90">
        <f>'[6]Crops area and crops yeild'!Z73</f>
        <v>348992.02</v>
      </c>
      <c r="AA30" s="90">
        <f>'[6]Crops area and crops yeild'!AA73</f>
        <v>350517.83</v>
      </c>
      <c r="AB30" s="90">
        <f>'[6]Crops area and crops yeild'!AB73</f>
        <v>365945.71</v>
      </c>
      <c r="AC30" s="90">
        <f>'[6]Crops area and crops yeild'!AC73</f>
        <v>325725.31</v>
      </c>
      <c r="AD30" s="90">
        <f>'[6]Crops area and crops yeild'!AD73</f>
        <v>327707.14</v>
      </c>
      <c r="AE30" s="90">
        <f>'[6]Crops area and crops yeild'!AE73</f>
        <v>324724.01</v>
      </c>
      <c r="AF30" s="90">
        <f>'[6]Crops area and crops yeild'!AF73</f>
        <v>319583.33</v>
      </c>
      <c r="AG30" s="90">
        <f>'[6]Crops area and crops yeild'!AG73</f>
        <v>331911.25</v>
      </c>
      <c r="AH30" s="90">
        <f>'[6]Crops area and crops yeild'!AH73</f>
        <v>326743.06</v>
      </c>
      <c r="AI30" s="90">
        <f>'[6]Crops area and crops yeild'!AI73</f>
        <v>334504.45999999996</v>
      </c>
      <c r="AJ30" s="90">
        <f>'[6]Crops area and crops yeild'!AJ73</f>
        <v>321133.19</v>
      </c>
      <c r="AK30" s="571">
        <v>317119</v>
      </c>
    </row>
    <row r="31" spans="1:37" x14ac:dyDescent="0.2">
      <c r="A31" s="86" t="s">
        <v>171</v>
      </c>
      <c r="B31" s="189" t="s">
        <v>66</v>
      </c>
      <c r="C31" s="91">
        <v>0.3</v>
      </c>
      <c r="D31" s="92">
        <f>C31</f>
        <v>0.3</v>
      </c>
      <c r="E31" s="92">
        <f t="shared" ref="E31:AI31" si="9">D31</f>
        <v>0.3</v>
      </c>
      <c r="F31" s="92">
        <f t="shared" si="9"/>
        <v>0.3</v>
      </c>
      <c r="G31" s="92">
        <f t="shared" si="9"/>
        <v>0.3</v>
      </c>
      <c r="H31" s="92">
        <f t="shared" si="9"/>
        <v>0.3</v>
      </c>
      <c r="I31" s="92">
        <f t="shared" si="9"/>
        <v>0.3</v>
      </c>
      <c r="J31" s="92">
        <f t="shared" si="9"/>
        <v>0.3</v>
      </c>
      <c r="K31" s="92">
        <f t="shared" si="9"/>
        <v>0.3</v>
      </c>
      <c r="L31" s="92">
        <f t="shared" si="9"/>
        <v>0.3</v>
      </c>
      <c r="M31" s="92">
        <f t="shared" si="9"/>
        <v>0.3</v>
      </c>
      <c r="N31" s="92">
        <f t="shared" si="9"/>
        <v>0.3</v>
      </c>
      <c r="O31" s="92">
        <f t="shared" si="9"/>
        <v>0.3</v>
      </c>
      <c r="P31" s="92">
        <f t="shared" si="9"/>
        <v>0.3</v>
      </c>
      <c r="Q31" s="92">
        <f t="shared" si="9"/>
        <v>0.3</v>
      </c>
      <c r="R31" s="92">
        <f t="shared" si="9"/>
        <v>0.3</v>
      </c>
      <c r="S31" s="92">
        <f t="shared" si="9"/>
        <v>0.3</v>
      </c>
      <c r="T31" s="92">
        <f t="shared" si="9"/>
        <v>0.3</v>
      </c>
      <c r="U31" s="92">
        <f t="shared" si="9"/>
        <v>0.3</v>
      </c>
      <c r="V31" s="92">
        <f t="shared" si="9"/>
        <v>0.3</v>
      </c>
      <c r="W31" s="92">
        <f t="shared" si="9"/>
        <v>0.3</v>
      </c>
      <c r="X31" s="92">
        <f t="shared" si="9"/>
        <v>0.3</v>
      </c>
      <c r="Y31" s="92">
        <f t="shared" si="9"/>
        <v>0.3</v>
      </c>
      <c r="Z31" s="92">
        <f t="shared" si="9"/>
        <v>0.3</v>
      </c>
      <c r="AA31" s="92">
        <f t="shared" si="9"/>
        <v>0.3</v>
      </c>
      <c r="AB31" s="92">
        <f t="shared" si="9"/>
        <v>0.3</v>
      </c>
      <c r="AC31" s="92">
        <f t="shared" si="9"/>
        <v>0.3</v>
      </c>
      <c r="AD31" s="92">
        <f t="shared" si="9"/>
        <v>0.3</v>
      </c>
      <c r="AE31" s="92">
        <f t="shared" si="9"/>
        <v>0.3</v>
      </c>
      <c r="AF31" s="92">
        <f t="shared" si="9"/>
        <v>0.3</v>
      </c>
      <c r="AG31" s="92">
        <f t="shared" si="9"/>
        <v>0.3</v>
      </c>
      <c r="AH31" s="92">
        <f t="shared" si="9"/>
        <v>0.3</v>
      </c>
      <c r="AI31" s="92">
        <f t="shared" si="9"/>
        <v>0.3</v>
      </c>
      <c r="AJ31" s="92">
        <f>AI31</f>
        <v>0.3</v>
      </c>
      <c r="AK31" s="571">
        <v>0.3</v>
      </c>
    </row>
    <row r="32" spans="1:37" x14ac:dyDescent="0.2">
      <c r="A32" s="86" t="s">
        <v>172</v>
      </c>
      <c r="B32" s="189" t="s">
        <v>173</v>
      </c>
      <c r="C32" s="93">
        <v>4050</v>
      </c>
      <c r="D32" s="94">
        <v>4050</v>
      </c>
      <c r="E32" s="94">
        <v>4050</v>
      </c>
      <c r="F32" s="94">
        <v>4050</v>
      </c>
      <c r="G32" s="94">
        <v>4050</v>
      </c>
      <c r="H32" s="94">
        <v>4050</v>
      </c>
      <c r="I32" s="94">
        <v>2940</v>
      </c>
      <c r="J32" s="94">
        <v>2940</v>
      </c>
      <c r="K32" s="94">
        <v>3620</v>
      </c>
      <c r="L32" s="94">
        <v>3940</v>
      </c>
      <c r="M32" s="94">
        <v>3290</v>
      </c>
      <c r="N32" s="94">
        <v>3970</v>
      </c>
      <c r="O32" s="94">
        <v>3672.7457127051448</v>
      </c>
      <c r="P32" s="94">
        <v>3761.5746044214607</v>
      </c>
      <c r="Q32" s="94">
        <v>4969.3109734645359</v>
      </c>
      <c r="R32" s="94">
        <v>4209.5155188513727</v>
      </c>
      <c r="S32" s="94">
        <v>3593.1681252390458</v>
      </c>
      <c r="T32" s="94">
        <v>3796.7559069644331</v>
      </c>
      <c r="U32" s="94">
        <v>4651.5148223491433</v>
      </c>
      <c r="V32" s="94">
        <v>4404.0140932382565</v>
      </c>
      <c r="W32" s="94">
        <v>4073.9383018532562</v>
      </c>
      <c r="X32" s="94">
        <v>4865.2748446391042</v>
      </c>
      <c r="Y32" s="94">
        <v>4227.9409881898482</v>
      </c>
      <c r="Z32" s="94">
        <v>4566.7515549495947</v>
      </c>
      <c r="AA32" s="94">
        <v>5611.8367502161018</v>
      </c>
      <c r="AB32" s="94">
        <v>5441.8324783750022</v>
      </c>
      <c r="AC32" s="94">
        <v>5665.0618277099802</v>
      </c>
      <c r="AD32" s="94">
        <v>5225.0268028948049</v>
      </c>
      <c r="AE32" s="94">
        <v>4945.8434564170348</v>
      </c>
      <c r="AF32" s="94">
        <v>5375.9410104400622</v>
      </c>
      <c r="AG32" s="94">
        <v>5333.1846307958904</v>
      </c>
      <c r="AH32" s="94">
        <v>5408.6417345685204</v>
      </c>
      <c r="AI32" s="94">
        <v>5484.0988383411504</v>
      </c>
      <c r="AJ32" s="94">
        <v>5484.0988383411504</v>
      </c>
      <c r="AK32" s="571">
        <v>5534.4035741895696</v>
      </c>
    </row>
    <row r="33" spans="1:37" x14ac:dyDescent="0.2">
      <c r="A33" s="86" t="s">
        <v>174</v>
      </c>
      <c r="B33" s="189" t="s">
        <v>175</v>
      </c>
      <c r="C33" s="91">
        <v>0.86</v>
      </c>
      <c r="D33" s="92">
        <v>0.86</v>
      </c>
      <c r="E33" s="92">
        <v>0.86</v>
      </c>
      <c r="F33" s="92">
        <v>0.86</v>
      </c>
      <c r="G33" s="92">
        <v>0.86</v>
      </c>
      <c r="H33" s="92">
        <v>0.86</v>
      </c>
      <c r="I33" s="92">
        <v>0.86</v>
      </c>
      <c r="J33" s="92">
        <v>0.86</v>
      </c>
      <c r="K33" s="92">
        <v>0.86</v>
      </c>
      <c r="L33" s="92">
        <v>0.86</v>
      </c>
      <c r="M33" s="92">
        <v>0.86</v>
      </c>
      <c r="N33" s="92">
        <v>0.86</v>
      </c>
      <c r="O33" s="92">
        <v>0.86</v>
      </c>
      <c r="P33" s="92">
        <v>0.86</v>
      </c>
      <c r="Q33" s="92">
        <v>0.86</v>
      </c>
      <c r="R33" s="92">
        <v>0.86</v>
      </c>
      <c r="S33" s="92">
        <v>0.86</v>
      </c>
      <c r="T33" s="92">
        <v>0.86</v>
      </c>
      <c r="U33" s="92">
        <v>0.86</v>
      </c>
      <c r="V33" s="92">
        <v>0.86</v>
      </c>
      <c r="W33" s="92">
        <v>0.86</v>
      </c>
      <c r="X33" s="92">
        <v>0.86</v>
      </c>
      <c r="Y33" s="92">
        <v>0.86</v>
      </c>
      <c r="Z33" s="92">
        <v>0.86</v>
      </c>
      <c r="AA33" s="92">
        <v>0.86</v>
      </c>
      <c r="AB33" s="92">
        <v>0.86</v>
      </c>
      <c r="AC33" s="92">
        <v>0.86</v>
      </c>
      <c r="AD33" s="92">
        <v>0.86</v>
      </c>
      <c r="AE33" s="92">
        <v>0.86</v>
      </c>
      <c r="AF33" s="92">
        <v>0.86</v>
      </c>
      <c r="AG33" s="92">
        <v>0.86</v>
      </c>
      <c r="AH33" s="92">
        <v>0.86</v>
      </c>
      <c r="AI33" s="92">
        <v>0.86</v>
      </c>
      <c r="AJ33" s="92">
        <v>0.86</v>
      </c>
      <c r="AK33" s="571">
        <v>0.86</v>
      </c>
    </row>
    <row r="34" spans="1:37" x14ac:dyDescent="0.2">
      <c r="A34" s="86" t="s">
        <v>176</v>
      </c>
      <c r="B34" s="189" t="s">
        <v>177</v>
      </c>
      <c r="C34" s="91">
        <v>2.6000000000000001E-8</v>
      </c>
      <c r="D34" s="92">
        <v>2.6000000000000001E-8</v>
      </c>
      <c r="E34" s="92">
        <v>2.6000000000000001E-8</v>
      </c>
      <c r="F34" s="92">
        <v>2.6000000000000001E-8</v>
      </c>
      <c r="G34" s="92">
        <v>2.6000000000000001E-8</v>
      </c>
      <c r="H34" s="92">
        <v>2.6000000000000001E-8</v>
      </c>
      <c r="I34" s="92">
        <v>2.6000000000000001E-8</v>
      </c>
      <c r="J34" s="92">
        <v>2.6000000000000001E-8</v>
      </c>
      <c r="K34" s="92">
        <v>2.6000000000000001E-8</v>
      </c>
      <c r="L34" s="92">
        <v>2.6000000000000001E-8</v>
      </c>
      <c r="M34" s="92">
        <v>2.6000000000000001E-8</v>
      </c>
      <c r="N34" s="92">
        <v>2.6000000000000001E-8</v>
      </c>
      <c r="O34" s="92">
        <v>2.6000000000000001E-8</v>
      </c>
      <c r="P34" s="92">
        <v>2.6000000000000001E-8</v>
      </c>
      <c r="Q34" s="92">
        <v>2.6000000000000001E-8</v>
      </c>
      <c r="R34" s="92">
        <v>2.6000000000000001E-8</v>
      </c>
      <c r="S34" s="92">
        <v>2.6000000000000001E-8</v>
      </c>
      <c r="T34" s="92">
        <v>2.6000000000000001E-8</v>
      </c>
      <c r="U34" s="92">
        <v>2.6000000000000001E-8</v>
      </c>
      <c r="V34" s="92">
        <v>2.6000000000000001E-8</v>
      </c>
      <c r="W34" s="92">
        <v>2.6000000000000001E-8</v>
      </c>
      <c r="X34" s="92">
        <v>2.6000000000000001E-8</v>
      </c>
      <c r="Y34" s="92">
        <v>2.6000000000000001E-8</v>
      </c>
      <c r="Z34" s="92">
        <v>2.6000000000000001E-8</v>
      </c>
      <c r="AA34" s="92">
        <v>2.6000000000000001E-8</v>
      </c>
      <c r="AB34" s="92">
        <v>2.6000000000000001E-8</v>
      </c>
      <c r="AC34" s="92">
        <v>2.6000000000000001E-8</v>
      </c>
      <c r="AD34" s="92">
        <v>2.6000000000000001E-8</v>
      </c>
      <c r="AE34" s="92">
        <v>2.6000000000000001E-8</v>
      </c>
      <c r="AF34" s="92">
        <v>2.6000000000000001E-8</v>
      </c>
      <c r="AG34" s="92">
        <v>2.6000000000000001E-8</v>
      </c>
      <c r="AH34" s="92">
        <v>2.6000000000000001E-8</v>
      </c>
      <c r="AI34" s="92">
        <v>2.6000000000000001E-8</v>
      </c>
      <c r="AJ34" s="92">
        <v>2.6000000000000001E-8</v>
      </c>
      <c r="AK34" s="571">
        <v>2.6000000000000001E-8</v>
      </c>
    </row>
    <row r="35" spans="1:37" x14ac:dyDescent="0.2">
      <c r="A35" s="190" t="s">
        <v>191</v>
      </c>
      <c r="B35" s="191" t="s">
        <v>192</v>
      </c>
      <c r="C35" s="192">
        <f t="shared" ref="C35:AF35" si="10">C30*C31*C32*C33*C34*365*24/1000000</f>
        <v>0.13148511939575999</v>
      </c>
      <c r="D35" s="193">
        <f t="shared" si="10"/>
        <v>0.1400907084876</v>
      </c>
      <c r="E35" s="193">
        <f t="shared" si="10"/>
        <v>0.15107925564295205</v>
      </c>
      <c r="F35" s="193">
        <f t="shared" si="10"/>
        <v>0.15189792894151202</v>
      </c>
      <c r="G35" s="193">
        <f t="shared" si="10"/>
        <v>0.15261379210490403</v>
      </c>
      <c r="H35" s="193">
        <f t="shared" si="10"/>
        <v>0.13332427848043202</v>
      </c>
      <c r="I35" s="193">
        <f t="shared" si="10"/>
        <v>0.10436963728726079</v>
      </c>
      <c r="J35" s="193">
        <f t="shared" si="10"/>
        <v>0.11289053141795521</v>
      </c>
      <c r="K35" s="193">
        <f t="shared" si="10"/>
        <v>0.12288633377754238</v>
      </c>
      <c r="L35" s="193">
        <f t="shared" si="10"/>
        <v>0.125695932160032</v>
      </c>
      <c r="M35" s="193">
        <f t="shared" si="10"/>
        <v>9.5646140319038397E-2</v>
      </c>
      <c r="N35" s="193">
        <f t="shared" si="10"/>
        <v>0.11550616205057279</v>
      </c>
      <c r="O35" s="193">
        <f t="shared" si="10"/>
        <v>0.10533437783856001</v>
      </c>
      <c r="P35" s="193">
        <f t="shared" si="10"/>
        <v>0.12156070356143998</v>
      </c>
      <c r="Q35" s="193">
        <f t="shared" si="10"/>
        <v>0.13694984593056</v>
      </c>
      <c r="R35" s="193">
        <f t="shared" si="10"/>
        <v>0.12900486014207999</v>
      </c>
      <c r="S35" s="193">
        <f t="shared" si="10"/>
        <v>0.11151297550224004</v>
      </c>
      <c r="T35" s="193">
        <f t="shared" si="10"/>
        <v>0.11126059236863999</v>
      </c>
      <c r="U35" s="193">
        <f t="shared" si="10"/>
        <v>0.13185418991734082</v>
      </c>
      <c r="V35" s="193">
        <f t="shared" si="10"/>
        <v>0.11770230429696961</v>
      </c>
      <c r="W35" s="193">
        <f t="shared" si="10"/>
        <v>9.3105911424614426E-2</v>
      </c>
      <c r="X35" s="193">
        <f t="shared" si="10"/>
        <v>0.10657556224473599</v>
      </c>
      <c r="Y35" s="193">
        <f t="shared" si="10"/>
        <v>9.4986954944668786E-2</v>
      </c>
      <c r="Z35" s="193">
        <f t="shared" si="10"/>
        <v>9.3652643806488023E-2</v>
      </c>
      <c r="AA35" s="193">
        <f t="shared" si="10"/>
        <v>0.11558788129998721</v>
      </c>
      <c r="AB35" s="193">
        <f t="shared" si="10"/>
        <v>0.11701970223372</v>
      </c>
      <c r="AC35" s="193">
        <f t="shared" si="10"/>
        <v>0.10843096434356159</v>
      </c>
      <c r="AD35" s="193">
        <f t="shared" si="10"/>
        <v>0.10061705148786723</v>
      </c>
      <c r="AE35" s="193">
        <f t="shared" si="10"/>
        <v>9.4373905442169587E-2</v>
      </c>
      <c r="AF35" s="193">
        <f t="shared" si="10"/>
        <v>0.10095684556595039</v>
      </c>
      <c r="AG35" s="193">
        <f>AG30*AG31*AG32*AG33*AG34*365*24/1000000</f>
        <v>0.10401734200493047</v>
      </c>
      <c r="AH35" s="193">
        <f>AH30*AH31*AH32*AH33*AH34*365*24/1000000</f>
        <v>0.10384647207200341</v>
      </c>
      <c r="AI35" s="193">
        <f>AI30*AI31*AI32*AI33*AI34*365*24/1000000</f>
        <v>0.10779642205241131</v>
      </c>
      <c r="AJ35" s="193">
        <f>AJ30*AJ31*AJ32*AJ33*AJ34*365*24/1000000</f>
        <v>0.10348743596506066</v>
      </c>
      <c r="AK35" s="571">
        <v>0.10313124214328774</v>
      </c>
    </row>
    <row r="36" spans="1:37" ht="13.5" thickBot="1" x14ac:dyDescent="0.25">
      <c r="A36" s="194" t="s">
        <v>193</v>
      </c>
      <c r="B36" s="84" t="s">
        <v>194</v>
      </c>
      <c r="C36" s="195">
        <f t="shared" ref="C36:AF36" si="11">C35/C30*1000000</f>
        <v>0.23798642399999997</v>
      </c>
      <c r="D36" s="196">
        <f t="shared" si="11"/>
        <v>0.237986424</v>
      </c>
      <c r="E36" s="196">
        <f t="shared" si="11"/>
        <v>0.23798642400000009</v>
      </c>
      <c r="F36" s="196">
        <f t="shared" si="11"/>
        <v>0.23798642400000003</v>
      </c>
      <c r="G36" s="196">
        <f t="shared" si="11"/>
        <v>0.23798642400000006</v>
      </c>
      <c r="H36" s="196">
        <f t="shared" si="11"/>
        <v>0.23798642400000003</v>
      </c>
      <c r="I36" s="196">
        <f t="shared" si="11"/>
        <v>0.17276051519999996</v>
      </c>
      <c r="J36" s="196">
        <f t="shared" si="11"/>
        <v>0.17276051520000002</v>
      </c>
      <c r="K36" s="196">
        <f t="shared" si="11"/>
        <v>0.21271872959999996</v>
      </c>
      <c r="L36" s="196">
        <f t="shared" si="11"/>
        <v>0.23152259520000001</v>
      </c>
      <c r="M36" s="196">
        <f t="shared" si="11"/>
        <v>0.1933272432</v>
      </c>
      <c r="N36" s="196">
        <f t="shared" si="11"/>
        <v>0.23328545759999997</v>
      </c>
      <c r="O36" s="196">
        <f t="shared" si="11"/>
        <v>0.21581817738963677</v>
      </c>
      <c r="P36" s="196">
        <f t="shared" si="11"/>
        <v>0.22103794783098218</v>
      </c>
      <c r="Q36" s="196">
        <f t="shared" si="11"/>
        <v>0.29200704896760094</v>
      </c>
      <c r="R36" s="196">
        <f t="shared" si="11"/>
        <v>0.24735988767998585</v>
      </c>
      <c r="S36" s="196">
        <f t="shared" si="11"/>
        <v>0.21114203282874688</v>
      </c>
      <c r="T36" s="196">
        <f t="shared" si="11"/>
        <v>0.22310527434551655</v>
      </c>
      <c r="U36" s="196">
        <f t="shared" si="11"/>
        <v>0.27333268611206613</v>
      </c>
      <c r="V36" s="196">
        <f t="shared" si="11"/>
        <v>0.2587890284679939</v>
      </c>
      <c r="W36" s="196">
        <f t="shared" si="11"/>
        <v>0.23939308840856524</v>
      </c>
      <c r="X36" s="196">
        <f t="shared" si="11"/>
        <v>0.2858936696426706</v>
      </c>
      <c r="Y36" s="196">
        <f t="shared" si="11"/>
        <v>0.24844260658329093</v>
      </c>
      <c r="Z36" s="196">
        <f t="shared" si="11"/>
        <v>0.26835182021207249</v>
      </c>
      <c r="AA36" s="196">
        <f t="shared" si="11"/>
        <v>0.32976320006313858</v>
      </c>
      <c r="AB36" s="196">
        <f t="shared" si="11"/>
        <v>0.31977339544087013</v>
      </c>
      <c r="AC36" s="196">
        <f t="shared" si="11"/>
        <v>0.33289081632484008</v>
      </c>
      <c r="AD36" s="196">
        <f t="shared" si="11"/>
        <v>0.30703344299384883</v>
      </c>
      <c r="AE36" s="196">
        <f t="shared" si="11"/>
        <v>0.29062804885345433</v>
      </c>
      <c r="AF36" s="196">
        <f t="shared" si="11"/>
        <v>0.31590147573075977</v>
      </c>
      <c r="AG36" s="196">
        <f>AG35/AG30*1000000</f>
        <v>0.31338902192959855</v>
      </c>
      <c r="AH36" s="196">
        <f>AH35/AH30*1000000</f>
        <v>0.31782303829805419</v>
      </c>
      <c r="AI36" s="196">
        <f>AI35/AI30*1000000</f>
        <v>0.32225705466650978</v>
      </c>
      <c r="AJ36" s="196">
        <f>AJ35/AJ30*1000000</f>
        <v>0.32225705466650972</v>
      </c>
      <c r="AK36" s="570">
        <v>0.32521306557881346</v>
      </c>
    </row>
    <row r="37" spans="1:37" ht="13.5" thickTop="1" x14ac:dyDescent="0.2">
      <c r="A37" s="186"/>
      <c r="B37" s="186"/>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row>
    <row r="38" spans="1:37" ht="13.5" thickBot="1" x14ac:dyDescent="0.25">
      <c r="A38" s="186"/>
      <c r="B38" s="186"/>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row>
    <row r="39" spans="1:37" ht="13.5" thickTop="1" x14ac:dyDescent="0.2">
      <c r="A39" s="85" t="s">
        <v>96</v>
      </c>
      <c r="B39" s="188"/>
      <c r="C39" s="82">
        <v>1990</v>
      </c>
      <c r="D39" s="83">
        <v>1991</v>
      </c>
      <c r="E39" s="83">
        <v>1992</v>
      </c>
      <c r="F39" s="83">
        <v>1993</v>
      </c>
      <c r="G39" s="83">
        <v>1994</v>
      </c>
      <c r="H39" s="83">
        <v>1995</v>
      </c>
      <c r="I39" s="83">
        <v>1996</v>
      </c>
      <c r="J39" s="83">
        <v>1997</v>
      </c>
      <c r="K39" s="83">
        <v>1998</v>
      </c>
      <c r="L39" s="83">
        <v>1999</v>
      </c>
      <c r="M39" s="83">
        <v>2000</v>
      </c>
      <c r="N39" s="83">
        <v>2001</v>
      </c>
      <c r="O39" s="83">
        <v>2002</v>
      </c>
      <c r="P39" s="83">
        <v>2003</v>
      </c>
      <c r="Q39" s="83">
        <v>2004</v>
      </c>
      <c r="R39" s="83">
        <v>2005</v>
      </c>
      <c r="S39" s="83">
        <v>2006</v>
      </c>
      <c r="T39" s="83">
        <v>2007</v>
      </c>
      <c r="U39" s="83">
        <v>2008</v>
      </c>
      <c r="V39" s="83">
        <v>2009</v>
      </c>
      <c r="W39" s="83">
        <v>2010</v>
      </c>
      <c r="X39" s="83">
        <v>2011</v>
      </c>
      <c r="Y39" s="83">
        <v>2012</v>
      </c>
      <c r="Z39" s="83">
        <v>2013</v>
      </c>
      <c r="AA39" s="83">
        <v>2014</v>
      </c>
      <c r="AB39" s="83">
        <v>2015</v>
      </c>
      <c r="AC39" s="83">
        <v>2016</v>
      </c>
      <c r="AD39" s="83">
        <v>2017</v>
      </c>
      <c r="AE39" s="83">
        <v>2018</v>
      </c>
      <c r="AF39" s="83">
        <v>2019</v>
      </c>
      <c r="AG39" s="83">
        <v>2020</v>
      </c>
      <c r="AH39" s="83">
        <v>2021</v>
      </c>
      <c r="AI39" s="83">
        <v>2022</v>
      </c>
      <c r="AJ39" s="83">
        <v>2023</v>
      </c>
      <c r="AK39" s="569">
        <v>2024</v>
      </c>
    </row>
    <row r="40" spans="1:37" x14ac:dyDescent="0.2">
      <c r="A40" s="86" t="s">
        <v>168</v>
      </c>
      <c r="B40" s="189" t="s">
        <v>66</v>
      </c>
      <c r="C40" s="87">
        <f t="shared" ref="C40:AF40" si="12">C41/C3</f>
        <v>1.7750803730345533E-2</v>
      </c>
      <c r="D40" s="88">
        <f t="shared" si="12"/>
        <v>1.7256045492763557E-2</v>
      </c>
      <c r="E40" s="88">
        <f t="shared" si="12"/>
        <v>1.5675994038898917E-2</v>
      </c>
      <c r="F40" s="88">
        <f t="shared" si="12"/>
        <v>1.583704550856212E-2</v>
      </c>
      <c r="G40" s="88">
        <f t="shared" si="12"/>
        <v>1.8225887167790059E-2</v>
      </c>
      <c r="H40" s="88">
        <f t="shared" si="12"/>
        <v>1.4344019248265009E-2</v>
      </c>
      <c r="I40" s="88">
        <f t="shared" si="12"/>
        <v>1.5955913454318141E-2</v>
      </c>
      <c r="J40" s="88">
        <f t="shared" si="12"/>
        <v>1.8906714376220001E-2</v>
      </c>
      <c r="K40" s="88">
        <f t="shared" si="12"/>
        <v>1.4047445583498254E-2</v>
      </c>
      <c r="L40" s="88">
        <f t="shared" si="12"/>
        <v>1.3150999504462503E-2</v>
      </c>
      <c r="M40" s="88">
        <f t="shared" si="12"/>
        <v>1.2290321841783091E-2</v>
      </c>
      <c r="N40" s="88">
        <f t="shared" si="12"/>
        <v>1.1949878755678189E-2</v>
      </c>
      <c r="O40" s="88">
        <f t="shared" si="12"/>
        <v>1.6710166329818237E-2</v>
      </c>
      <c r="P40" s="88">
        <f t="shared" si="12"/>
        <v>2.109105134442122E-2</v>
      </c>
      <c r="Q40" s="88">
        <f t="shared" si="12"/>
        <v>1.6129215426297545E-2</v>
      </c>
      <c r="R40" s="88">
        <f t="shared" si="12"/>
        <v>1.4329803367229209E-2</v>
      </c>
      <c r="S40" s="88">
        <f t="shared" si="12"/>
        <v>1.6179834940781627E-2</v>
      </c>
      <c r="T40" s="88">
        <f t="shared" si="12"/>
        <v>1.6408301213593445E-2</v>
      </c>
      <c r="U40" s="88">
        <f t="shared" si="12"/>
        <v>1.3733168148821442E-2</v>
      </c>
      <c r="V40" s="88">
        <f t="shared" si="12"/>
        <v>1.410681904110926E-2</v>
      </c>
      <c r="W40" s="88">
        <f t="shared" si="12"/>
        <v>1.4835574493312294E-2</v>
      </c>
      <c r="X40" s="88">
        <f t="shared" si="12"/>
        <v>1.2909562653959247E-2</v>
      </c>
      <c r="Y40" s="88">
        <f t="shared" si="12"/>
        <v>1.4399268691768524E-2</v>
      </c>
      <c r="Z40" s="88">
        <f t="shared" si="12"/>
        <v>1.2371075239291441E-2</v>
      </c>
      <c r="AA40" s="88">
        <f t="shared" si="12"/>
        <v>1.202910963178167E-2</v>
      </c>
      <c r="AB40" s="88">
        <f t="shared" si="12"/>
        <v>1.2134590230232355E-2</v>
      </c>
      <c r="AC40" s="88">
        <f t="shared" si="12"/>
        <v>1.0767692796396262E-2</v>
      </c>
      <c r="AD40" s="88">
        <f t="shared" si="12"/>
        <v>1.2513746016468793E-2</v>
      </c>
      <c r="AE40" s="88">
        <f t="shared" si="12"/>
        <v>1.2154024690484103E-2</v>
      </c>
      <c r="AF40" s="88">
        <f t="shared" si="12"/>
        <v>1.2069965251971073E-2</v>
      </c>
      <c r="AG40" s="88">
        <f>AG41/AG3</f>
        <v>1.3263901773432922E-2</v>
      </c>
      <c r="AH40" s="88">
        <f>AH41/AH3</f>
        <v>1.6350921807052169E-2</v>
      </c>
      <c r="AI40" s="88">
        <f>AI41/AI3</f>
        <v>1.2788075474223653E-2</v>
      </c>
      <c r="AJ40" s="88">
        <f>AJ41/AJ3</f>
        <v>1.2165316234757547E-2</v>
      </c>
      <c r="AK40" s="571">
        <v>1.4886378436119681E-2</v>
      </c>
    </row>
    <row r="41" spans="1:37" x14ac:dyDescent="0.2">
      <c r="A41" s="86" t="s">
        <v>169</v>
      </c>
      <c r="B41" s="189" t="s">
        <v>170</v>
      </c>
      <c r="C41" s="89">
        <f>'[6]Crops area and crops yeild'!C82</f>
        <v>78384</v>
      </c>
      <c r="D41" s="90">
        <f>'[6]Crops area and crops yeild'!D82</f>
        <v>75756</v>
      </c>
      <c r="E41" s="90">
        <f>'[6]Crops area and crops yeild'!E82</f>
        <v>67925</v>
      </c>
      <c r="F41" s="90">
        <f>'[6]Crops area and crops yeild'!F82</f>
        <v>67973</v>
      </c>
      <c r="G41" s="90">
        <f>'[6]Crops area and crops yeild'!G82</f>
        <v>76709</v>
      </c>
      <c r="H41" s="90">
        <f>'[6]Crops area and crops yeild'!H82</f>
        <v>60112</v>
      </c>
      <c r="I41" s="90">
        <f>'[6]Crops area and crops yeild'!I82</f>
        <v>66094</v>
      </c>
      <c r="J41" s="90">
        <f>'[6]Crops area and crops yeild'!J82</f>
        <v>77823</v>
      </c>
      <c r="K41" s="90">
        <f>'[6]Crops area and crops yeild'!K82</f>
        <v>57688</v>
      </c>
      <c r="L41" s="90">
        <f>'[6]Crops area and crops yeild'!L82</f>
        <v>53988</v>
      </c>
      <c r="M41" s="90">
        <f>'[6]Crops area and crops yeild'!M82</f>
        <v>50117</v>
      </c>
      <c r="N41" s="90">
        <f>'[6]Crops area and crops yeild'!N82</f>
        <v>47802</v>
      </c>
      <c r="O41" s="90">
        <f>'[6]Crops area and crops yeild'!O82</f>
        <v>61026</v>
      </c>
      <c r="P41" s="90">
        <f>'[6]Crops area and crops yeild'!P82</f>
        <v>77370</v>
      </c>
      <c r="Q41" s="90">
        <f>'[6]Crops area and crops yeild'!Q82</f>
        <v>58572</v>
      </c>
      <c r="R41" s="90">
        <f>'[6]Crops area and crops yeild'!R82</f>
        <v>51666</v>
      </c>
      <c r="S41" s="90">
        <f>'[6]Crops area and crops yeild'!S82</f>
        <v>57697</v>
      </c>
      <c r="T41" s="90">
        <f>'[6]Crops area and crops yeild'!T82</f>
        <v>59016</v>
      </c>
      <c r="U41" s="90">
        <f>'[6]Crops area and crops yeild'!U82</f>
        <v>49049.3</v>
      </c>
      <c r="V41" s="90">
        <f>'[6]Crops area and crops yeild'!V82</f>
        <v>50020.53</v>
      </c>
      <c r="W41" s="90">
        <f>'[6]Crops area and crops yeild'!W82</f>
        <v>52278.45</v>
      </c>
      <c r="X41" s="90">
        <f>'[6]Crops area and crops yeild'!X82</f>
        <v>45235.519999999997</v>
      </c>
      <c r="Y41" s="90">
        <f>'[6]Crops area and crops yeild'!Y82</f>
        <v>50770.23</v>
      </c>
      <c r="Z41" s="90">
        <f>'[6]Crops area and crops yeild'!Z82</f>
        <v>43558.559999999998</v>
      </c>
      <c r="AA41" s="90">
        <f>'[6]Crops area and crops yeild'!AA82</f>
        <v>42289</v>
      </c>
      <c r="AB41" s="90">
        <f>'[6]Crops area and crops yeild'!AB82</f>
        <v>42394.83</v>
      </c>
      <c r="AC41" s="90">
        <f>'[6]Crops area and crops yeild'!AC82</f>
        <v>37566.199999999997</v>
      </c>
      <c r="AD41" s="90">
        <f>'[6]Crops area and crops yeild'!AD82</f>
        <v>44065.02</v>
      </c>
      <c r="AE41" s="90">
        <f>'[6]Crops area and crops yeild'!AE82</f>
        <v>42821.25</v>
      </c>
      <c r="AF41" s="90">
        <f>'[6]Crops area and crops yeild'!AF82</f>
        <v>42530.44</v>
      </c>
      <c r="AG41" s="90">
        <f>'[6]Crops area and crops yeild'!AG82</f>
        <v>46740.28</v>
      </c>
      <c r="AH41" s="90">
        <f>'[6]Crops area and crops yeild'!AH82</f>
        <v>57715.43</v>
      </c>
      <c r="AI41" s="90">
        <f>'[6]Crops area and crops yeild'!AI82</f>
        <v>45147.32</v>
      </c>
      <c r="AJ41" s="90">
        <f>'[6]Crops area and crops yeild'!AJ82</f>
        <v>42997.26</v>
      </c>
      <c r="AK41" s="571">
        <v>52617.54</v>
      </c>
    </row>
    <row r="42" spans="1:37" x14ac:dyDescent="0.2">
      <c r="A42" s="86" t="s">
        <v>171</v>
      </c>
      <c r="B42" s="189" t="s">
        <v>66</v>
      </c>
      <c r="C42" s="91">
        <v>0.3</v>
      </c>
      <c r="D42" s="92">
        <f>C42</f>
        <v>0.3</v>
      </c>
      <c r="E42" s="92">
        <f t="shared" ref="E42:AI42" si="13">D42</f>
        <v>0.3</v>
      </c>
      <c r="F42" s="92">
        <f t="shared" si="13"/>
        <v>0.3</v>
      </c>
      <c r="G42" s="92">
        <f t="shared" si="13"/>
        <v>0.3</v>
      </c>
      <c r="H42" s="92">
        <f t="shared" si="13"/>
        <v>0.3</v>
      </c>
      <c r="I42" s="92">
        <f t="shared" si="13"/>
        <v>0.3</v>
      </c>
      <c r="J42" s="92">
        <f t="shared" si="13"/>
        <v>0.3</v>
      </c>
      <c r="K42" s="92">
        <f t="shared" si="13"/>
        <v>0.3</v>
      </c>
      <c r="L42" s="92">
        <f t="shared" si="13"/>
        <v>0.3</v>
      </c>
      <c r="M42" s="92">
        <f t="shared" si="13"/>
        <v>0.3</v>
      </c>
      <c r="N42" s="92">
        <f t="shared" si="13"/>
        <v>0.3</v>
      </c>
      <c r="O42" s="92">
        <f t="shared" si="13"/>
        <v>0.3</v>
      </c>
      <c r="P42" s="92">
        <f t="shared" si="13"/>
        <v>0.3</v>
      </c>
      <c r="Q42" s="92">
        <f t="shared" si="13"/>
        <v>0.3</v>
      </c>
      <c r="R42" s="92">
        <f t="shared" si="13"/>
        <v>0.3</v>
      </c>
      <c r="S42" s="92">
        <f t="shared" si="13"/>
        <v>0.3</v>
      </c>
      <c r="T42" s="92">
        <f t="shared" si="13"/>
        <v>0.3</v>
      </c>
      <c r="U42" s="92">
        <f t="shared" si="13"/>
        <v>0.3</v>
      </c>
      <c r="V42" s="92">
        <f t="shared" si="13"/>
        <v>0.3</v>
      </c>
      <c r="W42" s="92">
        <f t="shared" si="13"/>
        <v>0.3</v>
      </c>
      <c r="X42" s="92">
        <f t="shared" si="13"/>
        <v>0.3</v>
      </c>
      <c r="Y42" s="92">
        <f t="shared" si="13"/>
        <v>0.3</v>
      </c>
      <c r="Z42" s="92">
        <f t="shared" si="13"/>
        <v>0.3</v>
      </c>
      <c r="AA42" s="92">
        <f t="shared" si="13"/>
        <v>0.3</v>
      </c>
      <c r="AB42" s="92">
        <f t="shared" si="13"/>
        <v>0.3</v>
      </c>
      <c r="AC42" s="92">
        <f t="shared" si="13"/>
        <v>0.3</v>
      </c>
      <c r="AD42" s="92">
        <f t="shared" si="13"/>
        <v>0.3</v>
      </c>
      <c r="AE42" s="92">
        <f t="shared" si="13"/>
        <v>0.3</v>
      </c>
      <c r="AF42" s="92">
        <f t="shared" si="13"/>
        <v>0.3</v>
      </c>
      <c r="AG42" s="92">
        <f t="shared" si="13"/>
        <v>0.3</v>
      </c>
      <c r="AH42" s="92">
        <f t="shared" si="13"/>
        <v>0.3</v>
      </c>
      <c r="AI42" s="92">
        <f t="shared" si="13"/>
        <v>0.3</v>
      </c>
      <c r="AJ42" s="92">
        <f>AI42</f>
        <v>0.3</v>
      </c>
      <c r="AK42" s="571">
        <v>0.3</v>
      </c>
    </row>
    <row r="43" spans="1:37" x14ac:dyDescent="0.2">
      <c r="A43" s="86" t="s">
        <v>172</v>
      </c>
      <c r="B43" s="189" t="s">
        <v>173</v>
      </c>
      <c r="C43" s="93">
        <f>'[6]Crops area and crops yeild'!C84*1000</f>
        <v>3110</v>
      </c>
      <c r="D43" s="94">
        <f>'[6]Crops area and crops yeild'!D84*1000</f>
        <v>3110</v>
      </c>
      <c r="E43" s="94">
        <f>'[6]Crops area and crops yeild'!E84*1000</f>
        <v>3110</v>
      </c>
      <c r="F43" s="94">
        <f>'[6]Crops area and crops yeild'!F84*1000</f>
        <v>3110</v>
      </c>
      <c r="G43" s="94">
        <f>'[6]Crops area and crops yeild'!G84*1000</f>
        <v>3110</v>
      </c>
      <c r="H43" s="94">
        <f>'[6]Crops area and crops yeild'!H84*1000</f>
        <v>3110</v>
      </c>
      <c r="I43" s="94">
        <f>'[6]Crops area and crops yeild'!I84*1000</f>
        <v>3110</v>
      </c>
      <c r="J43" s="94">
        <f>'[6]Crops area and crops yeild'!J84*1000</f>
        <v>3110</v>
      </c>
      <c r="K43" s="94">
        <f>'[6]Crops area and crops yeild'!K84*1000</f>
        <v>3110</v>
      </c>
      <c r="L43" s="94">
        <f>'[6]Crops area and crops yeild'!L84*1000</f>
        <v>3320</v>
      </c>
      <c r="M43" s="94">
        <f>'[6]Crops area and crops yeild'!M84*1000</f>
        <v>2710</v>
      </c>
      <c r="N43" s="94">
        <f>'[6]Crops area and crops yeild'!N84*1000</f>
        <v>2850</v>
      </c>
      <c r="O43" s="94">
        <f>'[6]Crops area and crops yeild'!O84*1000</f>
        <v>2748.1401369907908</v>
      </c>
      <c r="P43" s="94">
        <f>'[6]Crops area and crops yeild'!P84*1000</f>
        <v>3018.7411141269226</v>
      </c>
      <c r="Q43" s="94">
        <f>'[6]Crops area and crops yeild'!Q84*1000</f>
        <v>3875.8621867103734</v>
      </c>
      <c r="R43" s="94">
        <f>'[6]Crops area and crops yeild'!R84*1000</f>
        <v>2923.663531142337</v>
      </c>
      <c r="S43" s="94">
        <f>'[6]Crops area and crops yeild'!S84*1000</f>
        <v>2684.8189680572646</v>
      </c>
      <c r="T43" s="94">
        <f>'[6]Crops area and crops yeild'!T84*1000</f>
        <v>2701.098007320049</v>
      </c>
      <c r="U43" s="94">
        <f>'[6]Crops area and crops yeild'!U84*1000</f>
        <v>3177.7858195733679</v>
      </c>
      <c r="V43" s="94">
        <f>'[6]Crops area and crops yeild'!V84*1000</f>
        <v>3318.4982246289674</v>
      </c>
      <c r="W43" s="94">
        <f>'[6]Crops area and crops yeild'!W84*1000</f>
        <v>2644.3819585316705</v>
      </c>
      <c r="X43" s="94">
        <f>'[6]Crops area and crops yeild'!X84*1000</f>
        <v>3630.9468753758106</v>
      </c>
      <c r="Y43" s="94">
        <f>'[6]Crops area and crops yeild'!Y84*1000</f>
        <v>3387.3295433170183</v>
      </c>
      <c r="Z43" s="94">
        <f>'[6]Crops area and crops yeild'!Z84*1000</f>
        <v>3193.8553524267099</v>
      </c>
      <c r="AA43" s="94">
        <f>'[6]Crops area and crops yeild'!AA84*1000</f>
        <v>3599.7990021045662</v>
      </c>
      <c r="AB43" s="94">
        <f>'[6]Crops area and crops yeild'!AB84*1000</f>
        <v>3646.0931674923568</v>
      </c>
      <c r="AC43" s="94">
        <f>'[6]Crops area and crops yeild'!AC84*1000</f>
        <v>3519.6453194627088</v>
      </c>
      <c r="AD43" s="94">
        <f>'[6]Crops area and crops yeild'!AD84*1000</f>
        <v>3232.5272971622394</v>
      </c>
      <c r="AE43" s="94">
        <f>'[6]Crops area and crops yeild'!AE84*1000</f>
        <v>3564.9498788568758</v>
      </c>
      <c r="AF43" s="94">
        <f>'[6]Crops area and crops yeild'!AF84*1000</f>
        <v>3160.3216425694159</v>
      </c>
      <c r="AG43" s="94">
        <f>'[6]Crops area and crops yeild'!AG84*1000</f>
        <v>3922.8806502656812</v>
      </c>
      <c r="AH43" s="94">
        <f>'[6]Crops area and crops yeild'!AH84*1000</f>
        <v>3374.2215903095585</v>
      </c>
      <c r="AI43" s="94">
        <f>'[6]Crops area and crops yeild'!AI84*1000</f>
        <v>3721.0365975211816</v>
      </c>
      <c r="AJ43" s="94">
        <f>'[6]Crops area and crops yeild'!AJ84*1000</f>
        <v>2758.1424955915795</v>
      </c>
      <c r="AK43" s="571">
        <v>3813.1337953085604</v>
      </c>
    </row>
    <row r="44" spans="1:37" x14ac:dyDescent="0.2">
      <c r="A44" s="86" t="s">
        <v>174</v>
      </c>
      <c r="B44" s="189" t="s">
        <v>175</v>
      </c>
      <c r="C44" s="91">
        <v>0.86</v>
      </c>
      <c r="D44" s="92">
        <v>0.86</v>
      </c>
      <c r="E44" s="92">
        <v>0.86</v>
      </c>
      <c r="F44" s="92">
        <v>0.86</v>
      </c>
      <c r="G44" s="92">
        <v>0.86</v>
      </c>
      <c r="H44" s="92">
        <v>0.86</v>
      </c>
      <c r="I44" s="92">
        <v>0.86</v>
      </c>
      <c r="J44" s="92">
        <v>0.86</v>
      </c>
      <c r="K44" s="92">
        <v>0.86</v>
      </c>
      <c r="L44" s="92">
        <v>0.86</v>
      </c>
      <c r="M44" s="92">
        <v>0.86</v>
      </c>
      <c r="N44" s="92">
        <v>0.86</v>
      </c>
      <c r="O44" s="92">
        <v>0.86</v>
      </c>
      <c r="P44" s="92">
        <v>0.86</v>
      </c>
      <c r="Q44" s="92">
        <v>0.86</v>
      </c>
      <c r="R44" s="92">
        <v>0.86</v>
      </c>
      <c r="S44" s="92">
        <v>0.86</v>
      </c>
      <c r="T44" s="92">
        <v>0.86</v>
      </c>
      <c r="U44" s="92">
        <v>0.86</v>
      </c>
      <c r="V44" s="92">
        <v>0.86</v>
      </c>
      <c r="W44" s="92">
        <v>0.86</v>
      </c>
      <c r="X44" s="92">
        <v>0.86</v>
      </c>
      <c r="Y44" s="92">
        <v>0.86</v>
      </c>
      <c r="Z44" s="92">
        <v>0.86</v>
      </c>
      <c r="AA44" s="92">
        <v>0.86</v>
      </c>
      <c r="AB44" s="92">
        <v>0.86</v>
      </c>
      <c r="AC44" s="92">
        <v>0.86</v>
      </c>
      <c r="AD44" s="92">
        <v>0.86</v>
      </c>
      <c r="AE44" s="92">
        <v>0.86</v>
      </c>
      <c r="AF44" s="92">
        <v>0.86</v>
      </c>
      <c r="AG44" s="92">
        <v>0.86</v>
      </c>
      <c r="AH44" s="92">
        <v>0.86</v>
      </c>
      <c r="AI44" s="92">
        <v>0.86</v>
      </c>
      <c r="AJ44" s="92">
        <v>0.86</v>
      </c>
      <c r="AK44" s="571">
        <v>0.86</v>
      </c>
    </row>
    <row r="45" spans="1:37" x14ac:dyDescent="0.2">
      <c r="A45" s="86" t="s">
        <v>176</v>
      </c>
      <c r="B45" s="189" t="s">
        <v>177</v>
      </c>
      <c r="C45" s="91">
        <v>2.6000000000000001E-8</v>
      </c>
      <c r="D45" s="92">
        <v>2.6000000000000001E-8</v>
      </c>
      <c r="E45" s="92">
        <v>2.6000000000000001E-8</v>
      </c>
      <c r="F45" s="92">
        <v>2.6000000000000001E-8</v>
      </c>
      <c r="G45" s="92">
        <v>2.6000000000000001E-8</v>
      </c>
      <c r="H45" s="92">
        <v>2.6000000000000001E-8</v>
      </c>
      <c r="I45" s="92">
        <v>2.6000000000000001E-8</v>
      </c>
      <c r="J45" s="92">
        <v>2.6000000000000001E-8</v>
      </c>
      <c r="K45" s="92">
        <v>2.6000000000000001E-8</v>
      </c>
      <c r="L45" s="92">
        <v>2.6000000000000001E-8</v>
      </c>
      <c r="M45" s="92">
        <v>2.6000000000000001E-8</v>
      </c>
      <c r="N45" s="92">
        <v>2.6000000000000001E-8</v>
      </c>
      <c r="O45" s="92">
        <v>2.6000000000000001E-8</v>
      </c>
      <c r="P45" s="92">
        <v>2.6000000000000001E-8</v>
      </c>
      <c r="Q45" s="92">
        <v>2.6000000000000001E-8</v>
      </c>
      <c r="R45" s="92">
        <v>2.6000000000000001E-8</v>
      </c>
      <c r="S45" s="92">
        <v>2.6000000000000001E-8</v>
      </c>
      <c r="T45" s="92">
        <v>2.6000000000000001E-8</v>
      </c>
      <c r="U45" s="92">
        <v>2.6000000000000001E-8</v>
      </c>
      <c r="V45" s="92">
        <v>2.6000000000000001E-8</v>
      </c>
      <c r="W45" s="92">
        <v>2.6000000000000001E-8</v>
      </c>
      <c r="X45" s="92">
        <v>2.6000000000000001E-8</v>
      </c>
      <c r="Y45" s="92">
        <v>2.6000000000000001E-8</v>
      </c>
      <c r="Z45" s="92">
        <v>2.6000000000000001E-8</v>
      </c>
      <c r="AA45" s="92">
        <v>2.6000000000000001E-8</v>
      </c>
      <c r="AB45" s="92">
        <v>2.6000000000000001E-8</v>
      </c>
      <c r="AC45" s="92">
        <v>2.6000000000000001E-8</v>
      </c>
      <c r="AD45" s="92">
        <v>2.6000000000000001E-8</v>
      </c>
      <c r="AE45" s="92">
        <v>2.6000000000000001E-8</v>
      </c>
      <c r="AF45" s="92">
        <v>2.6000000000000001E-8</v>
      </c>
      <c r="AG45" s="92">
        <v>2.6000000000000001E-8</v>
      </c>
      <c r="AH45" s="92">
        <v>2.6000000000000001E-8</v>
      </c>
      <c r="AI45" s="92">
        <v>2.6000000000000001E-8</v>
      </c>
      <c r="AJ45" s="92">
        <v>2.6000000000000001E-8</v>
      </c>
      <c r="AK45" s="571">
        <v>2.6000000000000001E-8</v>
      </c>
    </row>
    <row r="46" spans="1:37" x14ac:dyDescent="0.2">
      <c r="A46" s="190" t="s">
        <v>191</v>
      </c>
      <c r="B46" s="191" t="s">
        <v>192</v>
      </c>
      <c r="C46" s="192">
        <f t="shared" ref="C46:AF46" si="14">C41*C42*C43*C44*C45*365*24/1000000</f>
        <v>1.4324681392819203E-2</v>
      </c>
      <c r="D46" s="193">
        <f t="shared" si="14"/>
        <v>1.3844414212012802E-2</v>
      </c>
      <c r="E46" s="193">
        <f t="shared" si="14"/>
        <v>1.2413298423240002E-2</v>
      </c>
      <c r="F46" s="193">
        <f t="shared" si="14"/>
        <v>1.2422070426542399E-2</v>
      </c>
      <c r="G46" s="193">
        <f t="shared" si="14"/>
        <v>1.4018575027579201E-2</v>
      </c>
      <c r="H46" s="193">
        <f t="shared" si="14"/>
        <v>1.0985472135705601E-2</v>
      </c>
      <c r="I46" s="193">
        <f t="shared" si="14"/>
        <v>1.20786830472672E-2</v>
      </c>
      <c r="J46" s="193">
        <f t="shared" si="14"/>
        <v>1.42221586042224E-2</v>
      </c>
      <c r="K46" s="193">
        <f t="shared" si="14"/>
        <v>1.0542485968934399E-2</v>
      </c>
      <c r="L46" s="193">
        <f t="shared" si="14"/>
        <v>1.0532524621132801E-2</v>
      </c>
      <c r="M46" s="193">
        <f t="shared" si="14"/>
        <v>7.9808935327055994E-3</v>
      </c>
      <c r="N46" s="193">
        <f t="shared" si="14"/>
        <v>8.0054931022560012E-3</v>
      </c>
      <c r="O46" s="193">
        <f t="shared" si="14"/>
        <v>9.8548709126399982E-3</v>
      </c>
      <c r="P46" s="193">
        <f t="shared" si="14"/>
        <v>1.3724471404800003E-2</v>
      </c>
      <c r="Q46" s="193">
        <f t="shared" si="14"/>
        <v>1.3339991115359998E-2</v>
      </c>
      <c r="R46" s="193">
        <f t="shared" si="14"/>
        <v>8.8762472323199986E-3</v>
      </c>
      <c r="S46" s="193">
        <f t="shared" si="14"/>
        <v>9.1025987644799983E-3</v>
      </c>
      <c r="T46" s="193">
        <f t="shared" si="14"/>
        <v>9.3671456486400014E-3</v>
      </c>
      <c r="U46" s="193">
        <f t="shared" si="14"/>
        <v>9.1591378749935996E-3</v>
      </c>
      <c r="V46" s="193">
        <f t="shared" si="14"/>
        <v>9.7540962959231994E-3</v>
      </c>
      <c r="W46" s="193">
        <f t="shared" si="14"/>
        <v>8.1235161523151994E-3</v>
      </c>
      <c r="X46" s="193">
        <f t="shared" si="14"/>
        <v>9.6515406005615988E-3</v>
      </c>
      <c r="Y46" s="193">
        <f t="shared" si="14"/>
        <v>1.0105638089039999E-2</v>
      </c>
      <c r="Z46" s="193">
        <f t="shared" si="14"/>
        <v>8.1749652914591998E-3</v>
      </c>
      <c r="AA46" s="193">
        <f t="shared" si="14"/>
        <v>8.9454630863519992E-3</v>
      </c>
      <c r="AB46" s="193">
        <f t="shared" si="14"/>
        <v>9.0831778970399991E-3</v>
      </c>
      <c r="AC46" s="193">
        <f t="shared" si="14"/>
        <v>7.7695045889760008E-3</v>
      </c>
      <c r="AD46" s="193">
        <f t="shared" si="14"/>
        <v>8.3701517668704015E-3</v>
      </c>
      <c r="AE46" s="193">
        <f t="shared" si="14"/>
        <v>8.9703611672688026E-3</v>
      </c>
      <c r="AF46" s="193">
        <f t="shared" si="14"/>
        <v>7.8982035337295999E-3</v>
      </c>
      <c r="AG46" s="193">
        <f>AG41*AG42*AG43*AG44*AG45*365*24/1000000</f>
        <v>1.0774411672003202E-2</v>
      </c>
      <c r="AH46" s="193">
        <f>AH41*AH42*AH43*AH44*AH45*365*24/1000000</f>
        <v>1.1443600702872E-2</v>
      </c>
      <c r="AI46" s="193">
        <f>AI41*AI42*AI43*AI44*AI45*365*24/1000000</f>
        <v>9.8717256400463992E-3</v>
      </c>
      <c r="AJ46" s="193">
        <f>AJ41*AJ42*AJ43*AJ44*AJ45*365*24/1000000</f>
        <v>6.9687460857455986E-3</v>
      </c>
      <c r="AK46" s="571">
        <v>1.1789889753657599E-2</v>
      </c>
    </row>
    <row r="47" spans="1:37" ht="13.5" thickBot="1" x14ac:dyDescent="0.25">
      <c r="A47" s="194" t="s">
        <v>193</v>
      </c>
      <c r="B47" s="84" t="s">
        <v>194</v>
      </c>
      <c r="C47" s="195">
        <f t="shared" ref="C47:AF47" si="15">C46/C41*1000000</f>
        <v>0.18275006880000005</v>
      </c>
      <c r="D47" s="196">
        <f t="shared" si="15"/>
        <v>0.18275006880000005</v>
      </c>
      <c r="E47" s="196">
        <f t="shared" si="15"/>
        <v>0.18275006880000003</v>
      </c>
      <c r="F47" s="196">
        <f t="shared" si="15"/>
        <v>0.1827500688</v>
      </c>
      <c r="G47" s="196">
        <f t="shared" si="15"/>
        <v>0.18275006880000003</v>
      </c>
      <c r="H47" s="196">
        <f t="shared" si="15"/>
        <v>0.18275006880000003</v>
      </c>
      <c r="I47" s="196">
        <f t="shared" si="15"/>
        <v>0.18275006880000003</v>
      </c>
      <c r="J47" s="196">
        <f t="shared" si="15"/>
        <v>0.1827500688</v>
      </c>
      <c r="K47" s="196">
        <f t="shared" si="15"/>
        <v>0.1827500688</v>
      </c>
      <c r="L47" s="196">
        <f t="shared" si="15"/>
        <v>0.19509010560000001</v>
      </c>
      <c r="M47" s="196">
        <f t="shared" si="15"/>
        <v>0.1592452368</v>
      </c>
      <c r="N47" s="196">
        <f t="shared" si="15"/>
        <v>0.16747192800000005</v>
      </c>
      <c r="O47" s="196">
        <f t="shared" si="15"/>
        <v>0.16148643058106377</v>
      </c>
      <c r="P47" s="196">
        <f t="shared" si="15"/>
        <v>0.17738750684761539</v>
      </c>
      <c r="Q47" s="196">
        <f t="shared" si="15"/>
        <v>0.22775372388444987</v>
      </c>
      <c r="R47" s="196">
        <f t="shared" si="15"/>
        <v>0.17180055031006847</v>
      </c>
      <c r="S47" s="196">
        <f t="shared" si="15"/>
        <v>0.15776554698649842</v>
      </c>
      <c r="T47" s="196">
        <f t="shared" si="15"/>
        <v>0.15872213719398132</v>
      </c>
      <c r="U47" s="196">
        <f t="shared" si="15"/>
        <v>0.18673330455263579</v>
      </c>
      <c r="V47" s="196">
        <f t="shared" si="15"/>
        <v>0.19500185815550536</v>
      </c>
      <c r="W47" s="196">
        <f t="shared" si="15"/>
        <v>0.15538938419779469</v>
      </c>
      <c r="X47" s="196">
        <f t="shared" si="15"/>
        <v>0.21336199076658341</v>
      </c>
      <c r="Y47" s="196">
        <f t="shared" si="15"/>
        <v>0.19904652961075808</v>
      </c>
      <c r="Z47" s="196">
        <f t="shared" si="15"/>
        <v>0.18767758372772655</v>
      </c>
      <c r="AA47" s="196">
        <f t="shared" si="15"/>
        <v>0.21153167694558869</v>
      </c>
      <c r="AB47" s="196">
        <f t="shared" si="15"/>
        <v>0.21425201839563926</v>
      </c>
      <c r="AC47" s="196">
        <f t="shared" si="15"/>
        <v>0.20682167983389327</v>
      </c>
      <c r="AD47" s="196">
        <f t="shared" si="15"/>
        <v>0.18995002763803129</v>
      </c>
      <c r="AE47" s="196">
        <f t="shared" si="15"/>
        <v>0.20948386997737811</v>
      </c>
      <c r="AF47" s="196">
        <f t="shared" si="15"/>
        <v>0.18570707318639543</v>
      </c>
      <c r="AG47" s="196">
        <f>AG46/AG41*1000000</f>
        <v>0.23051662660136402</v>
      </c>
      <c r="AH47" s="196">
        <f>AH46/AH41*1000000</f>
        <v>0.1982762790274975</v>
      </c>
      <c r="AI47" s="196">
        <f>AI46/AI41*1000000</f>
        <v>0.21865585022646747</v>
      </c>
      <c r="AJ47" s="196">
        <f>AJ46/AJ41*1000000</f>
        <v>0.16207418997735201</v>
      </c>
      <c r="AK47" s="570">
        <v>0.22406767313062523</v>
      </c>
    </row>
    <row r="48" spans="1:37" ht="13.5" thickTop="1" x14ac:dyDescent="0.2">
      <c r="A48" s="186"/>
      <c r="B48" s="186"/>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row>
    <row r="49" spans="1:37" ht="13.5" thickBot="1" x14ac:dyDescent="0.25">
      <c r="A49" s="186"/>
      <c r="B49" s="186"/>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row>
    <row r="50" spans="1:37" ht="13.5" thickTop="1" x14ac:dyDescent="0.2">
      <c r="A50" s="85" t="s">
        <v>109</v>
      </c>
      <c r="B50" s="188"/>
      <c r="C50" s="82">
        <v>1990</v>
      </c>
      <c r="D50" s="83">
        <v>1991</v>
      </c>
      <c r="E50" s="83">
        <v>1992</v>
      </c>
      <c r="F50" s="83">
        <v>1993</v>
      </c>
      <c r="G50" s="83">
        <v>1994</v>
      </c>
      <c r="H50" s="83">
        <v>1995</v>
      </c>
      <c r="I50" s="83">
        <v>1996</v>
      </c>
      <c r="J50" s="83">
        <v>1997</v>
      </c>
      <c r="K50" s="83">
        <v>1998</v>
      </c>
      <c r="L50" s="83">
        <v>1999</v>
      </c>
      <c r="M50" s="83">
        <v>2000</v>
      </c>
      <c r="N50" s="83">
        <v>2001</v>
      </c>
      <c r="O50" s="83">
        <v>2002</v>
      </c>
      <c r="P50" s="83">
        <v>2003</v>
      </c>
      <c r="Q50" s="83">
        <v>2004</v>
      </c>
      <c r="R50" s="83">
        <v>2005</v>
      </c>
      <c r="S50" s="83">
        <v>2006</v>
      </c>
      <c r="T50" s="83">
        <v>2007</v>
      </c>
      <c r="U50" s="83">
        <v>2008</v>
      </c>
      <c r="V50" s="83">
        <v>2009</v>
      </c>
      <c r="W50" s="83">
        <v>2010</v>
      </c>
      <c r="X50" s="83">
        <v>2011</v>
      </c>
      <c r="Y50" s="83">
        <v>2012</v>
      </c>
      <c r="Z50" s="83">
        <v>2013</v>
      </c>
      <c r="AA50" s="83">
        <v>2014</v>
      </c>
      <c r="AB50" s="83">
        <v>2015</v>
      </c>
      <c r="AC50" s="83">
        <v>2016</v>
      </c>
      <c r="AD50" s="83">
        <v>2017</v>
      </c>
      <c r="AE50" s="83">
        <v>2018</v>
      </c>
      <c r="AF50" s="83">
        <v>2019</v>
      </c>
      <c r="AG50" s="83">
        <v>2020</v>
      </c>
      <c r="AH50" s="83">
        <v>2021</v>
      </c>
      <c r="AI50" s="83">
        <v>2022</v>
      </c>
      <c r="AJ50" s="83">
        <v>2023</v>
      </c>
      <c r="AK50" s="569">
        <v>2024</v>
      </c>
    </row>
    <row r="51" spans="1:37" x14ac:dyDescent="0.2">
      <c r="A51" s="86" t="s">
        <v>168</v>
      </c>
      <c r="B51" s="189" t="s">
        <v>66</v>
      </c>
      <c r="C51" s="87">
        <f t="shared" ref="C51:AF51" si="16">C52/C3</f>
        <v>2.3801349429306697E-2</v>
      </c>
      <c r="D51" s="88">
        <f t="shared" si="16"/>
        <v>2.9104713827906407E-2</v>
      </c>
      <c r="E51" s="88">
        <f t="shared" si="16"/>
        <v>3.1495766425773307E-2</v>
      </c>
      <c r="F51" s="88">
        <f t="shared" si="16"/>
        <v>3.9007924766892674E-2</v>
      </c>
      <c r="G51" s="88">
        <f t="shared" si="16"/>
        <v>4.5314883866666072E-2</v>
      </c>
      <c r="H51" s="88">
        <f t="shared" si="16"/>
        <v>6.0200640405385572E-2</v>
      </c>
      <c r="I51" s="88">
        <f t="shared" si="16"/>
        <v>5.5229129732072994E-2</v>
      </c>
      <c r="J51" s="88">
        <f t="shared" si="16"/>
        <v>5.5820760470310073E-2</v>
      </c>
      <c r="K51" s="88">
        <f t="shared" si="16"/>
        <v>6.436139824875925E-2</v>
      </c>
      <c r="L51" s="88">
        <f t="shared" si="16"/>
        <v>8.5000891421847191E-2</v>
      </c>
      <c r="M51" s="88">
        <f t="shared" si="16"/>
        <v>7.9416613242746362E-2</v>
      </c>
      <c r="N51" s="88">
        <f t="shared" si="16"/>
        <v>8.5746542251634694E-2</v>
      </c>
      <c r="O51" s="88">
        <f t="shared" si="16"/>
        <v>8.5712644043380748E-2</v>
      </c>
      <c r="P51" s="88">
        <f t="shared" si="16"/>
        <v>6.8411388837334955E-2</v>
      </c>
      <c r="Q51" s="88">
        <f t="shared" si="16"/>
        <v>7.144858011519431E-2</v>
      </c>
      <c r="R51" s="88">
        <f t="shared" si="16"/>
        <v>7.4098058057309554E-2</v>
      </c>
      <c r="S51" s="88">
        <f t="shared" si="16"/>
        <v>8.1954143576591643E-2</v>
      </c>
      <c r="T51" s="88">
        <f t="shared" si="16"/>
        <v>9.3855338365425534E-2</v>
      </c>
      <c r="U51" s="88">
        <f t="shared" si="16"/>
        <v>9.9934163008279051E-2</v>
      </c>
      <c r="V51" s="88">
        <f t="shared" si="16"/>
        <v>0.10006814237734687</v>
      </c>
      <c r="W51" s="88">
        <f t="shared" si="16"/>
        <v>0.10466493697317446</v>
      </c>
      <c r="X51" s="88">
        <f t="shared" si="16"/>
        <v>0.10655891993222263</v>
      </c>
      <c r="Y51" s="88">
        <f t="shared" si="16"/>
        <v>0.11382068050527779</v>
      </c>
      <c r="Z51" s="88">
        <f t="shared" si="16"/>
        <v>0.11894576846006714</v>
      </c>
      <c r="AA51" s="88">
        <f t="shared" si="16"/>
        <v>0.11073580071613666</v>
      </c>
      <c r="AB51" s="88">
        <f t="shared" si="16"/>
        <v>0.10481107648120419</v>
      </c>
      <c r="AC51" s="88">
        <f t="shared" si="16"/>
        <v>0.11264405374170831</v>
      </c>
      <c r="AD51" s="88">
        <f t="shared" si="16"/>
        <v>0.11196385537659151</v>
      </c>
      <c r="AE51" s="88">
        <f t="shared" si="16"/>
        <v>0.11688230892139685</v>
      </c>
      <c r="AF51" s="88">
        <f t="shared" si="16"/>
        <v>0.10777938929082369</v>
      </c>
      <c r="AG51" s="88">
        <f>AG52/AG3</f>
        <v>0.10449125424732833</v>
      </c>
      <c r="AH51" s="88">
        <f>AH52/AH3</f>
        <v>9.6978732239795196E-2</v>
      </c>
      <c r="AI51" s="88">
        <f>AI52/AI3</f>
        <v>9.7428491670430925E-2</v>
      </c>
      <c r="AJ51" s="88">
        <f>AJ52/AJ3</f>
        <v>0.10749833083347032</v>
      </c>
      <c r="AK51" s="571">
        <v>9.7147960765321922E-2</v>
      </c>
    </row>
    <row r="52" spans="1:37" x14ac:dyDescent="0.2">
      <c r="A52" s="86" t="s">
        <v>169</v>
      </c>
      <c r="B52" s="189" t="s">
        <v>170</v>
      </c>
      <c r="C52" s="89">
        <f>'[6]Crops area and crops yeild'!C112</f>
        <v>105102</v>
      </c>
      <c r="D52" s="90">
        <f>'[6]Crops area and crops yeild'!D112</f>
        <v>127773</v>
      </c>
      <c r="E52" s="90">
        <f>'[6]Crops area and crops yeild'!E112</f>
        <v>136473</v>
      </c>
      <c r="F52" s="90">
        <f>'[6]Crops area and crops yeild'!F112</f>
        <v>167423</v>
      </c>
      <c r="G52" s="90">
        <f>'[6]Crops area and crops yeild'!G112</f>
        <v>190721</v>
      </c>
      <c r="H52" s="90">
        <f>'[6]Crops area and crops yeild'!H112</f>
        <v>252285</v>
      </c>
      <c r="I52" s="90">
        <f>'[6]Crops area and crops yeild'!I112</f>
        <v>228775</v>
      </c>
      <c r="J52" s="90">
        <f>'[6]Crops area and crops yeild'!J112</f>
        <v>229767</v>
      </c>
      <c r="K52" s="90">
        <f>'[6]Crops area and crops yeild'!K112</f>
        <v>264310</v>
      </c>
      <c r="L52" s="90">
        <f>'[6]Crops area and crops yeild'!L112</f>
        <v>348949</v>
      </c>
      <c r="M52" s="90">
        <f>'[6]Crops area and crops yeild'!M112</f>
        <v>323842</v>
      </c>
      <c r="N52" s="90">
        <f>'[6]Crops area and crops yeild'!N112</f>
        <v>343004</v>
      </c>
      <c r="O52" s="90">
        <f>'[6]Crops area and crops yeild'!O112</f>
        <v>313025</v>
      </c>
      <c r="P52" s="90">
        <f>'[6]Crops area and crops yeild'!P112</f>
        <v>250959</v>
      </c>
      <c r="Q52" s="90">
        <f>'[6]Crops area and crops yeild'!Q112</f>
        <v>259460</v>
      </c>
      <c r="R52" s="90">
        <f>'[6]Crops area and crops yeild'!R112</f>
        <v>267160</v>
      </c>
      <c r="S52" s="90">
        <f>'[6]Crops area and crops yeild'!S112</f>
        <v>292247</v>
      </c>
      <c r="T52" s="90">
        <f>'[6]Crops area and crops yeild'!T112</f>
        <v>337571</v>
      </c>
      <c r="U52" s="90">
        <f>'[6]Crops area and crops yeild'!U112</f>
        <v>356924.25</v>
      </c>
      <c r="V52" s="90">
        <f>'[6]Crops area and crops yeild'!V112</f>
        <v>354825.67</v>
      </c>
      <c r="W52" s="90">
        <f>'[6]Crops area and crops yeild'!W112</f>
        <v>368824.32000000001</v>
      </c>
      <c r="X52" s="90">
        <f>'[6]Crops area and crops yeild'!X112</f>
        <v>373385.86</v>
      </c>
      <c r="Y52" s="90">
        <f>'[6]Crops area and crops yeild'!Y112</f>
        <v>401319.14</v>
      </c>
      <c r="Z52" s="90">
        <f>'[6]Crops area and crops yeild'!Z112</f>
        <v>418808.09</v>
      </c>
      <c r="AA52" s="90">
        <f>'[6]Crops area and crops yeild'!AA112</f>
        <v>389297.83</v>
      </c>
      <c r="AB52" s="90">
        <f>'[6]Crops area and crops yeild'!AB112</f>
        <v>366180.29</v>
      </c>
      <c r="AC52" s="90">
        <f>'[6]Crops area and crops yeild'!AC112</f>
        <v>392991.25</v>
      </c>
      <c r="AD52" s="90">
        <f>'[6]Crops area and crops yeild'!AD112</f>
        <v>394261.6</v>
      </c>
      <c r="AE52" s="90">
        <f>'[6]Crops area and crops yeild'!AE112</f>
        <v>411801.58</v>
      </c>
      <c r="AF52" s="90">
        <f>'[6]Crops area and crops yeild'!AF112</f>
        <v>379777.8</v>
      </c>
      <c r="AG52" s="90">
        <f>'[6]Crops area and crops yeild'!AG112</f>
        <v>368213.71</v>
      </c>
      <c r="AH52" s="90">
        <f>'[6]Crops area and crops yeild'!AH112</f>
        <v>342315.21</v>
      </c>
      <c r="AI52" s="90">
        <f>'[6]Crops area and crops yeild'!AI112</f>
        <v>343963.82</v>
      </c>
      <c r="AJ52" s="90">
        <f>'[6]Crops area and crops yeild'!AJ112</f>
        <v>379943.57</v>
      </c>
      <c r="AK52" s="571">
        <v>343380.14</v>
      </c>
    </row>
    <row r="53" spans="1:37" x14ac:dyDescent="0.2">
      <c r="A53" s="86" t="s">
        <v>171</v>
      </c>
      <c r="B53" s="189" t="s">
        <v>66</v>
      </c>
      <c r="C53" s="91">
        <v>0.3</v>
      </c>
      <c r="D53" s="92">
        <f>C53</f>
        <v>0.3</v>
      </c>
      <c r="E53" s="92">
        <f t="shared" ref="E53:AI53" si="17">D53</f>
        <v>0.3</v>
      </c>
      <c r="F53" s="92">
        <f t="shared" si="17"/>
        <v>0.3</v>
      </c>
      <c r="G53" s="92">
        <f t="shared" si="17"/>
        <v>0.3</v>
      </c>
      <c r="H53" s="92">
        <f t="shared" si="17"/>
        <v>0.3</v>
      </c>
      <c r="I53" s="92">
        <f t="shared" si="17"/>
        <v>0.3</v>
      </c>
      <c r="J53" s="92">
        <f t="shared" si="17"/>
        <v>0.3</v>
      </c>
      <c r="K53" s="92">
        <f t="shared" si="17"/>
        <v>0.3</v>
      </c>
      <c r="L53" s="92">
        <f t="shared" si="17"/>
        <v>0.3</v>
      </c>
      <c r="M53" s="92">
        <f t="shared" si="17"/>
        <v>0.3</v>
      </c>
      <c r="N53" s="92">
        <f t="shared" si="17"/>
        <v>0.3</v>
      </c>
      <c r="O53" s="92">
        <f t="shared" si="17"/>
        <v>0.3</v>
      </c>
      <c r="P53" s="92">
        <f t="shared" si="17"/>
        <v>0.3</v>
      </c>
      <c r="Q53" s="92">
        <f t="shared" si="17"/>
        <v>0.3</v>
      </c>
      <c r="R53" s="92">
        <f t="shared" si="17"/>
        <v>0.3</v>
      </c>
      <c r="S53" s="92">
        <f t="shared" si="17"/>
        <v>0.3</v>
      </c>
      <c r="T53" s="92">
        <f t="shared" si="17"/>
        <v>0.3</v>
      </c>
      <c r="U53" s="92">
        <f t="shared" si="17"/>
        <v>0.3</v>
      </c>
      <c r="V53" s="92">
        <f t="shared" si="17"/>
        <v>0.3</v>
      </c>
      <c r="W53" s="92">
        <f t="shared" si="17"/>
        <v>0.3</v>
      </c>
      <c r="X53" s="92">
        <f t="shared" si="17"/>
        <v>0.3</v>
      </c>
      <c r="Y53" s="92">
        <f t="shared" si="17"/>
        <v>0.3</v>
      </c>
      <c r="Z53" s="92">
        <f t="shared" si="17"/>
        <v>0.3</v>
      </c>
      <c r="AA53" s="92">
        <f t="shared" si="17"/>
        <v>0.3</v>
      </c>
      <c r="AB53" s="92">
        <f t="shared" si="17"/>
        <v>0.3</v>
      </c>
      <c r="AC53" s="92">
        <f t="shared" si="17"/>
        <v>0.3</v>
      </c>
      <c r="AD53" s="92">
        <f t="shared" si="17"/>
        <v>0.3</v>
      </c>
      <c r="AE53" s="92">
        <f t="shared" si="17"/>
        <v>0.3</v>
      </c>
      <c r="AF53" s="92">
        <f t="shared" si="17"/>
        <v>0.3</v>
      </c>
      <c r="AG53" s="92">
        <f t="shared" si="17"/>
        <v>0.3</v>
      </c>
      <c r="AH53" s="92">
        <f t="shared" si="17"/>
        <v>0.3</v>
      </c>
      <c r="AI53" s="92">
        <f t="shared" si="17"/>
        <v>0.3</v>
      </c>
      <c r="AJ53" s="92">
        <f>AI53</f>
        <v>0.3</v>
      </c>
      <c r="AK53" s="571">
        <v>0.3</v>
      </c>
    </row>
    <row r="54" spans="1:37" x14ac:dyDescent="0.2">
      <c r="A54" s="86" t="s">
        <v>172</v>
      </c>
      <c r="B54" s="189" t="s">
        <v>173</v>
      </c>
      <c r="C54" s="93">
        <f>'[6]Crops area and crops yeild'!C114*1000</f>
        <v>2430</v>
      </c>
      <c r="D54" s="94">
        <f>'[6]Crops area and crops yeild'!D114*1000</f>
        <v>2430</v>
      </c>
      <c r="E54" s="94">
        <f>'[6]Crops area and crops yeild'!E114*1000</f>
        <v>2430</v>
      </c>
      <c r="F54" s="94">
        <f>'[6]Crops area and crops yeild'!F114*1000</f>
        <v>2430</v>
      </c>
      <c r="G54" s="94">
        <f>'[6]Crops area and crops yeild'!G114*1000</f>
        <v>2430</v>
      </c>
      <c r="H54" s="94">
        <f>'[6]Crops area and crops yeild'!H114*1000</f>
        <v>2430</v>
      </c>
      <c r="I54" s="94">
        <f>'[6]Crops area and crops yeild'!I114*1000</f>
        <v>2520</v>
      </c>
      <c r="J54" s="94">
        <f>'[6]Crops area and crops yeild'!J114*1000</f>
        <v>2520</v>
      </c>
      <c r="K54" s="94">
        <f>'[6]Crops area and crops yeild'!K114*1000</f>
        <v>2570</v>
      </c>
      <c r="L54" s="94">
        <f>'[6]Crops area and crops yeild'!L114*1000</f>
        <v>2670</v>
      </c>
      <c r="M54" s="94">
        <f>'[6]Crops area and crops yeild'!M114*1000</f>
        <v>2610</v>
      </c>
      <c r="N54" s="94">
        <f>'[6]Crops area and crops yeild'!N114*1000</f>
        <v>2840</v>
      </c>
      <c r="O54" s="94">
        <f>'[6]Crops area and crops yeild'!O114*1000</f>
        <v>2266.6975481191598</v>
      </c>
      <c r="P54" s="94">
        <f>'[6]Crops area and crops yeild'!P114*1000</f>
        <v>1545.2922588948793</v>
      </c>
      <c r="Q54" s="94">
        <f>'[6]Crops area and crops yeild'!Q114*1000</f>
        <v>3602.3818700377706</v>
      </c>
      <c r="R54" s="94">
        <f>'[6]Crops area and crops yeild'!R114*1000</f>
        <v>2879.8360533013924</v>
      </c>
      <c r="S54" s="94">
        <f>'[6]Crops area and crops yeild'!S114*1000</f>
        <v>3011.7400691880503</v>
      </c>
      <c r="T54" s="94">
        <f>'[6]Crops area and crops yeild'!T114*1000</f>
        <v>3056.8976600478122</v>
      </c>
      <c r="U54" s="94">
        <f>'[6]Crops area and crops yeild'!U114*1000</f>
        <v>2938.8399919590784</v>
      </c>
      <c r="V54" s="94">
        <f>'[6]Crops area and crops yeild'!V114*1000</f>
        <v>3179.3609239151165</v>
      </c>
      <c r="W54" s="94">
        <f>'[6]Crops area and crops yeild'!W114*1000</f>
        <v>2826.3263387837328</v>
      </c>
      <c r="X54" s="94">
        <f>'[6]Crops area and crops yeild'!X114*1000</f>
        <v>2801.5812382397125</v>
      </c>
      <c r="Y54" s="94">
        <f>'[6]Crops area and crops yeild'!Y114*1000</f>
        <v>2763.7269181828706</v>
      </c>
      <c r="Z54" s="94">
        <f>'[6]Crops area and crops yeild'!Z114*1000</f>
        <v>3445.9934859424511</v>
      </c>
      <c r="AA54" s="94">
        <f>'[6]Crops area and crops yeild'!AA114*1000</f>
        <v>3948.9567665969266</v>
      </c>
      <c r="AB54" s="94">
        <f>'[6]Crops area and crops yeild'!AB114*1000</f>
        <v>3430.5832790727213</v>
      </c>
      <c r="AC54" s="94">
        <f>'[6]Crops area and crops yeild'!AC114*1000</f>
        <v>3458.4099518755188</v>
      </c>
      <c r="AD54" s="94">
        <f>'[6]Crops area and crops yeild'!AD114*1000</f>
        <v>2907.2671545998901</v>
      </c>
      <c r="AE54" s="94">
        <f>'[6]Crops area and crops yeild'!AE114*1000</f>
        <v>3425.8465448335578</v>
      </c>
      <c r="AF54" s="94">
        <f>'[6]Crops area and crops yeild'!AF114*1000</f>
        <v>3046.4481072879989</v>
      </c>
      <c r="AG54" s="94">
        <f>'[6]Crops area and crops yeild'!AG114*1000</f>
        <v>3382.0792821646969</v>
      </c>
      <c r="AH54" s="94">
        <f>'[6]Crops area and crops yeild'!AH114*1000</f>
        <v>2994.1058418058606</v>
      </c>
      <c r="AI54" s="94">
        <f>'[6]Crops area and crops yeild'!AI114*1000</f>
        <v>3391.0326964039418</v>
      </c>
      <c r="AJ54" s="94">
        <f>'[6]Crops area and crops yeild'!AJ114*1000</f>
        <v>3446.5533658064014</v>
      </c>
      <c r="AK54" s="571">
        <v>2757.5585763346708</v>
      </c>
    </row>
    <row r="55" spans="1:37" x14ac:dyDescent="0.2">
      <c r="A55" s="86" t="s">
        <v>174</v>
      </c>
      <c r="B55" s="189" t="s">
        <v>175</v>
      </c>
      <c r="C55" s="91">
        <v>0.91</v>
      </c>
      <c r="D55" s="92">
        <v>0.91</v>
      </c>
      <c r="E55" s="92">
        <v>0.91</v>
      </c>
      <c r="F55" s="92">
        <v>0.91</v>
      </c>
      <c r="G55" s="92">
        <v>0.91</v>
      </c>
      <c r="H55" s="92">
        <v>0.91</v>
      </c>
      <c r="I55" s="92">
        <v>0.91</v>
      </c>
      <c r="J55" s="92">
        <v>0.91</v>
      </c>
      <c r="K55" s="92">
        <v>0.91</v>
      </c>
      <c r="L55" s="92">
        <v>0.91</v>
      </c>
      <c r="M55" s="92">
        <v>0.91</v>
      </c>
      <c r="N55" s="92">
        <v>0.91</v>
      </c>
      <c r="O55" s="92">
        <v>0.91</v>
      </c>
      <c r="P55" s="92">
        <v>0.91</v>
      </c>
      <c r="Q55" s="92">
        <v>0.91</v>
      </c>
      <c r="R55" s="92">
        <v>0.91</v>
      </c>
      <c r="S55" s="92">
        <v>0.91</v>
      </c>
      <c r="T55" s="92">
        <v>0.91</v>
      </c>
      <c r="U55" s="92">
        <v>0.91</v>
      </c>
      <c r="V55" s="92">
        <v>0.91</v>
      </c>
      <c r="W55" s="92">
        <v>0.91</v>
      </c>
      <c r="X55" s="92">
        <v>0.91</v>
      </c>
      <c r="Y55" s="92">
        <v>0.91</v>
      </c>
      <c r="Z55" s="92">
        <v>0.91</v>
      </c>
      <c r="AA55" s="92">
        <v>0.91</v>
      </c>
      <c r="AB55" s="92">
        <v>0.91</v>
      </c>
      <c r="AC55" s="92">
        <v>0.91</v>
      </c>
      <c r="AD55" s="92">
        <v>0.91</v>
      </c>
      <c r="AE55" s="92">
        <v>0.91</v>
      </c>
      <c r="AF55" s="92">
        <v>0.91</v>
      </c>
      <c r="AG55" s="92">
        <v>0.91</v>
      </c>
      <c r="AH55" s="92">
        <v>0.91</v>
      </c>
      <c r="AI55" s="92">
        <v>0.91</v>
      </c>
      <c r="AJ55" s="92">
        <v>0.91</v>
      </c>
      <c r="AK55" s="571">
        <v>0.91</v>
      </c>
    </row>
    <row r="56" spans="1:37" x14ac:dyDescent="0.2">
      <c r="A56" s="86" t="s">
        <v>176</v>
      </c>
      <c r="B56" s="189" t="s">
        <v>177</v>
      </c>
      <c r="C56" s="91">
        <v>2.0200000000000001E-7</v>
      </c>
      <c r="D56" s="92">
        <v>2.0200000000000001E-7</v>
      </c>
      <c r="E56" s="92">
        <v>2.0200000000000001E-7</v>
      </c>
      <c r="F56" s="92">
        <v>2.0200000000000001E-7</v>
      </c>
      <c r="G56" s="92">
        <v>2.0200000000000001E-7</v>
      </c>
      <c r="H56" s="92">
        <v>2.0200000000000001E-7</v>
      </c>
      <c r="I56" s="92">
        <v>2.0200000000000001E-7</v>
      </c>
      <c r="J56" s="92">
        <v>2.0200000000000001E-7</v>
      </c>
      <c r="K56" s="92">
        <v>2.0200000000000001E-7</v>
      </c>
      <c r="L56" s="92">
        <v>2.0200000000000001E-7</v>
      </c>
      <c r="M56" s="92">
        <v>2.0200000000000001E-7</v>
      </c>
      <c r="N56" s="92">
        <v>2.0200000000000001E-7</v>
      </c>
      <c r="O56" s="92">
        <v>2.0200000000000001E-7</v>
      </c>
      <c r="P56" s="92">
        <v>2.0200000000000001E-7</v>
      </c>
      <c r="Q56" s="92">
        <v>2.0200000000000001E-7</v>
      </c>
      <c r="R56" s="92">
        <v>2.0200000000000001E-7</v>
      </c>
      <c r="S56" s="92">
        <v>2.0200000000000001E-7</v>
      </c>
      <c r="T56" s="92">
        <v>2.0200000000000001E-7</v>
      </c>
      <c r="U56" s="92">
        <v>2.0200000000000001E-7</v>
      </c>
      <c r="V56" s="92">
        <v>2.0200000000000001E-7</v>
      </c>
      <c r="W56" s="92">
        <v>2.0200000000000001E-7</v>
      </c>
      <c r="X56" s="92">
        <v>2.0200000000000001E-7</v>
      </c>
      <c r="Y56" s="92">
        <v>2.0200000000000001E-7</v>
      </c>
      <c r="Z56" s="92">
        <v>2.0200000000000001E-7</v>
      </c>
      <c r="AA56" s="92">
        <v>2.0200000000000001E-7</v>
      </c>
      <c r="AB56" s="92">
        <v>2.0200000000000001E-7</v>
      </c>
      <c r="AC56" s="92">
        <v>2.0200000000000001E-7</v>
      </c>
      <c r="AD56" s="92">
        <v>2.0200000000000001E-7</v>
      </c>
      <c r="AE56" s="92">
        <v>2.0200000000000001E-7</v>
      </c>
      <c r="AF56" s="92">
        <v>2.0200000000000001E-7</v>
      </c>
      <c r="AG56" s="92">
        <v>2.0200000000000001E-7</v>
      </c>
      <c r="AH56" s="92">
        <v>2.0200000000000001E-7</v>
      </c>
      <c r="AI56" s="92">
        <v>2.0200000000000001E-7</v>
      </c>
      <c r="AJ56" s="92">
        <v>2.0200000000000001E-7</v>
      </c>
      <c r="AK56" s="571">
        <v>2.0200000000000001E-7</v>
      </c>
    </row>
    <row r="57" spans="1:37" x14ac:dyDescent="0.2">
      <c r="A57" s="190" t="s">
        <v>191</v>
      </c>
      <c r="B57" s="191" t="s">
        <v>192</v>
      </c>
      <c r="C57" s="192">
        <f t="shared" ref="C57:AF57" si="18">C52*C53*C54*C55*C56*365*24/1000000</f>
        <v>0.12337733259502559</v>
      </c>
      <c r="D57" s="193">
        <f t="shared" si="18"/>
        <v>0.14999040853327442</v>
      </c>
      <c r="E57" s="193">
        <f t="shared" si="18"/>
        <v>0.1602031808266344</v>
      </c>
      <c r="F57" s="193">
        <f t="shared" si="18"/>
        <v>0.19653482478979439</v>
      </c>
      <c r="G57" s="193">
        <f t="shared" si="18"/>
        <v>0.22388392466228879</v>
      </c>
      <c r="H57" s="193">
        <f t="shared" si="18"/>
        <v>0.29615278827934804</v>
      </c>
      <c r="I57" s="193">
        <f t="shared" si="18"/>
        <v>0.27850130046648003</v>
      </c>
      <c r="J57" s="193">
        <f t="shared" si="18"/>
        <v>0.27970892057384644</v>
      </c>
      <c r="K57" s="193">
        <f t="shared" si="18"/>
        <v>0.32814428178823202</v>
      </c>
      <c r="L57" s="193">
        <f t="shared" si="18"/>
        <v>0.45008168643481677</v>
      </c>
      <c r="M57" s="193">
        <f t="shared" si="18"/>
        <v>0.40831167963287518</v>
      </c>
      <c r="N57" s="193">
        <f t="shared" si="18"/>
        <v>0.47058236429218564</v>
      </c>
      <c r="O57" s="193">
        <f t="shared" si="18"/>
        <v>0.34276046372568003</v>
      </c>
      <c r="P57" s="193">
        <f t="shared" si="18"/>
        <v>0.18734043608280002</v>
      </c>
      <c r="Q57" s="193">
        <f t="shared" si="18"/>
        <v>0.45152134385904008</v>
      </c>
      <c r="R57" s="193">
        <f t="shared" si="18"/>
        <v>0.37166984100792005</v>
      </c>
      <c r="S57" s="193">
        <f t="shared" si="18"/>
        <v>0.42519257438112001</v>
      </c>
      <c r="T57" s="193">
        <f t="shared" si="18"/>
        <v>0.49849884040320003</v>
      </c>
      <c r="U57" s="193">
        <f t="shared" si="18"/>
        <v>0.50672241913980964</v>
      </c>
      <c r="V57" s="193">
        <f t="shared" si="18"/>
        <v>0.54497049047597523</v>
      </c>
      <c r="W57" s="193">
        <f t="shared" si="18"/>
        <v>0.50357015018659435</v>
      </c>
      <c r="X57" s="193">
        <f t="shared" si="18"/>
        <v>0.50533480381194706</v>
      </c>
      <c r="Y57" s="193">
        <f t="shared" si="18"/>
        <v>0.53580051174882959</v>
      </c>
      <c r="Z57" s="193">
        <f t="shared" si="18"/>
        <v>0.69718436170765197</v>
      </c>
      <c r="AA57" s="193">
        <f t="shared" si="18"/>
        <v>0.74264709171088805</v>
      </c>
      <c r="AB57" s="193">
        <f t="shared" si="18"/>
        <v>0.60684957683794072</v>
      </c>
      <c r="AC57" s="193">
        <f t="shared" si="18"/>
        <v>0.65656461904815611</v>
      </c>
      <c r="AD57" s="193">
        <f t="shared" si="18"/>
        <v>0.553716601231248</v>
      </c>
      <c r="AE57" s="193">
        <f t="shared" si="18"/>
        <v>0.68151283098181936</v>
      </c>
      <c r="AF57" s="193">
        <f t="shared" si="18"/>
        <v>0.55890948749650582</v>
      </c>
      <c r="AG57" s="193">
        <f>AG52*AG53*AG54*AG55*AG56*365*24/1000000</f>
        <v>0.60159173577572156</v>
      </c>
      <c r="AH57" s="193">
        <f>AH52*AH53*AH54*AH55*AH56*365*24/1000000</f>
        <v>0.49512113782251127</v>
      </c>
      <c r="AI57" s="193">
        <f>AI52*AI53*AI54*AI55*AI56*365*24/1000000</f>
        <v>0.56345970483653762</v>
      </c>
      <c r="AJ57" s="193">
        <f>AJ52*AJ53*AJ54*AJ55*AJ56*365*24/1000000</f>
        <v>0.63258986435757847</v>
      </c>
      <c r="AK57" s="571">
        <v>0.45742304705151599</v>
      </c>
    </row>
    <row r="58" spans="1:37" ht="13.5" thickBot="1" x14ac:dyDescent="0.25">
      <c r="A58" s="194" t="s">
        <v>193</v>
      </c>
      <c r="B58" s="84" t="s">
        <v>194</v>
      </c>
      <c r="C58" s="195">
        <f t="shared" ref="C58:AF58" si="19">C57/C52*1000000</f>
        <v>1.1738818728</v>
      </c>
      <c r="D58" s="196">
        <f t="shared" si="19"/>
        <v>1.1738818728000002</v>
      </c>
      <c r="E58" s="196">
        <f t="shared" si="19"/>
        <v>1.1738818728</v>
      </c>
      <c r="F58" s="196">
        <f t="shared" si="19"/>
        <v>1.1738818728</v>
      </c>
      <c r="G58" s="196">
        <f t="shared" si="19"/>
        <v>1.1738818728</v>
      </c>
      <c r="H58" s="196">
        <f t="shared" si="19"/>
        <v>1.1738818728000002</v>
      </c>
      <c r="I58" s="196">
        <f t="shared" si="19"/>
        <v>1.2173589792000001</v>
      </c>
      <c r="J58" s="196">
        <f t="shared" si="19"/>
        <v>1.2173589792000001</v>
      </c>
      <c r="K58" s="196">
        <f t="shared" si="19"/>
        <v>1.2415129272000001</v>
      </c>
      <c r="L58" s="196">
        <f t="shared" si="19"/>
        <v>1.2898208231999999</v>
      </c>
      <c r="M58" s="196">
        <f t="shared" si="19"/>
        <v>1.2608360856</v>
      </c>
      <c r="N58" s="196">
        <f t="shared" si="19"/>
        <v>1.3719442464</v>
      </c>
      <c r="O58" s="196">
        <f t="shared" si="19"/>
        <v>1.0949938941799537</v>
      </c>
      <c r="P58" s="196">
        <f t="shared" si="19"/>
        <v>0.74649817732298906</v>
      </c>
      <c r="Q58" s="196">
        <f t="shared" si="19"/>
        <v>1.7402348873007016</v>
      </c>
      <c r="R58" s="196">
        <f t="shared" si="19"/>
        <v>1.3911882055993414</v>
      </c>
      <c r="S58" s="196">
        <f t="shared" si="19"/>
        <v>1.4549082604136911</v>
      </c>
      <c r="T58" s="196">
        <f t="shared" si="19"/>
        <v>1.4767229424423307</v>
      </c>
      <c r="U58" s="196">
        <f t="shared" si="19"/>
        <v>1.4196917669219999</v>
      </c>
      <c r="V58" s="196">
        <f t="shared" si="19"/>
        <v>1.5358823685895535</v>
      </c>
      <c r="W58" s="196">
        <f t="shared" si="19"/>
        <v>1.3653387883602532</v>
      </c>
      <c r="X58" s="196">
        <f t="shared" si="19"/>
        <v>1.3533849509243523</v>
      </c>
      <c r="Y58" s="196">
        <f t="shared" si="19"/>
        <v>1.3350983253597863</v>
      </c>
      <c r="Z58" s="196">
        <f t="shared" si="19"/>
        <v>1.6646869493558538</v>
      </c>
      <c r="AA58" s="196">
        <f t="shared" si="19"/>
        <v>1.9076579278926062</v>
      </c>
      <c r="AB58" s="196">
        <f t="shared" si="19"/>
        <v>1.6572426026478397</v>
      </c>
      <c r="AC58" s="196">
        <f t="shared" si="19"/>
        <v>1.6706850828056761</v>
      </c>
      <c r="AD58" s="196">
        <f t="shared" si="19"/>
        <v>1.4044395934862741</v>
      </c>
      <c r="AE58" s="196">
        <f t="shared" si="19"/>
        <v>1.6549543859977889</v>
      </c>
      <c r="AF58" s="196">
        <f t="shared" si="19"/>
        <v>1.4716749833626552</v>
      </c>
      <c r="AG58" s="196">
        <f>AG57/AG52*1000000</f>
        <v>1.6338113422656684</v>
      </c>
      <c r="AH58" s="196">
        <f>AH57/AH52*1000000</f>
        <v>1.4463895361894998</v>
      </c>
      <c r="AI58" s="196">
        <f>AI57/AI52*1000000</f>
        <v>1.6381365483048118</v>
      </c>
      <c r="AJ58" s="196">
        <f>AJ57/AJ52*1000000</f>
        <v>1.6649574155382558</v>
      </c>
      <c r="AK58" s="570">
        <v>1.3321185291948334</v>
      </c>
    </row>
    <row r="59" spans="1:37" ht="13.5" thickTop="1" x14ac:dyDescent="0.2">
      <c r="A59" s="186"/>
      <c r="B59" s="186"/>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row>
    <row r="60" spans="1:37" ht="13.5" thickBot="1" x14ac:dyDescent="0.25">
      <c r="A60" s="186"/>
      <c r="B60" s="186"/>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row>
    <row r="61" spans="1:37" ht="13.5" thickTop="1" x14ac:dyDescent="0.2">
      <c r="A61" s="85" t="s">
        <v>178</v>
      </c>
      <c r="B61" s="188"/>
      <c r="C61" s="82">
        <v>1990</v>
      </c>
      <c r="D61" s="83">
        <v>1991</v>
      </c>
      <c r="E61" s="83">
        <v>1992</v>
      </c>
      <c r="F61" s="83">
        <v>1993</v>
      </c>
      <c r="G61" s="83">
        <v>1994</v>
      </c>
      <c r="H61" s="83">
        <v>1995</v>
      </c>
      <c r="I61" s="83">
        <v>1996</v>
      </c>
      <c r="J61" s="83">
        <v>1997</v>
      </c>
      <c r="K61" s="83">
        <v>1998</v>
      </c>
      <c r="L61" s="83">
        <v>1999</v>
      </c>
      <c r="M61" s="83">
        <v>2000</v>
      </c>
      <c r="N61" s="83">
        <v>2001</v>
      </c>
      <c r="O61" s="83">
        <v>2002</v>
      </c>
      <c r="P61" s="83">
        <v>2003</v>
      </c>
      <c r="Q61" s="83">
        <v>2004</v>
      </c>
      <c r="R61" s="83">
        <v>2005</v>
      </c>
      <c r="S61" s="83">
        <v>2006</v>
      </c>
      <c r="T61" s="83">
        <v>2007</v>
      </c>
      <c r="U61" s="83">
        <v>2008</v>
      </c>
      <c r="V61" s="83">
        <v>2009</v>
      </c>
      <c r="W61" s="83">
        <v>2010</v>
      </c>
      <c r="X61" s="83">
        <v>2011</v>
      </c>
      <c r="Y61" s="83">
        <v>2012</v>
      </c>
      <c r="Z61" s="83">
        <v>2013</v>
      </c>
      <c r="AA61" s="83">
        <v>2014</v>
      </c>
      <c r="AB61" s="83">
        <v>2015</v>
      </c>
      <c r="AC61" s="83">
        <v>2016</v>
      </c>
      <c r="AD61" s="83">
        <v>2017</v>
      </c>
      <c r="AE61" s="83">
        <v>2018</v>
      </c>
      <c r="AF61" s="83">
        <v>2019</v>
      </c>
      <c r="AG61" s="83">
        <v>2020</v>
      </c>
      <c r="AH61" s="83">
        <v>2021</v>
      </c>
      <c r="AI61" s="83">
        <v>2022</v>
      </c>
      <c r="AJ61" s="83">
        <v>2023</v>
      </c>
      <c r="AK61" s="569">
        <v>2024</v>
      </c>
    </row>
    <row r="62" spans="1:37" x14ac:dyDescent="0.2">
      <c r="A62" s="86" t="s">
        <v>168</v>
      </c>
      <c r="B62" s="189" t="s">
        <v>66</v>
      </c>
      <c r="C62" s="87">
        <f t="shared" ref="C62:AF62" si="20">C63/C3</f>
        <v>1.0177317698069231E-2</v>
      </c>
      <c r="D62" s="88">
        <f t="shared" si="20"/>
        <v>7.9417079321136459E-3</v>
      </c>
      <c r="E62" s="88">
        <f t="shared" si="20"/>
        <v>7.7160277467286922E-3</v>
      </c>
      <c r="F62" s="88">
        <f t="shared" si="20"/>
        <v>6.9095585247365612E-3</v>
      </c>
      <c r="G62" s="88">
        <f t="shared" si="20"/>
        <v>7.1113011893253267E-3</v>
      </c>
      <c r="H62" s="88">
        <f t="shared" si="20"/>
        <v>6.5179479266429113E-3</v>
      </c>
      <c r="I62" s="88">
        <f t="shared" si="20"/>
        <v>7.2126793093875855E-3</v>
      </c>
      <c r="J62" s="88">
        <f t="shared" si="20"/>
        <v>8.4994333609865556E-3</v>
      </c>
      <c r="K62" s="88">
        <f t="shared" si="20"/>
        <v>8.013092702402181E-3</v>
      </c>
      <c r="L62" s="88">
        <f t="shared" si="20"/>
        <v>9.6089404581116613E-3</v>
      </c>
      <c r="M62" s="88">
        <f t="shared" si="20"/>
        <v>1.1595332674442403E-2</v>
      </c>
      <c r="N62" s="88">
        <f t="shared" si="20"/>
        <v>1.5483695041404033E-2</v>
      </c>
      <c r="O62" s="88">
        <f t="shared" si="20"/>
        <v>1.932350863394738E-2</v>
      </c>
      <c r="P62" s="88">
        <f t="shared" si="20"/>
        <v>2.3287115834929911E-2</v>
      </c>
      <c r="Q62" s="88">
        <f t="shared" si="20"/>
        <v>2.4761920035991626E-2</v>
      </c>
      <c r="R62" s="88">
        <f t="shared" si="20"/>
        <v>2.7193082752744409E-2</v>
      </c>
      <c r="S62" s="88">
        <f t="shared" si="20"/>
        <v>2.5181928058185244E-2</v>
      </c>
      <c r="T62" s="88">
        <f t="shared" si="20"/>
        <v>3.1044986334381255E-2</v>
      </c>
      <c r="U62" s="88">
        <f t="shared" si="20"/>
        <v>3.1856104649612284E-2</v>
      </c>
      <c r="V62" s="88">
        <f t="shared" si="20"/>
        <v>2.9687849917038569E-2</v>
      </c>
      <c r="W62" s="88">
        <f t="shared" si="20"/>
        <v>2.9307624068007493E-2</v>
      </c>
      <c r="X62" s="88">
        <f t="shared" si="20"/>
        <v>3.4533292426172084E-2</v>
      </c>
      <c r="Y62" s="88">
        <f t="shared" si="20"/>
        <v>3.3844719375605611E-2</v>
      </c>
      <c r="Z62" s="88">
        <f t="shared" si="20"/>
        <v>2.7521127781320029E-2</v>
      </c>
      <c r="AA62" s="88">
        <f t="shared" si="20"/>
        <v>2.8089295105354465E-2</v>
      </c>
      <c r="AB62" s="88">
        <f t="shared" si="20"/>
        <v>2.2890167982329242E-2</v>
      </c>
      <c r="AC62" s="88">
        <f t="shared" si="20"/>
        <v>2.4766920218694612E-2</v>
      </c>
      <c r="AD62" s="88">
        <f t="shared" si="20"/>
        <v>2.4421053429124664E-2</v>
      </c>
      <c r="AE62" s="88">
        <f t="shared" si="20"/>
        <v>2.3231836518437354E-2</v>
      </c>
      <c r="AF62" s="88">
        <f t="shared" si="20"/>
        <v>2.1235704979681264E-2</v>
      </c>
      <c r="AG62" s="88">
        <f>AG63/AG3</f>
        <v>2.4754276695178427E-2</v>
      </c>
      <c r="AH62" s="88">
        <f>AH63/AH3</f>
        <v>2.9020999909085413E-2</v>
      </c>
      <c r="AI62" s="88">
        <f>AI63/AI3</f>
        <v>2.2788417274593523E-2</v>
      </c>
      <c r="AJ62" s="88">
        <f>AJ63/AJ3</f>
        <v>1.8212194725921824E-2</v>
      </c>
      <c r="AK62" s="571">
        <v>2.4750230850088786E-2</v>
      </c>
    </row>
    <row r="63" spans="1:37" x14ac:dyDescent="0.2">
      <c r="A63" s="86" t="s">
        <v>169</v>
      </c>
      <c r="B63" s="189" t="s">
        <v>170</v>
      </c>
      <c r="C63" s="89">
        <f>'[6]Crops area and crops yeild'!C85</f>
        <v>44941</v>
      </c>
      <c r="D63" s="90">
        <f>'[6]Crops area and crops yeild'!D85</f>
        <v>34865</v>
      </c>
      <c r="E63" s="90">
        <f>'[6]Crops area and crops yeild'!E85</f>
        <v>33434</v>
      </c>
      <c r="F63" s="90">
        <f>'[6]Crops area and crops yeild'!F85</f>
        <v>29656</v>
      </c>
      <c r="G63" s="90">
        <f>'[6]Crops area and crops yeild'!G85</f>
        <v>29930</v>
      </c>
      <c r="H63" s="90">
        <f>'[6]Crops area and crops yeild'!H85</f>
        <v>27315</v>
      </c>
      <c r="I63" s="90">
        <f>'[6]Crops area and crops yeild'!I85</f>
        <v>29877</v>
      </c>
      <c r="J63" s="90">
        <f>'[6]Crops area and crops yeild'!J85</f>
        <v>34985</v>
      </c>
      <c r="K63" s="90">
        <f>'[6]Crops area and crops yeild'!K85</f>
        <v>32907</v>
      </c>
      <c r="L63" s="90">
        <f>'[6]Crops area and crops yeild'!L85</f>
        <v>39447</v>
      </c>
      <c r="M63" s="90">
        <f>'[6]Crops area and crops yeild'!M85</f>
        <v>47283</v>
      </c>
      <c r="N63" s="90">
        <f>'[6]Crops area and crops yeild'!N85</f>
        <v>61938</v>
      </c>
      <c r="O63" s="90">
        <f>'[6]Crops area and crops yeild'!O85</f>
        <v>70570</v>
      </c>
      <c r="P63" s="90">
        <f>'[6]Crops area and crops yeild'!P85</f>
        <v>85426</v>
      </c>
      <c r="Q63" s="90">
        <f>'[6]Crops area and crops yeild'!Q85</f>
        <v>89921</v>
      </c>
      <c r="R63" s="90">
        <f>'[6]Crops area and crops yeild'!R85</f>
        <v>98044.458636207593</v>
      </c>
      <c r="S63" s="90">
        <f>'[6]Crops area and crops yeild'!S85</f>
        <v>89798.301928964254</v>
      </c>
      <c r="T63" s="90">
        <f>'[6]Crops area and crops yeild'!T85</f>
        <v>111660</v>
      </c>
      <c r="U63" s="90">
        <f>'[6]Crops area and crops yeild'!U85</f>
        <v>113777.07</v>
      </c>
      <c r="V63" s="90">
        <f>'[6]Crops area and crops yeild'!V85</f>
        <v>105268.38</v>
      </c>
      <c r="W63" s="90">
        <f>'[6]Crops area and crops yeild'!W85</f>
        <v>103275.89</v>
      </c>
      <c r="X63" s="90">
        <f>'[6]Crops area and crops yeild'!X85</f>
        <v>121005.75999999999</v>
      </c>
      <c r="Y63" s="90">
        <f>'[6]Crops area and crops yeild'!Y85</f>
        <v>119332.74</v>
      </c>
      <c r="Z63" s="90">
        <f>'[6]Crops area and crops yeild'!Z85</f>
        <v>96901.9</v>
      </c>
      <c r="AA63" s="90">
        <f>'[6]Crops area and crops yeild'!AA85</f>
        <v>98749.47</v>
      </c>
      <c r="AB63" s="90">
        <f>'[6]Crops area and crops yeild'!AB85</f>
        <v>79971.78</v>
      </c>
      <c r="AC63" s="90">
        <f>'[6]Crops area and crops yeild'!AC85</f>
        <v>86406.54</v>
      </c>
      <c r="AD63" s="90">
        <f>'[6]Crops area and crops yeild'!AD85</f>
        <v>85994.57</v>
      </c>
      <c r="AE63" s="90">
        <f>'[6]Crops area and crops yeild'!AE85</f>
        <v>81850.77</v>
      </c>
      <c r="AF63" s="90">
        <f>'[6]Crops area and crops yeild'!AF85</f>
        <v>74827.38</v>
      </c>
      <c r="AG63" s="90">
        <f>'[6]Crops area and crops yeild'!AG85</f>
        <v>87230.88</v>
      </c>
      <c r="AH63" s="90">
        <f>'[6]Crops area and crops yeild'!AH85</f>
        <v>102438.23</v>
      </c>
      <c r="AI63" s="90">
        <f>'[6]Crops area and crops yeild'!AI85</f>
        <v>80452.759999999995</v>
      </c>
      <c r="AJ63" s="90">
        <f>'[6]Crops area and crops yeild'!AJ85</f>
        <v>64369.43</v>
      </c>
      <c r="AK63" s="571">
        <v>87482.41</v>
      </c>
    </row>
    <row r="64" spans="1:37" x14ac:dyDescent="0.2">
      <c r="A64" s="86" t="s">
        <v>171</v>
      </c>
      <c r="B64" s="189" t="s">
        <v>66</v>
      </c>
      <c r="C64" s="91">
        <v>0.3</v>
      </c>
      <c r="D64" s="92">
        <f>C64</f>
        <v>0.3</v>
      </c>
      <c r="E64" s="92">
        <f t="shared" ref="E64:AI64" si="21">D64</f>
        <v>0.3</v>
      </c>
      <c r="F64" s="92">
        <f t="shared" si="21"/>
        <v>0.3</v>
      </c>
      <c r="G64" s="92">
        <f t="shared" si="21"/>
        <v>0.3</v>
      </c>
      <c r="H64" s="92">
        <f t="shared" si="21"/>
        <v>0.3</v>
      </c>
      <c r="I64" s="92">
        <f t="shared" si="21"/>
        <v>0.3</v>
      </c>
      <c r="J64" s="92">
        <f t="shared" si="21"/>
        <v>0.3</v>
      </c>
      <c r="K64" s="92">
        <f t="shared" si="21"/>
        <v>0.3</v>
      </c>
      <c r="L64" s="92">
        <f t="shared" si="21"/>
        <v>0.3</v>
      </c>
      <c r="M64" s="92">
        <f t="shared" si="21"/>
        <v>0.3</v>
      </c>
      <c r="N64" s="92">
        <f t="shared" si="21"/>
        <v>0.3</v>
      </c>
      <c r="O64" s="92">
        <f t="shared" si="21"/>
        <v>0.3</v>
      </c>
      <c r="P64" s="92">
        <f t="shared" si="21"/>
        <v>0.3</v>
      </c>
      <c r="Q64" s="92">
        <f t="shared" si="21"/>
        <v>0.3</v>
      </c>
      <c r="R64" s="92">
        <f t="shared" si="21"/>
        <v>0.3</v>
      </c>
      <c r="S64" s="92">
        <f t="shared" si="21"/>
        <v>0.3</v>
      </c>
      <c r="T64" s="92">
        <f t="shared" si="21"/>
        <v>0.3</v>
      </c>
      <c r="U64" s="92">
        <f t="shared" si="21"/>
        <v>0.3</v>
      </c>
      <c r="V64" s="92">
        <f t="shared" si="21"/>
        <v>0.3</v>
      </c>
      <c r="W64" s="92">
        <f t="shared" si="21"/>
        <v>0.3</v>
      </c>
      <c r="X64" s="92">
        <f t="shared" si="21"/>
        <v>0.3</v>
      </c>
      <c r="Y64" s="92">
        <f t="shared" si="21"/>
        <v>0.3</v>
      </c>
      <c r="Z64" s="92">
        <f t="shared" si="21"/>
        <v>0.3</v>
      </c>
      <c r="AA64" s="92">
        <f t="shared" si="21"/>
        <v>0.3</v>
      </c>
      <c r="AB64" s="92">
        <f t="shared" si="21"/>
        <v>0.3</v>
      </c>
      <c r="AC64" s="92">
        <f t="shared" si="21"/>
        <v>0.3</v>
      </c>
      <c r="AD64" s="92">
        <f t="shared" si="21"/>
        <v>0.3</v>
      </c>
      <c r="AE64" s="92">
        <f t="shared" si="21"/>
        <v>0.3</v>
      </c>
      <c r="AF64" s="92">
        <f t="shared" si="21"/>
        <v>0.3</v>
      </c>
      <c r="AG64" s="92">
        <f t="shared" si="21"/>
        <v>0.3</v>
      </c>
      <c r="AH64" s="92">
        <f t="shared" si="21"/>
        <v>0.3</v>
      </c>
      <c r="AI64" s="92">
        <f t="shared" si="21"/>
        <v>0.3</v>
      </c>
      <c r="AJ64" s="92">
        <f>AI64</f>
        <v>0.3</v>
      </c>
      <c r="AK64" s="571">
        <v>0.3</v>
      </c>
    </row>
    <row r="65" spans="1:37" x14ac:dyDescent="0.2">
      <c r="A65" s="86" t="s">
        <v>172</v>
      </c>
      <c r="B65" s="189" t="s">
        <v>173</v>
      </c>
      <c r="C65" s="93">
        <f>'[6]Crops area and crops yeild'!C87*1000</f>
        <v>6090</v>
      </c>
      <c r="D65" s="94">
        <f>'[6]Crops area and crops yeild'!D87*1000</f>
        <v>6090</v>
      </c>
      <c r="E65" s="94">
        <f>'[6]Crops area and crops yeild'!E87*1000</f>
        <v>6090</v>
      </c>
      <c r="F65" s="94">
        <f>'[6]Crops area and crops yeild'!F87*1000</f>
        <v>6090</v>
      </c>
      <c r="G65" s="94">
        <f>'[6]Crops area and crops yeild'!G87*1000</f>
        <v>6090</v>
      </c>
      <c r="H65" s="94">
        <f>'[6]Crops area and crops yeild'!H87*1000</f>
        <v>6090</v>
      </c>
      <c r="I65" s="94">
        <f>'[6]Crops area and crops yeild'!I87*1000</f>
        <v>6090</v>
      </c>
      <c r="J65" s="94">
        <f>'[6]Crops area and crops yeild'!J87*1000</f>
        <v>6090</v>
      </c>
      <c r="K65" s="94">
        <f>'[6]Crops area and crops yeild'!K87*1000</f>
        <v>6090</v>
      </c>
      <c r="L65" s="94">
        <f>'[6]Crops area and crops yeild'!L87*1000</f>
        <v>6600</v>
      </c>
      <c r="M65" s="94">
        <f>'[6]Crops area and crops yeild'!M87*1000</f>
        <v>6430</v>
      </c>
      <c r="N65" s="94">
        <f>'[6]Crops area and crops yeild'!N87*1000</f>
        <v>6600</v>
      </c>
      <c r="O65" s="94">
        <f>'[6]Crops area and crops yeild'!O87*1000</f>
        <v>8730</v>
      </c>
      <c r="P65" s="94">
        <f>'[6]Crops area and crops yeild'!P87*1000</f>
        <v>5576.4170158968</v>
      </c>
      <c r="Q65" s="94">
        <f>'[6]Crops area and crops yeild'!Q87*1000</f>
        <v>6134.5848022152777</v>
      </c>
      <c r="R65" s="94">
        <f>'[6]Crops area and crops yeild'!R87*1000</f>
        <v>7169.5331870638583</v>
      </c>
      <c r="S65" s="94">
        <f>'[6]Crops area and crops yeild'!S87*1000</f>
        <v>6752.5330320797293</v>
      </c>
      <c r="T65" s="94">
        <f>'[6]Crops area and crops yeild'!T87*1000</f>
        <v>6795.4594304137563</v>
      </c>
      <c r="U65" s="94">
        <f>'[6]Crops area and crops yeild'!U87*1000</f>
        <v>7544.6433978305113</v>
      </c>
      <c r="V65" s="94">
        <f>'[6]Crops area and crops yeild'!V87*1000</f>
        <v>8450.5307291705249</v>
      </c>
      <c r="W65" s="94">
        <f>'[6]Crops area and crops yeild'!W87*1000</f>
        <v>6706.2068407253619</v>
      </c>
      <c r="X65" s="94">
        <f>'[6]Crops area and crops yeild'!X87*1000</f>
        <v>8790.785661773456</v>
      </c>
      <c r="Y65" s="94">
        <f>'[6]Crops area and crops yeild'!Y87*1000</f>
        <v>7777.8100125749233</v>
      </c>
      <c r="Z65" s="94">
        <f>'[6]Crops area and crops yeild'!Z87*1000</f>
        <v>6969.7319660398825</v>
      </c>
      <c r="AA65" s="94">
        <f>'[6]Crops area and crops yeild'!AA87*1000</f>
        <v>8427.7460932195372</v>
      </c>
      <c r="AB65" s="94">
        <f>'[6]Crops area and crops yeild'!AB87*1000</f>
        <v>5535.8157590089904</v>
      </c>
      <c r="AC65" s="94">
        <f>'[6]Crops area and crops yeild'!AC87*1000</f>
        <v>9788.2068880434272</v>
      </c>
      <c r="AD65" s="94">
        <f>'[6]Crops area and crops yeild'!AD87*1000</f>
        <v>6838.8671517283001</v>
      </c>
      <c r="AE65" s="94">
        <f>'[6]Crops area and crops yeild'!AE87*1000</f>
        <v>5976.1667483396914</v>
      </c>
      <c r="AF65" s="94">
        <f>'[6]Crops area and crops yeild'!AF87*1000</f>
        <v>8289.2266173157459</v>
      </c>
      <c r="AG65" s="94">
        <f>'[6]Crops area and crops yeild'!AG87*1000</f>
        <v>9463.3859018732801</v>
      </c>
      <c r="AH65" s="94">
        <f>'[6]Crops area and crops yeild'!AH87*1000</f>
        <v>9645.2119487031359</v>
      </c>
      <c r="AI65" s="94">
        <f>'[6]Crops area and crops yeild'!AI87*1000</f>
        <v>7948.3494413367553</v>
      </c>
      <c r="AJ65" s="94">
        <f>'[6]Crops area and crops yeild'!AJ87*1000</f>
        <v>7884.7922064868371</v>
      </c>
      <c r="AK65" s="571">
        <v>8141.5319948318747</v>
      </c>
    </row>
    <row r="66" spans="1:37" x14ac:dyDescent="0.2">
      <c r="A66" s="86" t="s">
        <v>174</v>
      </c>
      <c r="B66" s="189" t="s">
        <v>175</v>
      </c>
      <c r="C66" s="91">
        <v>0.86</v>
      </c>
      <c r="D66" s="92">
        <v>0.86</v>
      </c>
      <c r="E66" s="92">
        <v>0.86</v>
      </c>
      <c r="F66" s="92">
        <v>0.86</v>
      </c>
      <c r="G66" s="92">
        <v>0.86</v>
      </c>
      <c r="H66" s="92">
        <v>0.86</v>
      </c>
      <c r="I66" s="92">
        <v>0.86</v>
      </c>
      <c r="J66" s="92">
        <v>0.86</v>
      </c>
      <c r="K66" s="92">
        <v>0.86</v>
      </c>
      <c r="L66" s="92">
        <v>0.86</v>
      </c>
      <c r="M66" s="92">
        <v>0.86</v>
      </c>
      <c r="N66" s="92">
        <v>0.86</v>
      </c>
      <c r="O66" s="92">
        <v>0.86</v>
      </c>
      <c r="P66" s="92">
        <v>0.86</v>
      </c>
      <c r="Q66" s="92">
        <v>0.86</v>
      </c>
      <c r="R66" s="92">
        <v>0.86</v>
      </c>
      <c r="S66" s="92">
        <v>0.86</v>
      </c>
      <c r="T66" s="92">
        <v>0.86</v>
      </c>
      <c r="U66" s="92">
        <v>0.86</v>
      </c>
      <c r="V66" s="92">
        <v>0.86</v>
      </c>
      <c r="W66" s="92">
        <v>0.86</v>
      </c>
      <c r="X66" s="92">
        <v>0.86</v>
      </c>
      <c r="Y66" s="92">
        <v>0.86</v>
      </c>
      <c r="Z66" s="92">
        <v>0.86</v>
      </c>
      <c r="AA66" s="92">
        <v>0.86</v>
      </c>
      <c r="AB66" s="92">
        <v>0.86</v>
      </c>
      <c r="AC66" s="92">
        <v>0.86</v>
      </c>
      <c r="AD66" s="92">
        <v>0.86</v>
      </c>
      <c r="AE66" s="92">
        <v>0.86</v>
      </c>
      <c r="AF66" s="92">
        <v>0.86</v>
      </c>
      <c r="AG66" s="92">
        <v>0.86</v>
      </c>
      <c r="AH66" s="92">
        <v>0.86</v>
      </c>
      <c r="AI66" s="92">
        <v>0.86</v>
      </c>
      <c r="AJ66" s="92">
        <v>0.86</v>
      </c>
      <c r="AK66" s="571">
        <v>0.86</v>
      </c>
    </row>
    <row r="67" spans="1:37" x14ac:dyDescent="0.2">
      <c r="A67" s="86" t="s">
        <v>176</v>
      </c>
      <c r="B67" s="189" t="s">
        <v>177</v>
      </c>
      <c r="C67" s="91">
        <v>2.6000000000000001E-8</v>
      </c>
      <c r="D67" s="92">
        <v>2.6000000000000001E-8</v>
      </c>
      <c r="E67" s="92">
        <v>2.6000000000000001E-8</v>
      </c>
      <c r="F67" s="92">
        <v>2.6000000000000001E-8</v>
      </c>
      <c r="G67" s="92">
        <v>2.6000000000000001E-8</v>
      </c>
      <c r="H67" s="92">
        <v>2.6000000000000001E-8</v>
      </c>
      <c r="I67" s="92">
        <v>2.6000000000000001E-8</v>
      </c>
      <c r="J67" s="92">
        <v>2.6000000000000001E-8</v>
      </c>
      <c r="K67" s="92">
        <v>2.6000000000000001E-8</v>
      </c>
      <c r="L67" s="92">
        <v>2.6000000000000001E-8</v>
      </c>
      <c r="M67" s="92">
        <v>2.6000000000000001E-8</v>
      </c>
      <c r="N67" s="92">
        <v>2.6000000000000001E-8</v>
      </c>
      <c r="O67" s="92">
        <v>2.6000000000000001E-8</v>
      </c>
      <c r="P67" s="92">
        <v>2.6000000000000001E-8</v>
      </c>
      <c r="Q67" s="92">
        <v>2.6000000000000001E-8</v>
      </c>
      <c r="R67" s="92">
        <v>2.6000000000000001E-8</v>
      </c>
      <c r="S67" s="92">
        <v>2.6000000000000001E-8</v>
      </c>
      <c r="T67" s="92">
        <v>2.6000000000000001E-8</v>
      </c>
      <c r="U67" s="92">
        <v>2.6000000000000001E-8</v>
      </c>
      <c r="V67" s="92">
        <v>2.6000000000000001E-8</v>
      </c>
      <c r="W67" s="92">
        <v>2.6000000000000001E-8</v>
      </c>
      <c r="X67" s="92">
        <v>2.6000000000000001E-8</v>
      </c>
      <c r="Y67" s="92">
        <v>2.6000000000000001E-8</v>
      </c>
      <c r="Z67" s="92">
        <v>2.6000000000000001E-8</v>
      </c>
      <c r="AA67" s="92">
        <v>2.6000000000000001E-8</v>
      </c>
      <c r="AB67" s="92">
        <v>2.6000000000000001E-8</v>
      </c>
      <c r="AC67" s="92">
        <v>2.6000000000000001E-8</v>
      </c>
      <c r="AD67" s="92">
        <v>2.6000000000000001E-8</v>
      </c>
      <c r="AE67" s="92">
        <v>2.6000000000000001E-8</v>
      </c>
      <c r="AF67" s="92">
        <v>2.6000000000000001E-8</v>
      </c>
      <c r="AG67" s="92">
        <v>2.6000000000000001E-8</v>
      </c>
      <c r="AH67" s="92">
        <v>2.6000000000000001E-8</v>
      </c>
      <c r="AI67" s="92">
        <v>2.6000000000000001E-8</v>
      </c>
      <c r="AJ67" s="92">
        <v>2.6000000000000001E-8</v>
      </c>
      <c r="AK67" s="571">
        <v>2.6000000000000001E-8</v>
      </c>
    </row>
    <row r="68" spans="1:37" x14ac:dyDescent="0.2">
      <c r="A68" s="190" t="s">
        <v>191</v>
      </c>
      <c r="B68" s="191" t="s">
        <v>192</v>
      </c>
      <c r="C68" s="192">
        <f t="shared" ref="C68:AF68" si="22">C63*C64*C65*C66*C67*365*24/1000000</f>
        <v>1.6082634221035199E-2</v>
      </c>
      <c r="D68" s="193">
        <f t="shared" si="22"/>
        <v>1.2476826107927998E-2</v>
      </c>
      <c r="E68" s="193">
        <f t="shared" si="22"/>
        <v>1.1964726920764798E-2</v>
      </c>
      <c r="F68" s="193">
        <f t="shared" si="22"/>
        <v>1.0612727808883199E-2</v>
      </c>
      <c r="G68" s="193">
        <f t="shared" si="22"/>
        <v>1.0710781741296001E-2</v>
      </c>
      <c r="H68" s="193">
        <f t="shared" si="22"/>
        <v>9.7749750505679977E-3</v>
      </c>
      <c r="I68" s="193">
        <f t="shared" si="22"/>
        <v>1.06918151047344E-2</v>
      </c>
      <c r="J68" s="193">
        <f t="shared" si="22"/>
        <v>1.2519769435991999E-2</v>
      </c>
      <c r="K68" s="193">
        <f t="shared" si="22"/>
        <v>1.1776134138350401E-2</v>
      </c>
      <c r="L68" s="193">
        <f t="shared" si="22"/>
        <v>1.5298719280415998E-2</v>
      </c>
      <c r="M68" s="193">
        <f t="shared" si="22"/>
        <v>1.78654169661552E-2</v>
      </c>
      <c r="N68" s="193">
        <f t="shared" si="22"/>
        <v>2.4021397692863995E-2</v>
      </c>
      <c r="O68" s="193">
        <f t="shared" si="22"/>
        <v>3.6201913074288009E-2</v>
      </c>
      <c r="P68" s="193">
        <f t="shared" si="22"/>
        <v>2.7992550811680002E-2</v>
      </c>
      <c r="Q68" s="193">
        <f t="shared" si="22"/>
        <v>3.2414808666240004E-2</v>
      </c>
      <c r="R68" s="193">
        <f t="shared" si="22"/>
        <v>4.1305805180640004E-2</v>
      </c>
      <c r="S68" s="193">
        <f t="shared" si="22"/>
        <v>3.563132740128E-2</v>
      </c>
      <c r="T68" s="193">
        <f t="shared" si="22"/>
        <v>4.4587549824480002E-2</v>
      </c>
      <c r="U68" s="193">
        <f t="shared" si="22"/>
        <v>5.0441805486633587E-2</v>
      </c>
      <c r="V68" s="193">
        <f t="shared" si="22"/>
        <v>5.2273199750054393E-2</v>
      </c>
      <c r="W68" s="193">
        <f t="shared" si="22"/>
        <v>4.0697998430918397E-2</v>
      </c>
      <c r="X68" s="193">
        <f t="shared" si="22"/>
        <v>6.2507322302256002E-2</v>
      </c>
      <c r="Y68" s="193">
        <f t="shared" si="22"/>
        <v>5.4539870595350405E-2</v>
      </c>
      <c r="Z68" s="193">
        <f t="shared" si="22"/>
        <v>3.9686749456161602E-2</v>
      </c>
      <c r="AA68" s="193">
        <f t="shared" si="22"/>
        <v>4.8903886679356794E-2</v>
      </c>
      <c r="AB68" s="193">
        <f t="shared" si="22"/>
        <v>2.6014504025203198E-2</v>
      </c>
      <c r="AC68" s="193">
        <f t="shared" si="22"/>
        <v>4.9698915879787191E-2</v>
      </c>
      <c r="AD68" s="193">
        <f t="shared" si="22"/>
        <v>3.4558298913715202E-2</v>
      </c>
      <c r="AE68" s="193">
        <f t="shared" si="22"/>
        <v>2.8743697666008004E-2</v>
      </c>
      <c r="AF68" s="193">
        <f t="shared" si="22"/>
        <v>3.6447832966708796E-2</v>
      </c>
      <c r="AG68" s="193">
        <f>AG63*AG64*AG65*AG66*AG67*365*24/1000000</f>
        <v>4.8508066483718387E-2</v>
      </c>
      <c r="AH68" s="193">
        <f>AH63*AH64*AH65*AH66*AH67*365*24/1000000</f>
        <v>5.8059193854355207E-2</v>
      </c>
      <c r="AI68" s="193">
        <f>AI63*AI64*AI65*AI66*AI67*365*24/1000000</f>
        <v>3.7576390444631999E-2</v>
      </c>
      <c r="AJ68" s="193">
        <f>AJ63*AJ64*AJ65*AJ66*AJ67*365*24/1000000</f>
        <v>2.9824081403126403E-2</v>
      </c>
      <c r="AK68" s="571">
        <v>4.18527532193472E-2</v>
      </c>
    </row>
    <row r="69" spans="1:37" ht="13.5" thickBot="1" x14ac:dyDescent="0.25">
      <c r="A69" s="194" t="s">
        <v>193</v>
      </c>
      <c r="B69" s="84" t="s">
        <v>194</v>
      </c>
      <c r="C69" s="195">
        <f t="shared" ref="C69:AF69" si="23">C68/C63*1000000</f>
        <v>0.35786106719999999</v>
      </c>
      <c r="D69" s="196">
        <f t="shared" si="23"/>
        <v>0.35786106719999994</v>
      </c>
      <c r="E69" s="196">
        <f t="shared" si="23"/>
        <v>0.35786106719999994</v>
      </c>
      <c r="F69" s="196">
        <f t="shared" si="23"/>
        <v>0.35786106719999994</v>
      </c>
      <c r="G69" s="196">
        <f t="shared" si="23"/>
        <v>0.35786106720000005</v>
      </c>
      <c r="H69" s="196">
        <f t="shared" si="23"/>
        <v>0.35786106719999988</v>
      </c>
      <c r="I69" s="196">
        <f t="shared" si="23"/>
        <v>0.35786106719999999</v>
      </c>
      <c r="J69" s="196">
        <f t="shared" si="23"/>
        <v>0.35786106719999999</v>
      </c>
      <c r="K69" s="196">
        <f t="shared" si="23"/>
        <v>0.35786106720000005</v>
      </c>
      <c r="L69" s="196">
        <f t="shared" si="23"/>
        <v>0.38782972799999998</v>
      </c>
      <c r="M69" s="196">
        <f t="shared" si="23"/>
        <v>0.37784017439999995</v>
      </c>
      <c r="N69" s="196">
        <f t="shared" si="23"/>
        <v>0.38782972799999993</v>
      </c>
      <c r="O69" s="196">
        <f t="shared" si="23"/>
        <v>0.51299295840000014</v>
      </c>
      <c r="P69" s="196">
        <f t="shared" si="23"/>
        <v>0.32768186280148903</v>
      </c>
      <c r="Q69" s="196">
        <f t="shared" si="23"/>
        <v>0.36048096291455839</v>
      </c>
      <c r="R69" s="196">
        <f t="shared" si="23"/>
        <v>0.42129668270090143</v>
      </c>
      <c r="S69" s="196">
        <f t="shared" si="23"/>
        <v>0.39679288623371162</v>
      </c>
      <c r="T69" s="196">
        <f t="shared" si="23"/>
        <v>0.39931533068672759</v>
      </c>
      <c r="U69" s="196">
        <f t="shared" si="23"/>
        <v>0.44333893891478826</v>
      </c>
      <c r="V69" s="196">
        <f t="shared" si="23"/>
        <v>0.49657076274997669</v>
      </c>
      <c r="W69" s="196">
        <f t="shared" si="23"/>
        <v>0.39407066287125092</v>
      </c>
      <c r="X69" s="196">
        <f t="shared" si="23"/>
        <v>0.51656485031998478</v>
      </c>
      <c r="Y69" s="196">
        <f t="shared" si="23"/>
        <v>0.4570402941837286</v>
      </c>
      <c r="Z69" s="196">
        <f t="shared" si="23"/>
        <v>0.40955594736699286</v>
      </c>
      <c r="AA69" s="196">
        <f t="shared" si="23"/>
        <v>0.4952318901494539</v>
      </c>
      <c r="AB69" s="196">
        <f t="shared" si="23"/>
        <v>0.32529604849614702</v>
      </c>
      <c r="AC69" s="196">
        <f t="shared" si="23"/>
        <v>0.57517539621175884</v>
      </c>
      <c r="AD69" s="196">
        <f t="shared" si="23"/>
        <v>0.40186605867923059</v>
      </c>
      <c r="AE69" s="196">
        <f t="shared" si="23"/>
        <v>0.35117198855927684</v>
      </c>
      <c r="AF69" s="196">
        <f t="shared" si="23"/>
        <v>0.4870921976248373</v>
      </c>
      <c r="AG69" s="196">
        <f>AG68/AG63*1000000</f>
        <v>0.55608823943674979</v>
      </c>
      <c r="AH69" s="196">
        <f>AH68/AH63*1000000</f>
        <v>0.56677271614664959</v>
      </c>
      <c r="AI69" s="196">
        <f>AI68/AI63*1000000</f>
        <v>0.4670615457397857</v>
      </c>
      <c r="AJ69" s="196">
        <f>AJ68/AJ63*1000000</f>
        <v>0.46332679042095604</v>
      </c>
      <c r="AK69" s="570">
        <v>0.47841335440287025</v>
      </c>
    </row>
    <row r="70" spans="1:37" ht="13.5" thickTop="1" x14ac:dyDescent="0.2">
      <c r="A70" s="186"/>
      <c r="B70" s="186"/>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row>
    <row r="71" spans="1:37" ht="13.5" thickBot="1" x14ac:dyDescent="0.25">
      <c r="A71" s="186"/>
      <c r="B71" s="186"/>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row>
    <row r="72" spans="1:37" ht="29.65" customHeight="1" thickTop="1" x14ac:dyDescent="0.2">
      <c r="A72" s="85" t="s">
        <v>337</v>
      </c>
      <c r="B72" s="188"/>
      <c r="C72" s="82">
        <v>1990</v>
      </c>
      <c r="D72" s="83">
        <v>1991</v>
      </c>
      <c r="E72" s="83">
        <v>1992</v>
      </c>
      <c r="F72" s="83">
        <v>1993</v>
      </c>
      <c r="G72" s="83">
        <v>1994</v>
      </c>
      <c r="H72" s="83">
        <v>1995</v>
      </c>
      <c r="I72" s="83">
        <v>1996</v>
      </c>
      <c r="J72" s="83">
        <v>1997</v>
      </c>
      <c r="K72" s="83">
        <v>1998</v>
      </c>
      <c r="L72" s="83">
        <v>1999</v>
      </c>
      <c r="M72" s="83">
        <v>2000</v>
      </c>
      <c r="N72" s="83">
        <v>2001</v>
      </c>
      <c r="O72" s="83">
        <v>2002</v>
      </c>
      <c r="P72" s="83">
        <v>2003</v>
      </c>
      <c r="Q72" s="83">
        <v>2004</v>
      </c>
      <c r="R72" s="83">
        <v>2005</v>
      </c>
      <c r="S72" s="83">
        <v>2006</v>
      </c>
      <c r="T72" s="83">
        <v>2007</v>
      </c>
      <c r="U72" s="83">
        <v>2008</v>
      </c>
      <c r="V72" s="83">
        <v>2009</v>
      </c>
      <c r="W72" s="83">
        <v>2010</v>
      </c>
      <c r="X72" s="83">
        <v>2011</v>
      </c>
      <c r="Y72" s="83">
        <v>2012</v>
      </c>
      <c r="Z72" s="83">
        <v>2013</v>
      </c>
      <c r="AA72" s="83">
        <v>2014</v>
      </c>
      <c r="AB72" s="83">
        <v>2015</v>
      </c>
      <c r="AC72" s="83">
        <v>2016</v>
      </c>
      <c r="AD72" s="83">
        <v>2017</v>
      </c>
      <c r="AE72" s="83">
        <v>2018</v>
      </c>
      <c r="AF72" s="83">
        <v>2019</v>
      </c>
      <c r="AG72" s="83">
        <v>2020</v>
      </c>
      <c r="AH72" s="83">
        <v>2021</v>
      </c>
      <c r="AI72" s="83">
        <v>2022</v>
      </c>
      <c r="AJ72" s="83">
        <v>2023</v>
      </c>
      <c r="AK72" s="569">
        <v>2024</v>
      </c>
    </row>
    <row r="73" spans="1:37" x14ac:dyDescent="0.2">
      <c r="A73" s="86" t="s">
        <v>168</v>
      </c>
      <c r="B73" s="189" t="s">
        <v>66</v>
      </c>
      <c r="C73" s="87">
        <f t="shared" ref="C73:AF73" si="24">C74/C3</f>
        <v>0.11444834328492748</v>
      </c>
      <c r="D73" s="88">
        <f t="shared" si="24"/>
        <v>0.11124609622858049</v>
      </c>
      <c r="E73" s="88">
        <f t="shared" si="24"/>
        <v>0.11805448601658057</v>
      </c>
      <c r="F73" s="88">
        <f t="shared" si="24"/>
        <v>0.1163762944267826</v>
      </c>
      <c r="G73" s="88">
        <f t="shared" si="24"/>
        <v>0.11497498541001207</v>
      </c>
      <c r="H73" s="88">
        <f t="shared" si="24"/>
        <v>0.11078626364964542</v>
      </c>
      <c r="I73" s="88">
        <f t="shared" si="24"/>
        <v>0.10772740200363147</v>
      </c>
      <c r="J73" s="88">
        <f t="shared" si="24"/>
        <v>0.10310345931310802</v>
      </c>
      <c r="K73" s="88">
        <f t="shared" si="24"/>
        <v>0.10250324223800587</v>
      </c>
      <c r="L73" s="88">
        <f t="shared" si="24"/>
        <v>0.10169948436379822</v>
      </c>
      <c r="M73" s="88">
        <f t="shared" si="24"/>
        <v>0.10154004596737806</v>
      </c>
      <c r="N73" s="88">
        <f t="shared" si="24"/>
        <v>0.10264752361186621</v>
      </c>
      <c r="O73" s="88">
        <f t="shared" si="24"/>
        <v>0.11149059338609502</v>
      </c>
      <c r="P73" s="88">
        <f t="shared" si="24"/>
        <v>0.11005460521443243</v>
      </c>
      <c r="Q73" s="88">
        <f t="shared" si="24"/>
        <v>0.11022608670327327</v>
      </c>
      <c r="R73" s="88">
        <f t="shared" si="24"/>
        <v>0.11006342933556426</v>
      </c>
      <c r="S73" s="88">
        <f t="shared" si="24"/>
        <v>0.11031694526309142</v>
      </c>
      <c r="T73" s="88">
        <f t="shared" si="24"/>
        <v>0.10841656576374195</v>
      </c>
      <c r="U73" s="88">
        <f t="shared" si="24"/>
        <v>0.10821469841617741</v>
      </c>
      <c r="V73" s="88">
        <f t="shared" si="24"/>
        <v>0.10802920271246946</v>
      </c>
      <c r="W73" s="88">
        <f t="shared" si="24"/>
        <v>0.11439722049825131</v>
      </c>
      <c r="X73" s="88">
        <f t="shared" si="24"/>
        <v>0.1174916769808563</v>
      </c>
      <c r="Y73" s="88">
        <f t="shared" si="24"/>
        <v>0.12102316661383272</v>
      </c>
      <c r="Z73" s="88">
        <f t="shared" si="24"/>
        <v>0.12819741485227296</v>
      </c>
      <c r="AA73" s="88">
        <f t="shared" si="24"/>
        <v>0.12917757012434869</v>
      </c>
      <c r="AB73" s="88">
        <f t="shared" si="24"/>
        <v>0.13506211154772593</v>
      </c>
      <c r="AC73" s="88">
        <f t="shared" si="24"/>
        <v>0.13693319775693807</v>
      </c>
      <c r="AD73" s="88">
        <f t="shared" si="24"/>
        <v>0.1315293872859819</v>
      </c>
      <c r="AE73" s="88">
        <f t="shared" si="24"/>
        <v>0.13300463739708923</v>
      </c>
      <c r="AF73" s="88">
        <f t="shared" si="24"/>
        <v>0.14179957534254609</v>
      </c>
      <c r="AG73" s="88">
        <f>AG74/AG3</f>
        <v>0.14380411401485177</v>
      </c>
      <c r="AH73" s="88">
        <f>AH74/AH3</f>
        <v>0.14031735555671704</v>
      </c>
      <c r="AI73" s="88">
        <f>AI74/AI3</f>
        <v>0.1323031167483249</v>
      </c>
      <c r="AJ73" s="361">
        <f>AJ74/AJ3</f>
        <v>0.13144908134083808</v>
      </c>
      <c r="AK73" s="571">
        <v>0.13743638456324569</v>
      </c>
    </row>
    <row r="74" spans="1:37" x14ac:dyDescent="0.2">
      <c r="A74" s="86" t="s">
        <v>169</v>
      </c>
      <c r="B74" s="189" t="s">
        <v>170</v>
      </c>
      <c r="C74" s="89">
        <f>'[6]Crops area and crops yeild'!C124</f>
        <v>505381</v>
      </c>
      <c r="D74" s="90">
        <f>'[6]Crops area and crops yeild'!D124</f>
        <v>488383</v>
      </c>
      <c r="E74" s="90">
        <f>'[6]Crops area and crops yeild'!E124</f>
        <v>511537</v>
      </c>
      <c r="F74" s="90">
        <f>'[6]Crops area and crops yeild'!F124</f>
        <v>499490</v>
      </c>
      <c r="G74" s="90">
        <f>'[6]Crops area and crops yeild'!G124</f>
        <v>483906</v>
      </c>
      <c r="H74" s="90">
        <f>'[6]Crops area and crops yeild'!H124</f>
        <v>464276</v>
      </c>
      <c r="I74" s="90">
        <f>'[6]Crops area and crops yeild'!I124</f>
        <v>446238</v>
      </c>
      <c r="J74" s="90">
        <f>'[6]Crops area and crops yeild'!J124</f>
        <v>424390</v>
      </c>
      <c r="K74" s="90">
        <f>'[6]Crops area and crops yeild'!K124</f>
        <v>420945.36</v>
      </c>
      <c r="L74" s="90">
        <f>'[6]Crops area and crops yeild'!L124</f>
        <v>417500.72</v>
      </c>
      <c r="M74" s="90">
        <f>'[6]Crops area and crops yeild'!M124</f>
        <v>414056.07999999996</v>
      </c>
      <c r="N74" s="90">
        <f>'[6]Crops area and crops yeild'!N124</f>
        <v>410611.43999999994</v>
      </c>
      <c r="O74" s="90">
        <f>'[6]Crops area and crops yeild'!O124</f>
        <v>407166.79999999993</v>
      </c>
      <c r="P74" s="90">
        <f>'[6]Crops area and crops yeild'!P124</f>
        <v>403722.15999999992</v>
      </c>
      <c r="Q74" s="90">
        <f>'[6]Crops area and crops yeild'!Q124</f>
        <v>400277.5199999999</v>
      </c>
      <c r="R74" s="90">
        <f>'[6]Crops area and crops yeild'!R124</f>
        <v>396832.87999999989</v>
      </c>
      <c r="S74" s="90">
        <f>'[6]Crops area and crops yeild'!S124</f>
        <v>393388.23999999987</v>
      </c>
      <c r="T74" s="90">
        <f>'[6]Crops area and crops yeild'!T124</f>
        <v>389943.59999999986</v>
      </c>
      <c r="U74" s="90">
        <f>'[6]Crops area and crops yeild'!U124</f>
        <v>386498.95999999985</v>
      </c>
      <c r="V74" s="90">
        <f>'[6]Crops area and crops yeild'!V124</f>
        <v>383054.32</v>
      </c>
      <c r="W74" s="90">
        <f>'[6]Crops area and crops yeild'!W124</f>
        <v>403119.5</v>
      </c>
      <c r="X74" s="90">
        <f>'[6]Crops area and crops yeild'!X124</f>
        <v>411694.59</v>
      </c>
      <c r="Y74" s="90">
        <f>'[6]Crops area and crops yeild'!Y124</f>
        <v>426714.31</v>
      </c>
      <c r="Z74" s="90">
        <f>'[6]Crops area and crops yeild'!Z124</f>
        <v>451383.14</v>
      </c>
      <c r="AA74" s="90">
        <f>'[6]Crops area and crops yeild'!AA124</f>
        <v>454130.89</v>
      </c>
      <c r="AB74" s="90">
        <f>'[6]Crops area and crops yeild'!AB124</f>
        <v>471868.86</v>
      </c>
      <c r="AC74" s="90">
        <f>'[6]Crops area and crops yeild'!AC124</f>
        <v>477730.93</v>
      </c>
      <c r="AD74" s="90">
        <f>'[6]Crops area and crops yeild'!AD124</f>
        <v>463158.28</v>
      </c>
      <c r="AE74" s="90">
        <f>'[6]Crops area and crops yeild'!AE124</f>
        <v>468604.02</v>
      </c>
      <c r="AF74" s="90">
        <f>'[6]Crops area and crops yeild'!AF124</f>
        <v>499653.33</v>
      </c>
      <c r="AG74" s="90">
        <f>'[6]Crops area and crops yeild'!AG124</f>
        <v>506747.16</v>
      </c>
      <c r="AH74" s="90">
        <f>'[6]Crops area and crops yeild'!AH124</f>
        <v>495291.74</v>
      </c>
      <c r="AI74" s="90">
        <f>'[6]Crops area and crops yeild'!AI124</f>
        <v>467086.01</v>
      </c>
      <c r="AJ74" s="362">
        <f>'[6]Crops area and crops yeild'!AJ124</f>
        <v>464595.43</v>
      </c>
      <c r="AK74" s="571">
        <v>485784</v>
      </c>
    </row>
    <row r="75" spans="1:37" x14ac:dyDescent="0.2">
      <c r="A75" s="86" t="s">
        <v>171</v>
      </c>
      <c r="B75" s="189" t="s">
        <v>66</v>
      </c>
      <c r="C75" s="91">
        <v>0.5</v>
      </c>
      <c r="D75" s="92">
        <f>C75</f>
        <v>0.5</v>
      </c>
      <c r="E75" s="92">
        <f t="shared" ref="E75:AI75" si="25">D75</f>
        <v>0.5</v>
      </c>
      <c r="F75" s="92">
        <f t="shared" si="25"/>
        <v>0.5</v>
      </c>
      <c r="G75" s="92">
        <f t="shared" si="25"/>
        <v>0.5</v>
      </c>
      <c r="H75" s="92">
        <f t="shared" si="25"/>
        <v>0.5</v>
      </c>
      <c r="I75" s="92">
        <f t="shared" si="25"/>
        <v>0.5</v>
      </c>
      <c r="J75" s="92">
        <f t="shared" si="25"/>
        <v>0.5</v>
      </c>
      <c r="K75" s="92">
        <f t="shared" si="25"/>
        <v>0.5</v>
      </c>
      <c r="L75" s="92">
        <f t="shared" si="25"/>
        <v>0.5</v>
      </c>
      <c r="M75" s="92">
        <f t="shared" si="25"/>
        <v>0.5</v>
      </c>
      <c r="N75" s="92">
        <f t="shared" si="25"/>
        <v>0.5</v>
      </c>
      <c r="O75" s="92">
        <f t="shared" si="25"/>
        <v>0.5</v>
      </c>
      <c r="P75" s="92">
        <f t="shared" si="25"/>
        <v>0.5</v>
      </c>
      <c r="Q75" s="92">
        <f t="shared" si="25"/>
        <v>0.5</v>
      </c>
      <c r="R75" s="92">
        <f t="shared" si="25"/>
        <v>0.5</v>
      </c>
      <c r="S75" s="92">
        <f t="shared" si="25"/>
        <v>0.5</v>
      </c>
      <c r="T75" s="92">
        <f t="shared" si="25"/>
        <v>0.5</v>
      </c>
      <c r="U75" s="92">
        <f t="shared" si="25"/>
        <v>0.5</v>
      </c>
      <c r="V75" s="92">
        <f t="shared" si="25"/>
        <v>0.5</v>
      </c>
      <c r="W75" s="92">
        <f t="shared" si="25"/>
        <v>0.5</v>
      </c>
      <c r="X75" s="92">
        <f t="shared" si="25"/>
        <v>0.5</v>
      </c>
      <c r="Y75" s="92">
        <f t="shared" si="25"/>
        <v>0.5</v>
      </c>
      <c r="Z75" s="92">
        <f t="shared" si="25"/>
        <v>0.5</v>
      </c>
      <c r="AA75" s="92">
        <f t="shared" si="25"/>
        <v>0.5</v>
      </c>
      <c r="AB75" s="92">
        <f t="shared" si="25"/>
        <v>0.5</v>
      </c>
      <c r="AC75" s="92">
        <f t="shared" si="25"/>
        <v>0.5</v>
      </c>
      <c r="AD75" s="92">
        <f t="shared" si="25"/>
        <v>0.5</v>
      </c>
      <c r="AE75" s="92">
        <f t="shared" si="25"/>
        <v>0.5</v>
      </c>
      <c r="AF75" s="92">
        <f t="shared" si="25"/>
        <v>0.5</v>
      </c>
      <c r="AG75" s="92">
        <f t="shared" si="25"/>
        <v>0.5</v>
      </c>
      <c r="AH75" s="92">
        <f t="shared" si="25"/>
        <v>0.5</v>
      </c>
      <c r="AI75" s="92">
        <f t="shared" si="25"/>
        <v>0.5</v>
      </c>
      <c r="AJ75" s="363">
        <f>AI75</f>
        <v>0.5</v>
      </c>
      <c r="AK75" s="571">
        <v>0.5</v>
      </c>
    </row>
    <row r="76" spans="1:37" x14ac:dyDescent="0.2">
      <c r="A76" s="86" t="s">
        <v>172</v>
      </c>
      <c r="B76" s="189" t="s">
        <v>173</v>
      </c>
      <c r="C76" s="93">
        <f>'[6]Crops area and crops yeild'!C126*1000</f>
        <v>5996.202761157303</v>
      </c>
      <c r="D76" s="94">
        <f>'[6]Crops area and crops yeild'!D126*1000</f>
        <v>5996.202761157303</v>
      </c>
      <c r="E76" s="94">
        <f>'[6]Crops area and crops yeild'!E126*1000</f>
        <v>5996.202761157303</v>
      </c>
      <c r="F76" s="94">
        <f>'[6]Crops area and crops yeild'!F126*1000</f>
        <v>5996.202761157303</v>
      </c>
      <c r="G76" s="94">
        <f>'[6]Crops area and crops yeild'!G126*1000</f>
        <v>5996.202761157303</v>
      </c>
      <c r="H76" s="94">
        <f>'[6]Crops area and crops yeild'!H126*1000</f>
        <v>5996.202761157303</v>
      </c>
      <c r="I76" s="94">
        <f>'[6]Crops area and crops yeild'!I126*1000</f>
        <v>5996.202761157303</v>
      </c>
      <c r="J76" s="94">
        <f>'[6]Crops area and crops yeild'!J126*1000</f>
        <v>5996.202761157303</v>
      </c>
      <c r="K76" s="94">
        <f>'[6]Crops area and crops yeild'!K126*1000</f>
        <v>6057.3064102434855</v>
      </c>
      <c r="L76" s="94">
        <f>'[6]Crops area and crops yeild'!L126*1000</f>
        <v>6119.4183453694541</v>
      </c>
      <c r="M76" s="94">
        <f>'[6]Crops area and crops yeild'!M126*1000</f>
        <v>6182.5637311150231</v>
      </c>
      <c r="N76" s="94">
        <f>'[6]Crops area and crops yeild'!N126*1000</f>
        <v>6246.7685764876996</v>
      </c>
      <c r="O76" s="94">
        <f>'[6]Crops area and crops yeild'!O126*1000</f>
        <v>6312.0597706420776</v>
      </c>
      <c r="P76" s="94">
        <f>'[6]Crops area and crops yeild'!P126*1000</f>
        <v>6378.4651204278043</v>
      </c>
      <c r="Q76" s="94">
        <f>'[6]Crops area and crops yeild'!Q126*1000</f>
        <v>6446.013389876297</v>
      </c>
      <c r="R76" s="94">
        <f>'[6]Crops area and crops yeild'!R126*1000</f>
        <v>6514.7343417440143</v>
      </c>
      <c r="S76" s="94">
        <f>'[6]Crops area and crops yeild'!S126*1000</f>
        <v>6584.658781238315</v>
      </c>
      <c r="T76" s="94">
        <f>'[6]Crops area and crops yeild'!T126*1000</f>
        <v>6655.8186020608882</v>
      </c>
      <c r="U76" s="94">
        <f>'[6]Crops area and crops yeild'!U126*1000</f>
        <v>6728.2468349133314</v>
      </c>
      <c r="V76" s="94">
        <f>'[6]Crops area and crops yeild'!V126*1000</f>
        <v>6801.9777000000004</v>
      </c>
      <c r="W76" s="94">
        <f>'[6]Crops area and crops yeild'!W126*1000</f>
        <v>6102.2754800000002</v>
      </c>
      <c r="X76" s="94">
        <f>'[6]Crops area and crops yeild'!X126*1000</f>
        <v>7199.0552699999998</v>
      </c>
      <c r="Y76" s="94">
        <f>'[6]Crops area and crops yeild'!Y126*1000</f>
        <v>6909.6037299999998</v>
      </c>
      <c r="Z76" s="94">
        <f>'[6]Crops area and crops yeild'!Z126*1000</f>
        <v>6329.9610000000002</v>
      </c>
      <c r="AA76" s="94">
        <f>'[6]Crops area and crops yeild'!AA126*1000</f>
        <v>7593.9012300000004</v>
      </c>
      <c r="AB76" s="94">
        <f>'[6]Crops area and crops yeild'!AB126*1000</f>
        <v>5739.5068000000001</v>
      </c>
      <c r="AC76" s="94">
        <f>'[6]Crops area and crops yeild'!AC126*1000</f>
        <v>7405.3600800000004</v>
      </c>
      <c r="AD76" s="94">
        <f>'[6]Crops area and crops yeild'!AD126*1000</f>
        <v>9967.2421576999986</v>
      </c>
      <c r="AE76" s="94">
        <f>'[6]Crops area and crops yeild'!AE126*1000</f>
        <v>8466.3747555999998</v>
      </c>
      <c r="AF76" s="94">
        <f>'[6]Crops area and crops yeild'!AF126*1000</f>
        <v>9689.8892329999999</v>
      </c>
      <c r="AG76" s="94">
        <f>'[6]Crops area and crops yeild'!AG126*1000</f>
        <v>10449.123445699999</v>
      </c>
      <c r="AH76" s="94">
        <f>'[6]Crops area and crops yeild'!AH126*1000</f>
        <v>10390.318415</v>
      </c>
      <c r="AI76" s="94">
        <f>'[6]Crops area and crops yeild'!AI126*1000</f>
        <v>9870.622797</v>
      </c>
      <c r="AJ76" s="364">
        <f>'[6]Crops area and crops yeild'!AJ126*1000</f>
        <v>9300.3482301999993</v>
      </c>
      <c r="AK76" s="571">
        <v>8950</v>
      </c>
    </row>
    <row r="77" spans="1:37" x14ac:dyDescent="0.2">
      <c r="A77" s="86" t="s">
        <v>174</v>
      </c>
      <c r="B77" s="189" t="s">
        <v>175</v>
      </c>
      <c r="C77" s="221">
        <v>1</v>
      </c>
      <c r="D77" s="197">
        <v>1</v>
      </c>
      <c r="E77" s="197">
        <v>1</v>
      </c>
      <c r="F77" s="197">
        <v>1</v>
      </c>
      <c r="G77" s="197">
        <v>1</v>
      </c>
      <c r="H77" s="197">
        <v>1</v>
      </c>
      <c r="I77" s="197">
        <v>1</v>
      </c>
      <c r="J77" s="197">
        <v>1</v>
      </c>
      <c r="K77" s="197">
        <v>1</v>
      </c>
      <c r="L77" s="197">
        <v>1</v>
      </c>
      <c r="M77" s="197">
        <v>1</v>
      </c>
      <c r="N77" s="197">
        <v>1</v>
      </c>
      <c r="O77" s="197">
        <v>1</v>
      </c>
      <c r="P77" s="197">
        <v>1</v>
      </c>
      <c r="Q77" s="197">
        <v>1</v>
      </c>
      <c r="R77" s="197">
        <v>1</v>
      </c>
      <c r="S77" s="197">
        <v>1</v>
      </c>
      <c r="T77" s="197">
        <v>1</v>
      </c>
      <c r="U77" s="197">
        <v>1</v>
      </c>
      <c r="V77" s="197">
        <v>1</v>
      </c>
      <c r="W77" s="197">
        <v>1</v>
      </c>
      <c r="X77" s="197">
        <v>1</v>
      </c>
      <c r="Y77" s="197">
        <v>1</v>
      </c>
      <c r="Z77" s="197">
        <v>1</v>
      </c>
      <c r="AA77" s="197">
        <v>1</v>
      </c>
      <c r="AB77" s="197">
        <v>1</v>
      </c>
      <c r="AC77" s="197">
        <v>1</v>
      </c>
      <c r="AD77" s="92">
        <v>0.85</v>
      </c>
      <c r="AE77" s="92">
        <v>0.85</v>
      </c>
      <c r="AF77" s="92">
        <v>0.85</v>
      </c>
      <c r="AG77" s="92">
        <v>0.85</v>
      </c>
      <c r="AH77" s="92">
        <v>0.85</v>
      </c>
      <c r="AI77" s="92">
        <v>0.85</v>
      </c>
      <c r="AJ77" s="363">
        <v>0.85</v>
      </c>
      <c r="AK77" s="571">
        <v>0.85</v>
      </c>
    </row>
    <row r="78" spans="1:37" ht="22.15" customHeight="1" x14ac:dyDescent="0.2">
      <c r="A78" s="86" t="s">
        <v>176</v>
      </c>
      <c r="B78" s="189" t="s">
        <v>177</v>
      </c>
      <c r="C78" s="91">
        <v>1.03E-8</v>
      </c>
      <c r="D78" s="92">
        <v>1.03E-8</v>
      </c>
      <c r="E78" s="92">
        <v>1.03E-8</v>
      </c>
      <c r="F78" s="92">
        <v>1.03E-8</v>
      </c>
      <c r="G78" s="92">
        <v>1.03E-8</v>
      </c>
      <c r="H78" s="92">
        <v>1.03E-8</v>
      </c>
      <c r="I78" s="92">
        <v>1.03E-8</v>
      </c>
      <c r="J78" s="92">
        <v>1.03E-8</v>
      </c>
      <c r="K78" s="92">
        <v>1.03E-8</v>
      </c>
      <c r="L78" s="92">
        <v>1.03E-8</v>
      </c>
      <c r="M78" s="92">
        <v>1.03E-8</v>
      </c>
      <c r="N78" s="92">
        <v>1.03E-8</v>
      </c>
      <c r="O78" s="92">
        <v>1.03E-8</v>
      </c>
      <c r="P78" s="92">
        <v>1.03E-8</v>
      </c>
      <c r="Q78" s="92">
        <v>1.03E-8</v>
      </c>
      <c r="R78" s="92">
        <v>1.03E-8</v>
      </c>
      <c r="S78" s="92">
        <v>1.03E-8</v>
      </c>
      <c r="T78" s="92">
        <v>1.03E-8</v>
      </c>
      <c r="U78" s="92">
        <v>1.03E-8</v>
      </c>
      <c r="V78" s="92">
        <v>1.03E-8</v>
      </c>
      <c r="W78" s="92">
        <v>1.03E-8</v>
      </c>
      <c r="X78" s="92">
        <v>1.03E-8</v>
      </c>
      <c r="Y78" s="92">
        <v>1.03E-8</v>
      </c>
      <c r="Z78" s="92">
        <v>1.03E-8</v>
      </c>
      <c r="AA78" s="92">
        <v>1.03E-8</v>
      </c>
      <c r="AB78" s="92">
        <v>1.03E-8</v>
      </c>
      <c r="AC78" s="92">
        <v>1.03E-8</v>
      </c>
      <c r="AD78" s="92">
        <v>1.03E-8</v>
      </c>
      <c r="AE78" s="92">
        <v>1.03E-8</v>
      </c>
      <c r="AF78" s="92">
        <v>1.03E-8</v>
      </c>
      <c r="AG78" s="92">
        <v>1.03E-8</v>
      </c>
      <c r="AH78" s="92">
        <v>1.03E-8</v>
      </c>
      <c r="AI78" s="92">
        <v>1.03E-8</v>
      </c>
      <c r="AJ78" s="363">
        <v>1.03E-8</v>
      </c>
      <c r="AK78" s="571">
        <v>1.03E-8</v>
      </c>
    </row>
    <row r="79" spans="1:37" x14ac:dyDescent="0.2">
      <c r="A79" s="190" t="s">
        <v>191</v>
      </c>
      <c r="B79" s="191" t="s">
        <v>192</v>
      </c>
      <c r="C79" s="192">
        <f t="shared" ref="C79:AF79" si="26">C74*C75*C76*C77*C78*365*24/1000000</f>
        <v>0.13671197447567029</v>
      </c>
      <c r="D79" s="193">
        <f t="shared" si="26"/>
        <v>0.13211379974781659</v>
      </c>
      <c r="E79" s="193">
        <f t="shared" si="26"/>
        <v>0.13837725060372463</v>
      </c>
      <c r="F79" s="193">
        <f t="shared" si="26"/>
        <v>0.1351183842108282</v>
      </c>
      <c r="G79" s="193">
        <f t="shared" si="26"/>
        <v>0.13090271442856719</v>
      </c>
      <c r="H79" s="193">
        <f t="shared" si="26"/>
        <v>0.12559255029703592</v>
      </c>
      <c r="I79" s="193">
        <f t="shared" si="26"/>
        <v>0.12071304237016064</v>
      </c>
      <c r="J79" s="193">
        <f t="shared" si="26"/>
        <v>0.11480288108917772</v>
      </c>
      <c r="K79" s="193">
        <f t="shared" si="26"/>
        <v>0.1150314528701952</v>
      </c>
      <c r="L79" s="193">
        <f t="shared" si="26"/>
        <v>0.11526002465121273</v>
      </c>
      <c r="M79" s="193">
        <f t="shared" si="26"/>
        <v>0.11548859643223026</v>
      </c>
      <c r="N79" s="193">
        <f t="shared" si="26"/>
        <v>0.11571716821324776</v>
      </c>
      <c r="O79" s="193">
        <f t="shared" si="26"/>
        <v>0.11594573999426529</v>
      </c>
      <c r="P79" s="193">
        <f t="shared" si="26"/>
        <v>0.11617431177528281</v>
      </c>
      <c r="Q79" s="193">
        <f t="shared" si="26"/>
        <v>0.11640288355630031</v>
      </c>
      <c r="R79" s="193">
        <f t="shared" si="26"/>
        <v>0.11663145533731781</v>
      </c>
      <c r="S79" s="193">
        <f t="shared" si="26"/>
        <v>0.11686002711833532</v>
      </c>
      <c r="T79" s="193">
        <f t="shared" si="26"/>
        <v>0.11708859889935284</v>
      </c>
      <c r="U79" s="193">
        <f t="shared" si="26"/>
        <v>0.11731717068037036</v>
      </c>
      <c r="V79" s="193">
        <f t="shared" si="26"/>
        <v>0.11754574248523815</v>
      </c>
      <c r="W79" s="193">
        <f t="shared" si="26"/>
        <v>0.11097801468759473</v>
      </c>
      <c r="X79" s="193">
        <f t="shared" si="26"/>
        <v>0.13370941942993528</v>
      </c>
      <c r="Y79" s="193">
        <f t="shared" si="26"/>
        <v>0.13301532611475125</v>
      </c>
      <c r="Z79" s="193">
        <f t="shared" si="26"/>
        <v>0.12890142034622665</v>
      </c>
      <c r="AA79" s="193">
        <f t="shared" si="26"/>
        <v>0.1555812738509931</v>
      </c>
      <c r="AB79" s="193">
        <f t="shared" si="26"/>
        <v>0.12218199945701846</v>
      </c>
      <c r="AC79" s="193">
        <f t="shared" si="26"/>
        <v>0.15960293583975971</v>
      </c>
      <c r="AD79" s="193">
        <f t="shared" si="26"/>
        <v>0.17702504077960579</v>
      </c>
      <c r="AE79" s="193">
        <f t="shared" si="26"/>
        <v>0.15213661848782056</v>
      </c>
      <c r="AF79" s="193">
        <f t="shared" si="26"/>
        <v>0.18565979204188443</v>
      </c>
      <c r="AG79" s="193">
        <f>AG74*AG75*AG76*AG77*AG78*365*24/1000000</f>
        <v>0.20304927553617419</v>
      </c>
      <c r="AH79" s="193">
        <f>AH74*AH75*AH76*AH77*AH78*365*24/1000000</f>
        <v>0.19734230797280924</v>
      </c>
      <c r="AI79" s="193">
        <f>AI74*AI75*AI76*AI77*AI78*365*24/1000000</f>
        <v>0.17679569120572503</v>
      </c>
      <c r="AJ79" s="365">
        <f>AJ74*AJ75*AJ76*AJ77*AJ78*365*24/1000000</f>
        <v>0.16569309279808309</v>
      </c>
      <c r="AK79" s="571">
        <v>0.16672337870291998</v>
      </c>
    </row>
    <row r="80" spans="1:37" ht="13.5" thickBot="1" x14ac:dyDescent="0.25">
      <c r="A80" s="194" t="s">
        <v>193</v>
      </c>
      <c r="B80" s="84" t="s">
        <v>194</v>
      </c>
      <c r="C80" s="195">
        <f t="shared" ref="C80:AF80" si="27">C79/C74*1000000</f>
        <v>0.27051269136685052</v>
      </c>
      <c r="D80" s="196">
        <f t="shared" si="27"/>
        <v>0.27051269136685058</v>
      </c>
      <c r="E80" s="196">
        <f t="shared" si="27"/>
        <v>0.27051269136685058</v>
      </c>
      <c r="F80" s="196">
        <f t="shared" si="27"/>
        <v>0.27051269136685058</v>
      </c>
      <c r="G80" s="196">
        <f t="shared" si="27"/>
        <v>0.27051269136685058</v>
      </c>
      <c r="H80" s="196">
        <f t="shared" si="27"/>
        <v>0.27051269136685058</v>
      </c>
      <c r="I80" s="196">
        <f t="shared" si="27"/>
        <v>0.27051269136685052</v>
      </c>
      <c r="J80" s="196">
        <f t="shared" si="27"/>
        <v>0.27051269136685058</v>
      </c>
      <c r="K80" s="196">
        <f t="shared" si="27"/>
        <v>0.27326932139172455</v>
      </c>
      <c r="L80" s="196">
        <f t="shared" si="27"/>
        <v>0.2760714392329976</v>
      </c>
      <c r="M80" s="196">
        <f t="shared" si="27"/>
        <v>0.27892018016552317</v>
      </c>
      <c r="N80" s="196">
        <f t="shared" si="27"/>
        <v>0.28181671755966609</v>
      </c>
      <c r="O80" s="196">
        <f t="shared" si="27"/>
        <v>0.28476226449274672</v>
      </c>
      <c r="P80" s="196">
        <f t="shared" si="27"/>
        <v>0.28775807544297999</v>
      </c>
      <c r="Q80" s="196">
        <f t="shared" si="27"/>
        <v>0.29080544807087927</v>
      </c>
      <c r="R80" s="196">
        <f t="shared" si="27"/>
        <v>0.29390572509343943</v>
      </c>
      <c r="S80" s="196">
        <f t="shared" si="27"/>
        <v>0.29706029625678532</v>
      </c>
      <c r="T80" s="196">
        <f t="shared" si="27"/>
        <v>0.30027060041337489</v>
      </c>
      <c r="U80" s="196">
        <f t="shared" si="27"/>
        <v>0.30353812771027999</v>
      </c>
      <c r="V80" s="196">
        <f t="shared" si="27"/>
        <v>0.3068644219578</v>
      </c>
      <c r="W80" s="196">
        <f t="shared" si="27"/>
        <v>0.27529805600472002</v>
      </c>
      <c r="X80" s="196">
        <f t="shared" si="27"/>
        <v>0.32477817945077991</v>
      </c>
      <c r="Y80" s="196">
        <f t="shared" si="27"/>
        <v>0.31171986267522001</v>
      </c>
      <c r="Z80" s="196">
        <f t="shared" si="27"/>
        <v>0.28556986055399997</v>
      </c>
      <c r="AA80" s="196">
        <f t="shared" si="27"/>
        <v>0.34259126009022006</v>
      </c>
      <c r="AB80" s="196">
        <f t="shared" si="27"/>
        <v>0.25893210977519998</v>
      </c>
      <c r="AC80" s="196">
        <f t="shared" si="27"/>
        <v>0.33408541464911995</v>
      </c>
      <c r="AD80" s="196">
        <f t="shared" si="27"/>
        <v>0.38221283829710606</v>
      </c>
      <c r="AE80" s="196">
        <f t="shared" si="27"/>
        <v>0.32465922611551767</v>
      </c>
      <c r="AF80" s="196">
        <f t="shared" si="27"/>
        <v>0.37157721342892763</v>
      </c>
      <c r="AG80" s="196">
        <f>AG79/AG74*1000000</f>
        <v>0.40069149185991332</v>
      </c>
      <c r="AH80" s="196">
        <f>AH79/AH74*1000000</f>
        <v>0.39843650122816354</v>
      </c>
      <c r="AI80" s="196">
        <f>AI79/AI74*1000000</f>
        <v>0.37850778533427926</v>
      </c>
      <c r="AJ80" s="366">
        <f>AJ79/AJ74*1000000</f>
        <v>0.3566395235486563</v>
      </c>
      <c r="AK80" s="570">
        <v>0.34320475499999992</v>
      </c>
    </row>
    <row r="81" spans="1:37" ht="13.5" thickTop="1" x14ac:dyDescent="0.2">
      <c r="A81" s="186"/>
      <c r="B81" s="186"/>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row>
    <row r="82" spans="1:37" ht="13.5" thickBot="1" x14ac:dyDescent="0.25">
      <c r="A82" s="186"/>
      <c r="B82" s="186"/>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row>
    <row r="83" spans="1:37" ht="13.5" thickTop="1" x14ac:dyDescent="0.2">
      <c r="A83" s="85" t="s">
        <v>179</v>
      </c>
      <c r="B83" s="188"/>
      <c r="C83" s="82">
        <v>1990</v>
      </c>
      <c r="D83" s="83">
        <v>1991</v>
      </c>
      <c r="E83" s="83">
        <v>1992</v>
      </c>
      <c r="F83" s="83">
        <v>1993</v>
      </c>
      <c r="G83" s="83">
        <v>1994</v>
      </c>
      <c r="H83" s="83">
        <v>1995</v>
      </c>
      <c r="I83" s="83">
        <v>1996</v>
      </c>
      <c r="J83" s="83">
        <v>1997</v>
      </c>
      <c r="K83" s="83">
        <v>1998</v>
      </c>
      <c r="L83" s="83">
        <v>1999</v>
      </c>
      <c r="M83" s="83">
        <v>2000</v>
      </c>
      <c r="N83" s="83">
        <v>2001</v>
      </c>
      <c r="O83" s="83">
        <v>2002</v>
      </c>
      <c r="P83" s="83">
        <v>2003</v>
      </c>
      <c r="Q83" s="83">
        <v>2004</v>
      </c>
      <c r="R83" s="83">
        <v>2005</v>
      </c>
      <c r="S83" s="83">
        <v>2006</v>
      </c>
      <c r="T83" s="83">
        <v>2007</v>
      </c>
      <c r="U83" s="83">
        <v>2008</v>
      </c>
      <c r="V83" s="83">
        <v>2009</v>
      </c>
      <c r="W83" s="83">
        <v>2010</v>
      </c>
      <c r="X83" s="83">
        <v>2011</v>
      </c>
      <c r="Y83" s="83">
        <v>2012</v>
      </c>
      <c r="Z83" s="83">
        <v>2013</v>
      </c>
      <c r="AA83" s="83">
        <v>2014</v>
      </c>
      <c r="AB83" s="83">
        <v>2015</v>
      </c>
      <c r="AC83" s="83">
        <v>2016</v>
      </c>
      <c r="AD83" s="83">
        <v>2017</v>
      </c>
      <c r="AE83" s="83">
        <v>2018</v>
      </c>
      <c r="AF83" s="83">
        <v>2019</v>
      </c>
      <c r="AG83" s="83">
        <v>2020</v>
      </c>
      <c r="AH83" s="83">
        <v>2021</v>
      </c>
      <c r="AI83" s="83">
        <v>2022</v>
      </c>
      <c r="AJ83" s="83">
        <v>2023</v>
      </c>
      <c r="AK83" s="569">
        <v>2024</v>
      </c>
    </row>
    <row r="84" spans="1:37" x14ac:dyDescent="0.2">
      <c r="A84" s="86" t="s">
        <v>168</v>
      </c>
      <c r="B84" s="189" t="s">
        <v>66</v>
      </c>
      <c r="C84" s="87">
        <f t="shared" ref="C84:AF84" si="28">C85/C3</f>
        <v>0.3635327645779613</v>
      </c>
      <c r="D84" s="88">
        <f t="shared" si="28"/>
        <v>0.35389539805985881</v>
      </c>
      <c r="E84" s="88">
        <f t="shared" si="28"/>
        <v>0.35628113079616702</v>
      </c>
      <c r="F84" s="88">
        <f t="shared" si="28"/>
        <v>0.34048005262224335</v>
      </c>
      <c r="G84" s="88">
        <f t="shared" si="28"/>
        <v>0.3257061479907396</v>
      </c>
      <c r="H84" s="88">
        <f t="shared" si="28"/>
        <v>0.31898214350717352</v>
      </c>
      <c r="I84" s="88">
        <f t="shared" si="28"/>
        <v>0.31650159970742742</v>
      </c>
      <c r="J84" s="88">
        <f t="shared" si="28"/>
        <v>0.29402718931925997</v>
      </c>
      <c r="K84" s="88">
        <f t="shared" si="28"/>
        <v>0.22444670954877841</v>
      </c>
      <c r="L84" s="88">
        <f t="shared" si="28"/>
        <v>0.22649885476834442</v>
      </c>
      <c r="M84" s="88">
        <f t="shared" si="28"/>
        <v>0.23062555842526733</v>
      </c>
      <c r="N84" s="88">
        <f t="shared" si="28"/>
        <v>0.23502928141523241</v>
      </c>
      <c r="O84" s="88">
        <f t="shared" si="28"/>
        <v>0.21980278860272134</v>
      </c>
      <c r="P84" s="88">
        <f t="shared" si="28"/>
        <v>0.23853442048811713</v>
      </c>
      <c r="Q84" s="88">
        <f t="shared" si="28"/>
        <v>0.23630297453992938</v>
      </c>
      <c r="R84" s="88">
        <f t="shared" si="28"/>
        <v>0.23651164892142615</v>
      </c>
      <c r="S84" s="88">
        <f t="shared" si="28"/>
        <v>0.2494089993987883</v>
      </c>
      <c r="T84" s="88">
        <f t="shared" si="28"/>
        <v>0.25916335685806147</v>
      </c>
      <c r="U84" s="88">
        <f t="shared" si="28"/>
        <v>0.25761095690965069</v>
      </c>
      <c r="V84" s="88">
        <f t="shared" si="28"/>
        <v>0.25604630414733154</v>
      </c>
      <c r="W84" s="88">
        <f t="shared" si="28"/>
        <v>0.2608276690600656</v>
      </c>
      <c r="X84" s="88">
        <f t="shared" si="28"/>
        <v>0.26537259741595676</v>
      </c>
      <c r="Y84" s="88">
        <f t="shared" si="28"/>
        <v>0.27202517987035713</v>
      </c>
      <c r="Z84" s="88">
        <f t="shared" si="28"/>
        <v>0.27222831018592947</v>
      </c>
      <c r="AA84" s="88">
        <f t="shared" si="28"/>
        <v>0.27250099087475882</v>
      </c>
      <c r="AB84" s="88">
        <f t="shared" si="28"/>
        <v>0.26775804150025317</v>
      </c>
      <c r="AC84" s="88">
        <f t="shared" si="28"/>
        <v>0.26613540178638073</v>
      </c>
      <c r="AD84" s="88">
        <f t="shared" si="28"/>
        <v>0.27276084656735566</v>
      </c>
      <c r="AE84" s="88">
        <f t="shared" si="28"/>
        <v>0.27582495837290005</v>
      </c>
      <c r="AF84" s="88">
        <f t="shared" si="28"/>
        <v>0.27414719993637521</v>
      </c>
      <c r="AG84" s="88">
        <f>AG85/AG3</f>
        <v>0.27171234859218418</v>
      </c>
      <c r="AH84" s="88">
        <f>AH85/AH3</f>
        <v>0.27781123123093399</v>
      </c>
      <c r="AI84" s="88">
        <f>AI85/AI3</f>
        <v>0.27653533266221647</v>
      </c>
      <c r="AJ84" s="88">
        <f>AJ85/AJ3</f>
        <v>0.26550767895824712</v>
      </c>
      <c r="AK84" s="571">
        <v>0.26931740636291895</v>
      </c>
    </row>
    <row r="85" spans="1:37" x14ac:dyDescent="0.2">
      <c r="A85" s="86" t="s">
        <v>169</v>
      </c>
      <c r="B85" s="189" t="s">
        <v>170</v>
      </c>
      <c r="C85" s="89">
        <f>'[6]Crops area and crops yeild'!C133</f>
        <v>1605288</v>
      </c>
      <c r="D85" s="90">
        <f>'[6]Crops area and crops yeild'!D133</f>
        <v>1553641</v>
      </c>
      <c r="E85" s="90">
        <f>'[6]Crops area and crops yeild'!E133</f>
        <v>1543787</v>
      </c>
      <c r="F85" s="90">
        <f>'[6]Crops area and crops yeild'!F133</f>
        <v>1461349</v>
      </c>
      <c r="G85" s="90">
        <f>'[6]Crops area and crops yeild'!G133</f>
        <v>1370830</v>
      </c>
      <c r="H85" s="90">
        <f>'[6]Crops area and crops yeild'!H133</f>
        <v>1336770</v>
      </c>
      <c r="I85" s="90">
        <f>'[6]Crops area and crops yeild'!I133</f>
        <v>1311041</v>
      </c>
      <c r="J85" s="90">
        <f>'[6]Crops area and crops yeild'!J133</f>
        <v>1210262</v>
      </c>
      <c r="K85" s="90">
        <f>'[6]Crops area and crops yeild'!K133</f>
        <v>921725</v>
      </c>
      <c r="L85" s="90">
        <f>'[6]Crops area and crops yeild'!L133</f>
        <v>929832</v>
      </c>
      <c r="M85" s="90">
        <f>'[6]Crops area and crops yeild'!M133</f>
        <v>940436</v>
      </c>
      <c r="N85" s="90">
        <f>'[6]Crops area and crops yeild'!N133</f>
        <v>940166</v>
      </c>
      <c r="O85" s="90">
        <f>'[6]Crops area and crops yeild'!O133</f>
        <v>802726</v>
      </c>
      <c r="P85" s="90">
        <f>'[6]Crops area and crops yeild'!P133</f>
        <v>875035</v>
      </c>
      <c r="Q85" s="90">
        <f>'[6]Crops area and crops yeild'!Q133</f>
        <v>858116</v>
      </c>
      <c r="R85" s="90">
        <f>'[6]Crops area and crops yeild'!R133</f>
        <v>852741</v>
      </c>
      <c r="S85" s="90">
        <f>'[6]Crops area and crops yeild'!S133</f>
        <v>889388</v>
      </c>
      <c r="T85" s="90">
        <f>'[6]Crops area and crops yeild'!T133</f>
        <v>932137</v>
      </c>
      <c r="U85" s="90">
        <f>'[6]Crops area and crops yeild'!U133</f>
        <v>920081.73</v>
      </c>
      <c r="V85" s="90">
        <f>'[6]Crops area and crops yeild'!V133</f>
        <v>907899.35</v>
      </c>
      <c r="W85" s="90">
        <f>'[6]Crops area and crops yeild'!W133</f>
        <v>919119.53</v>
      </c>
      <c r="X85" s="90">
        <f>'[6]Crops area and crops yeild'!X133</f>
        <v>929874.06</v>
      </c>
      <c r="Y85" s="90">
        <f>'[6]Crops area and crops yeild'!Y133</f>
        <v>959130.72</v>
      </c>
      <c r="Z85" s="90">
        <f>'[6]Crops area and crops yeild'!Z133</f>
        <v>958515.97</v>
      </c>
      <c r="AA85" s="90">
        <f>'[6]Crops area and crops yeild'!AA133</f>
        <v>957992.3</v>
      </c>
      <c r="AB85" s="90">
        <f>'[6]Crops area and crops yeild'!AB133</f>
        <v>935470.95</v>
      </c>
      <c r="AC85" s="90">
        <f>'[6]Crops area and crops yeild'!AC133</f>
        <v>928490.06</v>
      </c>
      <c r="AD85" s="90">
        <f>'[6]Crops area and crops yeild'!AD133</f>
        <v>960480.75</v>
      </c>
      <c r="AE85" s="90">
        <f>'[6]Crops area and crops yeild'!AE133</f>
        <v>971790.81</v>
      </c>
      <c r="AF85" s="90">
        <f>'[6]Crops area and crops yeild'!AF133</f>
        <v>966001.21</v>
      </c>
      <c r="AG85" s="90">
        <f>'[6]Crops area and crops yeild'!AG133</f>
        <v>957479.29</v>
      </c>
      <c r="AH85" s="90">
        <f>'[6]Crops area and crops yeild'!AH133</f>
        <v>980617.17</v>
      </c>
      <c r="AI85" s="90">
        <f>'[6]Crops area and crops yeild'!AI133</f>
        <v>976286.79</v>
      </c>
      <c r="AJ85" s="90">
        <f>'[6]Crops area and crops yeild'!AJ133</f>
        <v>938413.97</v>
      </c>
      <c r="AK85" s="571">
        <v>951931.96</v>
      </c>
    </row>
    <row r="86" spans="1:37" x14ac:dyDescent="0.2">
      <c r="A86" s="86" t="s">
        <v>171</v>
      </c>
      <c r="B86" s="189" t="s">
        <v>66</v>
      </c>
      <c r="C86" s="91">
        <v>0.5</v>
      </c>
      <c r="D86" s="92">
        <f>C86</f>
        <v>0.5</v>
      </c>
      <c r="E86" s="92">
        <f t="shared" ref="E86:AI86" si="29">D86</f>
        <v>0.5</v>
      </c>
      <c r="F86" s="92">
        <f t="shared" si="29"/>
        <v>0.5</v>
      </c>
      <c r="G86" s="92">
        <f t="shared" si="29"/>
        <v>0.5</v>
      </c>
      <c r="H86" s="92">
        <f t="shared" si="29"/>
        <v>0.5</v>
      </c>
      <c r="I86" s="92">
        <f t="shared" si="29"/>
        <v>0.5</v>
      </c>
      <c r="J86" s="92">
        <f t="shared" si="29"/>
        <v>0.5</v>
      </c>
      <c r="K86" s="92">
        <f t="shared" si="29"/>
        <v>0.5</v>
      </c>
      <c r="L86" s="92">
        <f t="shared" si="29"/>
        <v>0.5</v>
      </c>
      <c r="M86" s="92">
        <f t="shared" si="29"/>
        <v>0.5</v>
      </c>
      <c r="N86" s="92">
        <f t="shared" si="29"/>
        <v>0.5</v>
      </c>
      <c r="O86" s="92">
        <f t="shared" si="29"/>
        <v>0.5</v>
      </c>
      <c r="P86" s="92">
        <f t="shared" si="29"/>
        <v>0.5</v>
      </c>
      <c r="Q86" s="92">
        <f t="shared" si="29"/>
        <v>0.5</v>
      </c>
      <c r="R86" s="92">
        <f t="shared" si="29"/>
        <v>0.5</v>
      </c>
      <c r="S86" s="92">
        <f t="shared" si="29"/>
        <v>0.5</v>
      </c>
      <c r="T86" s="92">
        <f t="shared" si="29"/>
        <v>0.5</v>
      </c>
      <c r="U86" s="92">
        <f t="shared" si="29"/>
        <v>0.5</v>
      </c>
      <c r="V86" s="92">
        <f t="shared" si="29"/>
        <v>0.5</v>
      </c>
      <c r="W86" s="92">
        <f t="shared" si="29"/>
        <v>0.5</v>
      </c>
      <c r="X86" s="92">
        <f t="shared" si="29"/>
        <v>0.5</v>
      </c>
      <c r="Y86" s="92">
        <f t="shared" si="29"/>
        <v>0.5</v>
      </c>
      <c r="Z86" s="92">
        <f t="shared" si="29"/>
        <v>0.5</v>
      </c>
      <c r="AA86" s="92">
        <f t="shared" si="29"/>
        <v>0.5</v>
      </c>
      <c r="AB86" s="92">
        <f t="shared" si="29"/>
        <v>0.5</v>
      </c>
      <c r="AC86" s="92">
        <f t="shared" si="29"/>
        <v>0.5</v>
      </c>
      <c r="AD86" s="92">
        <f t="shared" si="29"/>
        <v>0.5</v>
      </c>
      <c r="AE86" s="92">
        <f t="shared" si="29"/>
        <v>0.5</v>
      </c>
      <c r="AF86" s="92">
        <f t="shared" si="29"/>
        <v>0.5</v>
      </c>
      <c r="AG86" s="92">
        <f t="shared" si="29"/>
        <v>0.5</v>
      </c>
      <c r="AH86" s="92">
        <f t="shared" si="29"/>
        <v>0.5</v>
      </c>
      <c r="AI86" s="92">
        <f t="shared" si="29"/>
        <v>0.5</v>
      </c>
      <c r="AJ86" s="92">
        <f>AI86</f>
        <v>0.5</v>
      </c>
      <c r="AK86" s="571">
        <v>0.5</v>
      </c>
    </row>
    <row r="87" spans="1:37" x14ac:dyDescent="0.2">
      <c r="A87" s="86" t="s">
        <v>172</v>
      </c>
      <c r="B87" s="189" t="s">
        <v>173</v>
      </c>
      <c r="C87" s="93">
        <f>'[6]Crops area and crops yeild'!C135*1000</f>
        <v>3750</v>
      </c>
      <c r="D87" s="94">
        <f>'[6]Crops area and crops yeild'!D135*1000</f>
        <v>3750</v>
      </c>
      <c r="E87" s="94">
        <f>'[6]Crops area and crops yeild'!E135*1000</f>
        <v>3750</v>
      </c>
      <c r="F87" s="94">
        <f>'[6]Crops area and crops yeild'!F135*1000</f>
        <v>3750</v>
      </c>
      <c r="G87" s="94">
        <f>'[6]Crops area and crops yeild'!G135*1000</f>
        <v>3750</v>
      </c>
      <c r="H87" s="94">
        <f>'[6]Crops area and crops yeild'!H135*1000</f>
        <v>3750</v>
      </c>
      <c r="I87" s="94">
        <f>'[6]Crops area and crops yeild'!I135*1000</f>
        <v>3330</v>
      </c>
      <c r="J87" s="94">
        <f>'[6]Crops area and crops yeild'!J135*1000</f>
        <v>3330</v>
      </c>
      <c r="K87" s="94">
        <f>'[6]Crops area and crops yeild'!K135*1000</f>
        <v>2917.4222246331606</v>
      </c>
      <c r="L87" s="94">
        <f>'[6]Crops area and crops yeild'!L135*1000</f>
        <v>3040.435261423569</v>
      </c>
      <c r="M87" s="94">
        <f>'[6]Crops area and crops yeild'!M135*1000</f>
        <v>2709.3667192663825</v>
      </c>
      <c r="N87" s="94">
        <f>'[6]Crops area and crops yeild'!N135*1000</f>
        <v>2999.4703063076095</v>
      </c>
      <c r="O87" s="94">
        <f>'[6]Crops area and crops yeild'!O135*1000</f>
        <v>3079.0904991242342</v>
      </c>
      <c r="P87" s="94">
        <f>'[6]Crops area and crops yeild'!P135*1000</f>
        <v>2414.7536955664632</v>
      </c>
      <c r="Q87" s="94">
        <f>'[6]Crops area and crops yeild'!Q135*1000</f>
        <v>3226.7758671321826</v>
      </c>
      <c r="R87" s="94">
        <f>'[6]Crops area and crops yeild'!R135*1000</f>
        <v>3123.9332927582936</v>
      </c>
      <c r="S87" s="94">
        <f>'[6]Crops area and crops yeild'!S135*1000</f>
        <v>3140.8980107669545</v>
      </c>
      <c r="T87" s="94">
        <f>'[6]Crops area and crops yeild'!T135*1000</f>
        <v>2979.2648505530842</v>
      </c>
      <c r="U87" s="94">
        <f>'[6]Crops area and crops yeild'!U135*1000</f>
        <v>3221.9091993055877</v>
      </c>
      <c r="V87" s="94">
        <f>'[6]Crops area and crops yeild'!V135*1000</f>
        <v>3328.5326506732267</v>
      </c>
      <c r="W87" s="94">
        <f>'[6]Crops area and crops yeild'!W135*1000</f>
        <v>3446.6183957596895</v>
      </c>
      <c r="X87" s="94">
        <f>'[6]Crops area and crops yeild'!X135*1000</f>
        <v>3475.48366926162</v>
      </c>
      <c r="Y87" s="94">
        <f>'[6]Crops area and crops yeild'!Y135*1000</f>
        <v>3224.8422613343046</v>
      </c>
      <c r="Z87" s="94">
        <f>'[6]Crops area and crops yeild'!Z135*1000</f>
        <v>3584.0223924490274</v>
      </c>
      <c r="AA87" s="94">
        <f>'[6]Crops area and crops yeild'!AA135*1000</f>
        <v>3760.0360044647537</v>
      </c>
      <c r="AB87" s="94">
        <f>'[6]Crops area and crops yeild'!AB135*1000</f>
        <v>3146.0755889854199</v>
      </c>
      <c r="AC87" s="94">
        <f>'[6]Crops area and crops yeild'!AC135*1000</f>
        <v>3744.7179994581738</v>
      </c>
      <c r="AD87" s="94">
        <f>'[6]Crops area and crops yeild'!AD135*1000</f>
        <v>3260.8013539053231</v>
      </c>
      <c r="AE87" s="94">
        <f>'[6]Crops area and crops yeild'!AE135*1000</f>
        <v>2521.4690597866424</v>
      </c>
      <c r="AF87" s="94">
        <f>'[6]Crops area and crops yeild'!AF135*1000</f>
        <v>2922.0890830975254</v>
      </c>
      <c r="AG87" s="94">
        <f>'[6]Crops area and crops yeild'!AG135*1000</f>
        <v>3352.5423197404089</v>
      </c>
      <c r="AH87" s="94">
        <f>'[6]Crops area and crops yeild'!AH135*1000</f>
        <v>3645.0622723646579</v>
      </c>
      <c r="AI87" s="94">
        <f>'[6]Crops area and crops yeild'!AI135*1000</f>
        <v>3135.2810888693884</v>
      </c>
      <c r="AJ87" s="94">
        <f>'[6]Crops area and crops yeild'!AJ135*1000</f>
        <v>3426.4308746384072</v>
      </c>
      <c r="AK87" s="571">
        <v>3379.2466848155832</v>
      </c>
    </row>
    <row r="88" spans="1:37" x14ac:dyDescent="0.2">
      <c r="A88" s="86" t="s">
        <v>174</v>
      </c>
      <c r="B88" s="189" t="s">
        <v>175</v>
      </c>
      <c r="C88" s="221">
        <v>1</v>
      </c>
      <c r="D88" s="197">
        <v>1</v>
      </c>
      <c r="E88" s="197">
        <v>1</v>
      </c>
      <c r="F88" s="197">
        <v>1</v>
      </c>
      <c r="G88" s="197">
        <v>1</v>
      </c>
      <c r="H88" s="197">
        <v>1</v>
      </c>
      <c r="I88" s="197">
        <v>1</v>
      </c>
      <c r="J88" s="197">
        <v>1</v>
      </c>
      <c r="K88" s="197">
        <v>1</v>
      </c>
      <c r="L88" s="197">
        <v>1</v>
      </c>
      <c r="M88" s="197">
        <v>1</v>
      </c>
      <c r="N88" s="197">
        <v>1</v>
      </c>
      <c r="O88" s="197">
        <v>1</v>
      </c>
      <c r="P88" s="197">
        <v>1</v>
      </c>
      <c r="Q88" s="197">
        <v>1</v>
      </c>
      <c r="R88" s="197">
        <v>1</v>
      </c>
      <c r="S88" s="197">
        <v>1</v>
      </c>
      <c r="T88" s="197">
        <v>1</v>
      </c>
      <c r="U88" s="197">
        <v>1</v>
      </c>
      <c r="V88" s="197">
        <v>1</v>
      </c>
      <c r="W88" s="197">
        <v>1</v>
      </c>
      <c r="X88" s="197">
        <v>1</v>
      </c>
      <c r="Y88" s="197">
        <v>1</v>
      </c>
      <c r="Z88" s="197">
        <v>1</v>
      </c>
      <c r="AA88" s="197">
        <v>1</v>
      </c>
      <c r="AB88" s="197">
        <v>1</v>
      </c>
      <c r="AC88" s="197">
        <v>1</v>
      </c>
      <c r="AD88" s="92">
        <v>0.85</v>
      </c>
      <c r="AE88" s="92">
        <v>0.85</v>
      </c>
      <c r="AF88" s="92">
        <v>0.85</v>
      </c>
      <c r="AG88" s="92">
        <v>0.85</v>
      </c>
      <c r="AH88" s="92">
        <v>0.85</v>
      </c>
      <c r="AI88" s="92">
        <v>0.85</v>
      </c>
      <c r="AJ88" s="92">
        <v>0.85</v>
      </c>
      <c r="AK88" s="571">
        <v>0.85</v>
      </c>
    </row>
    <row r="89" spans="1:37" x14ac:dyDescent="0.2">
      <c r="A89" s="86" t="s">
        <v>176</v>
      </c>
      <c r="B89" s="189" t="s">
        <v>177</v>
      </c>
      <c r="C89" s="91">
        <v>1.03E-8</v>
      </c>
      <c r="D89" s="92">
        <v>1.03E-8</v>
      </c>
      <c r="E89" s="92">
        <v>1.03E-8</v>
      </c>
      <c r="F89" s="92">
        <v>1.03E-8</v>
      </c>
      <c r="G89" s="92">
        <v>1.03E-8</v>
      </c>
      <c r="H89" s="92">
        <v>1.03E-8</v>
      </c>
      <c r="I89" s="92">
        <v>1.03E-8</v>
      </c>
      <c r="J89" s="92">
        <v>1.03E-8</v>
      </c>
      <c r="K89" s="92">
        <v>1.03E-8</v>
      </c>
      <c r="L89" s="92">
        <v>1.03E-8</v>
      </c>
      <c r="M89" s="92">
        <v>1.03E-8</v>
      </c>
      <c r="N89" s="92">
        <v>1.03E-8</v>
      </c>
      <c r="O89" s="92">
        <v>1.03E-8</v>
      </c>
      <c r="P89" s="92">
        <v>1.03E-8</v>
      </c>
      <c r="Q89" s="92">
        <v>1.03E-8</v>
      </c>
      <c r="R89" s="92">
        <v>1.03E-8</v>
      </c>
      <c r="S89" s="92">
        <v>1.03E-8</v>
      </c>
      <c r="T89" s="92">
        <v>1.03E-8</v>
      </c>
      <c r="U89" s="92">
        <v>1.03E-8</v>
      </c>
      <c r="V89" s="92">
        <v>1.03E-8</v>
      </c>
      <c r="W89" s="92">
        <v>1.03E-8</v>
      </c>
      <c r="X89" s="92">
        <v>1.03E-8</v>
      </c>
      <c r="Y89" s="92">
        <v>1.03E-8</v>
      </c>
      <c r="Z89" s="92">
        <v>1.03E-8</v>
      </c>
      <c r="AA89" s="92">
        <v>1.03E-8</v>
      </c>
      <c r="AB89" s="92">
        <v>1.03E-8</v>
      </c>
      <c r="AC89" s="92">
        <v>1.03E-8</v>
      </c>
      <c r="AD89" s="92">
        <v>1.03E-8</v>
      </c>
      <c r="AE89" s="92">
        <v>1.03E-8</v>
      </c>
      <c r="AF89" s="92">
        <v>1.03E-8</v>
      </c>
      <c r="AG89" s="92">
        <v>1.03E-8</v>
      </c>
      <c r="AH89" s="92">
        <v>1.03E-8</v>
      </c>
      <c r="AI89" s="92">
        <v>1.03E-8</v>
      </c>
      <c r="AJ89" s="92">
        <v>1.03E-8</v>
      </c>
      <c r="AK89" s="571">
        <v>1.03E-8</v>
      </c>
    </row>
    <row r="90" spans="1:37" x14ac:dyDescent="0.2">
      <c r="A90" s="190" t="s">
        <v>191</v>
      </c>
      <c r="B90" s="191" t="s">
        <v>192</v>
      </c>
      <c r="C90" s="192">
        <f>C85*C86*C87*C88*C89*365*24/1000000</f>
        <v>0.27157861061999994</v>
      </c>
      <c r="D90" s="193">
        <f t="shared" ref="D90:AF90" si="30">D85*D86*D87*D88*D89*365*24/1000000</f>
        <v>0.26284110027750002</v>
      </c>
      <c r="E90" s="193">
        <f t="shared" si="30"/>
        <v>0.26117402519249999</v>
      </c>
      <c r="F90" s="193">
        <f t="shared" si="30"/>
        <v>0.24722737044750001</v>
      </c>
      <c r="G90" s="193">
        <f t="shared" si="30"/>
        <v>0.23191359232499997</v>
      </c>
      <c r="H90" s="193">
        <f t="shared" si="30"/>
        <v>0.22615140667499997</v>
      </c>
      <c r="I90" s="193">
        <f t="shared" si="30"/>
        <v>0.19695719123441999</v>
      </c>
      <c r="J90" s="193">
        <f t="shared" si="30"/>
        <v>0.18181720036043997</v>
      </c>
      <c r="K90" s="193">
        <f t="shared" si="30"/>
        <v>0.12131429795400001</v>
      </c>
      <c r="L90" s="193">
        <f t="shared" si="30"/>
        <v>0.127541518716</v>
      </c>
      <c r="M90" s="193">
        <f t="shared" si="30"/>
        <v>0.11494984040399996</v>
      </c>
      <c r="N90" s="193">
        <f t="shared" si="30"/>
        <v>0.12722147999999997</v>
      </c>
      <c r="O90" s="193">
        <f t="shared" si="30"/>
        <v>0.11150673992400001</v>
      </c>
      <c r="P90" s="193">
        <f t="shared" si="30"/>
        <v>9.5325611316000008E-2</v>
      </c>
      <c r="Q90" s="193">
        <f t="shared" si="30"/>
        <v>0.12491832007199999</v>
      </c>
      <c r="R90" s="193">
        <f t="shared" si="30"/>
        <v>0.12017945528399999</v>
      </c>
      <c r="S90" s="193">
        <f t="shared" si="30"/>
        <v>0.126024921378</v>
      </c>
      <c r="T90" s="193">
        <f t="shared" si="30"/>
        <v>0.125285322462</v>
      </c>
      <c r="U90" s="193">
        <f t="shared" si="30"/>
        <v>0.13373683440605999</v>
      </c>
      <c r="V90" s="193">
        <f t="shared" si="30"/>
        <v>0.13633327322981997</v>
      </c>
      <c r="W90" s="193">
        <f t="shared" si="30"/>
        <v>0.14291457798791996</v>
      </c>
      <c r="X90" s="193">
        <f t="shared" si="30"/>
        <v>0.14579771583053999</v>
      </c>
      <c r="Y90" s="193">
        <f t="shared" si="30"/>
        <v>0.13953964476191996</v>
      </c>
      <c r="Z90" s="193">
        <f t="shared" si="30"/>
        <v>0.15498205056780001</v>
      </c>
      <c r="AA90" s="193">
        <f t="shared" si="30"/>
        <v>0.16250448705155998</v>
      </c>
      <c r="AB90" s="193">
        <f t="shared" si="30"/>
        <v>0.13277331350447999</v>
      </c>
      <c r="AC90" s="193">
        <f t="shared" si="30"/>
        <v>0.15685837521216001</v>
      </c>
      <c r="AD90" s="193">
        <f t="shared" si="30"/>
        <v>0.12010007226101699</v>
      </c>
      <c r="AE90" s="193">
        <f t="shared" si="30"/>
        <v>9.3962960585574004E-2</v>
      </c>
      <c r="AF90" s="193">
        <f t="shared" si="30"/>
        <v>0.10824338947757098</v>
      </c>
      <c r="AG90" s="193">
        <f>AG85*AG86*AG87*AG88*AG89*365*24/1000000</f>
        <v>0.12309315939549599</v>
      </c>
      <c r="AH90" s="193">
        <f>AH85*AH86*AH87*AH88*AH89*365*24/1000000</f>
        <v>0.13706756775448498</v>
      </c>
      <c r="AI90" s="193">
        <f>AI85*AI86*AI87*AI88*AI89*365*24/1000000</f>
        <v>0.117377311214619</v>
      </c>
      <c r="AJ90" s="193">
        <f>AJ85*AJ86*AJ87*AJ88*AJ89*365*24/1000000</f>
        <v>0.12330102873713998</v>
      </c>
      <c r="AK90" s="571">
        <v>0.123354803361948</v>
      </c>
    </row>
    <row r="91" spans="1:37" ht="13.5" thickBot="1" x14ac:dyDescent="0.25">
      <c r="A91" s="194" t="s">
        <v>193</v>
      </c>
      <c r="B91" s="84" t="s">
        <v>194</v>
      </c>
      <c r="C91" s="195">
        <f>C90/C85*1000000</f>
        <v>0.16917749999999998</v>
      </c>
      <c r="D91" s="196">
        <f t="shared" ref="D91:AF91" si="31">D90/D85*1000000</f>
        <v>0.16917750000000001</v>
      </c>
      <c r="E91" s="196">
        <f t="shared" si="31"/>
        <v>0.16917749999999998</v>
      </c>
      <c r="F91" s="196">
        <f t="shared" si="31"/>
        <v>0.16917750000000001</v>
      </c>
      <c r="G91" s="196">
        <f t="shared" si="31"/>
        <v>0.16917749999999998</v>
      </c>
      <c r="H91" s="196">
        <f t="shared" si="31"/>
        <v>0.16917749999999998</v>
      </c>
      <c r="I91" s="196">
        <f t="shared" si="31"/>
        <v>0.15022961999999998</v>
      </c>
      <c r="J91" s="196">
        <f t="shared" si="31"/>
        <v>0.15022961999999995</v>
      </c>
      <c r="K91" s="196">
        <f t="shared" si="31"/>
        <v>0.13161658624210043</v>
      </c>
      <c r="L91" s="196">
        <f t="shared" si="31"/>
        <v>0.13716619638386288</v>
      </c>
      <c r="M91" s="196">
        <f t="shared" si="31"/>
        <v>0.12223037017298355</v>
      </c>
      <c r="N91" s="196">
        <f t="shared" si="31"/>
        <v>0.13531810339876146</v>
      </c>
      <c r="O91" s="196">
        <f t="shared" si="31"/>
        <v>0.13891008877749073</v>
      </c>
      <c r="P91" s="196">
        <f t="shared" si="31"/>
        <v>0.10893919822178542</v>
      </c>
      <c r="Q91" s="196">
        <f t="shared" si="31"/>
        <v>0.14557276646980127</v>
      </c>
      <c r="R91" s="196">
        <f t="shared" si="31"/>
        <v>0.14093312656949764</v>
      </c>
      <c r="S91" s="196">
        <f t="shared" si="31"/>
        <v>0.1416984728577404</v>
      </c>
      <c r="T91" s="196">
        <f t="shared" si="31"/>
        <v>0.13440655446785182</v>
      </c>
      <c r="U91" s="196">
        <f t="shared" si="31"/>
        <v>0.14535321161747228</v>
      </c>
      <c r="V91" s="196">
        <f t="shared" si="31"/>
        <v>0.15016342200247196</v>
      </c>
      <c r="W91" s="196">
        <f t="shared" si="31"/>
        <v>0.15549074230630258</v>
      </c>
      <c r="X91" s="196">
        <f t="shared" si="31"/>
        <v>0.15679297025506872</v>
      </c>
      <c r="Y91" s="196">
        <f t="shared" si="31"/>
        <v>0.1454855337778358</v>
      </c>
      <c r="Z91" s="196">
        <f t="shared" si="31"/>
        <v>0.16168958621294544</v>
      </c>
      <c r="AA91" s="196">
        <f t="shared" si="31"/>
        <v>0.16963026430542288</v>
      </c>
      <c r="AB91" s="196">
        <f t="shared" si="31"/>
        <v>0.14193205412148821</v>
      </c>
      <c r="AC91" s="196">
        <f t="shared" si="31"/>
        <v>0.16893920782755606</v>
      </c>
      <c r="AD91" s="196">
        <f t="shared" si="31"/>
        <v>0.12504162343807201</v>
      </c>
      <c r="AE91" s="196">
        <f t="shared" si="31"/>
        <v>9.6690521888732409E-2</v>
      </c>
      <c r="AF91" s="196">
        <f t="shared" si="31"/>
        <v>0.11205305786063247</v>
      </c>
      <c r="AG91" s="196">
        <f>AG90/AG85*1000000</f>
        <v>0.12855960508085348</v>
      </c>
      <c r="AH91" s="196">
        <f>AH90/AH85*1000000</f>
        <v>0.13977683845214028</v>
      </c>
      <c r="AI91" s="196">
        <f>AI90/AI85*1000000</f>
        <v>0.12022831038676554</v>
      </c>
      <c r="AJ91" s="196">
        <f>AJ90/AJ85*1000000</f>
        <v>0.13139300210667151</v>
      </c>
      <c r="AK91" s="570">
        <v>0.12958363469795467</v>
      </c>
    </row>
    <row r="92" spans="1:37" ht="14.25" thickTop="1" thickBot="1" x14ac:dyDescent="0.25">
      <c r="A92" s="186"/>
      <c r="B92" s="186"/>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222"/>
      <c r="AI92" s="222"/>
      <c r="AJ92" s="222"/>
    </row>
    <row r="93" spans="1:37" ht="13.5" thickTop="1" x14ac:dyDescent="0.2">
      <c r="A93" s="80" t="s">
        <v>197</v>
      </c>
      <c r="B93" s="81" t="s">
        <v>60</v>
      </c>
      <c r="C93" s="223">
        <f t="shared" ref="C93:AF93" si="32">C8+C19+C30+C41+C52+C63+C74+C85</f>
        <v>3839032</v>
      </c>
      <c r="D93" s="199">
        <f t="shared" si="32"/>
        <v>3757933</v>
      </c>
      <c r="E93" s="199">
        <f t="shared" si="32"/>
        <v>3752628</v>
      </c>
      <c r="F93" s="199">
        <f t="shared" si="32"/>
        <v>3714328</v>
      </c>
      <c r="G93" s="199">
        <f t="shared" si="32"/>
        <v>3684476</v>
      </c>
      <c r="H93" s="199">
        <f t="shared" si="32"/>
        <v>3612345</v>
      </c>
      <c r="I93" s="199">
        <f t="shared" si="32"/>
        <v>3551581</v>
      </c>
      <c r="J93" s="199">
        <f t="shared" si="32"/>
        <v>3540555</v>
      </c>
      <c r="K93" s="199">
        <f t="shared" si="32"/>
        <v>3259431.36</v>
      </c>
      <c r="L93" s="199">
        <f t="shared" si="32"/>
        <v>3254797.7199999997</v>
      </c>
      <c r="M93" s="199">
        <f t="shared" si="32"/>
        <v>3284787.08</v>
      </c>
      <c r="N93" s="199">
        <f t="shared" si="32"/>
        <v>3262014.44</v>
      </c>
      <c r="O93" s="199">
        <f t="shared" si="32"/>
        <v>3026745.8</v>
      </c>
      <c r="P93" s="199">
        <f t="shared" si="32"/>
        <v>2932772.16</v>
      </c>
      <c r="Q93" s="199">
        <f t="shared" si="32"/>
        <v>3057711.52</v>
      </c>
      <c r="R93" s="199">
        <f t="shared" si="32"/>
        <v>3055313.3386362074</v>
      </c>
      <c r="S93" s="199">
        <f t="shared" si="32"/>
        <v>3054661.5419289642</v>
      </c>
      <c r="T93" s="199">
        <f t="shared" si="32"/>
        <v>3177509.5999999996</v>
      </c>
      <c r="U93" s="199">
        <f t="shared" si="32"/>
        <v>3154449.6</v>
      </c>
      <c r="V93" s="199">
        <f t="shared" si="32"/>
        <v>3125640.6</v>
      </c>
      <c r="W93" s="199">
        <f t="shared" si="32"/>
        <v>3099368.0600000005</v>
      </c>
      <c r="X93" s="199">
        <f t="shared" si="32"/>
        <v>3142093.39</v>
      </c>
      <c r="Y93" s="199">
        <f t="shared" si="32"/>
        <v>3185535.1799999997</v>
      </c>
      <c r="Z93" s="199">
        <f t="shared" si="32"/>
        <v>3185050.08</v>
      </c>
      <c r="AA93" s="199">
        <f t="shared" si="32"/>
        <v>3154056.04</v>
      </c>
      <c r="AB93" s="199">
        <f t="shared" si="32"/>
        <v>3113632.1100000003</v>
      </c>
      <c r="AC93" s="199">
        <f t="shared" si="32"/>
        <v>3109571.63</v>
      </c>
      <c r="AD93" s="199">
        <f t="shared" si="32"/>
        <v>3129950.1700000004</v>
      </c>
      <c r="AE93" s="199">
        <f t="shared" si="32"/>
        <v>3146637.0500000003</v>
      </c>
      <c r="AF93" s="199">
        <f t="shared" si="32"/>
        <v>3152948.76</v>
      </c>
      <c r="AG93" s="199">
        <f>AG8+AG19+AG30+AG41+AG52+AG63+AG74+AG85</f>
        <v>3128338.1900000004</v>
      </c>
      <c r="AH93" s="199">
        <f>AH8+AH19+AH30+AH41+AH52+AH63+AH74+AH85</f>
        <v>3115058.78</v>
      </c>
      <c r="AI93" s="199">
        <f>AI8+AI19+AI30+AI41+AI52+AI63+AI74+AI85</f>
        <v>3125998.97</v>
      </c>
      <c r="AJ93" s="199">
        <f>AJ8+AJ19+AJ30+AJ41+AJ52+AJ63+AJ74+AJ85</f>
        <v>3053867.3200000003</v>
      </c>
      <c r="AK93" s="569">
        <v>3039117.6399999997</v>
      </c>
    </row>
    <row r="94" spans="1:37" x14ac:dyDescent="0.2">
      <c r="A94" s="190" t="s">
        <v>198</v>
      </c>
      <c r="B94" s="191" t="s">
        <v>192</v>
      </c>
      <c r="C94" s="192">
        <f>C13+C24+C35+C46+C57+C68+C79+C90</f>
        <v>1.0604058754010757</v>
      </c>
      <c r="D94" s="193">
        <f t="shared" ref="D94:AF94" si="33">D13+D24+D35+D46+D57+D68+D79+D90</f>
        <v>1.0311513708298423</v>
      </c>
      <c r="E94" s="193">
        <f t="shared" si="33"/>
        <v>1.0168424058207286</v>
      </c>
      <c r="F94" s="193">
        <f t="shared" si="33"/>
        <v>1.043452589673729</v>
      </c>
      <c r="G94" s="193">
        <f t="shared" si="33"/>
        <v>1.0753163480079446</v>
      </c>
      <c r="H94" s="193">
        <f t="shared" si="33"/>
        <v>1.119183904653172</v>
      </c>
      <c r="I94" s="193">
        <f t="shared" si="33"/>
        <v>0.96037285626452151</v>
      </c>
      <c r="J94" s="193">
        <f t="shared" si="33"/>
        <v>0.97316979518633118</v>
      </c>
      <c r="K94" s="193">
        <f t="shared" si="33"/>
        <v>1.0185147655673017</v>
      </c>
      <c r="L94" s="193">
        <f t="shared" si="33"/>
        <v>1.1457450353383887</v>
      </c>
      <c r="M94" s="193">
        <f t="shared" si="33"/>
        <v>1.0481408486950783</v>
      </c>
      <c r="N94" s="193">
        <f t="shared" si="33"/>
        <v>1.1717439240897407</v>
      </c>
      <c r="O94" s="193">
        <f t="shared" si="33"/>
        <v>0.98677705891039325</v>
      </c>
      <c r="P94" s="193">
        <f t="shared" si="33"/>
        <v>0.76789420588464274</v>
      </c>
      <c r="Q94" s="193">
        <f t="shared" si="33"/>
        <v>1.2717113413727805</v>
      </c>
      <c r="R94" s="193">
        <f t="shared" si="33"/>
        <v>1.0939389452017978</v>
      </c>
      <c r="S94" s="193">
        <f t="shared" si="33"/>
        <v>1.0541992021976956</v>
      </c>
      <c r="T94" s="193">
        <f t="shared" si="33"/>
        <v>1.1941137997071929</v>
      </c>
      <c r="U94" s="193">
        <f t="shared" si="33"/>
        <v>1.2882412253286559</v>
      </c>
      <c r="V94" s="193">
        <f t="shared" si="33"/>
        <v>1.2914142165292044</v>
      </c>
      <c r="W94" s="193">
        <f t="shared" si="33"/>
        <v>1.1816091619409914</v>
      </c>
      <c r="X94" s="193">
        <f t="shared" si="33"/>
        <v>1.2900257398702495</v>
      </c>
      <c r="Y94" s="193">
        <f t="shared" si="33"/>
        <v>1.2215982016587623</v>
      </c>
      <c r="Z94" s="193">
        <f t="shared" si="33"/>
        <v>1.4549797475708788</v>
      </c>
      <c r="AA94" s="193">
        <f t="shared" si="33"/>
        <v>1.5951011645613413</v>
      </c>
      <c r="AB94" s="193">
        <f t="shared" si="33"/>
        <v>1.3582258052034129</v>
      </c>
      <c r="AC94" s="193">
        <f t="shared" si="33"/>
        <v>1.4927071220219246</v>
      </c>
      <c r="AD94" s="193">
        <f t="shared" si="33"/>
        <v>1.3064506200854757</v>
      </c>
      <c r="AE94" s="193">
        <f t="shared" si="33"/>
        <v>1.3575935829049421</v>
      </c>
      <c r="AF94" s="193">
        <f t="shared" si="33"/>
        <v>1.3310984024517141</v>
      </c>
      <c r="AG94" s="193">
        <f>AG13+AG24+AG35+AG46+AG57+AG68+AG79+AG90</f>
        <v>1.4340374529527355</v>
      </c>
      <c r="AH94" s="193">
        <f>AH13+AH24+AH35+AH46+AH57+AH68+AH79+AH90</f>
        <v>1.3347323953985584</v>
      </c>
      <c r="AI94" s="193">
        <f>AI13+AI24+AI35+AI46+AI57+AI68+AI79+AI90</f>
        <v>1.3586142173750504</v>
      </c>
      <c r="AJ94" s="193">
        <f>AJ13+AJ24+AJ35+AJ46+AJ57+AJ68+AJ79+AJ90</f>
        <v>1.4109096317515413</v>
      </c>
      <c r="AK94" s="571">
        <v>1.2097357868437093</v>
      </c>
    </row>
    <row r="95" spans="1:37" ht="13.5" thickBot="1" x14ac:dyDescent="0.25">
      <c r="A95" s="194" t="s">
        <v>195</v>
      </c>
      <c r="B95" s="84" t="s">
        <v>194</v>
      </c>
      <c r="C95" s="195">
        <f t="shared" ref="C95:AF95" si="34">C94/C93*1000000</f>
        <v>0.27621699308603725</v>
      </c>
      <c r="D95" s="196">
        <f t="shared" si="34"/>
        <v>0.27439322915811493</v>
      </c>
      <c r="E95" s="196">
        <f t="shared" si="34"/>
        <v>0.27096808045474496</v>
      </c>
      <c r="F95" s="196">
        <f t="shared" si="34"/>
        <v>0.28092634513530551</v>
      </c>
      <c r="G95" s="196">
        <f t="shared" si="34"/>
        <v>0.29185055025679218</v>
      </c>
      <c r="H95" s="196">
        <f t="shared" si="34"/>
        <v>0.30982198672972044</v>
      </c>
      <c r="I95" s="196">
        <f t="shared" si="34"/>
        <v>0.27040713875440869</v>
      </c>
      <c r="J95" s="196">
        <f t="shared" si="34"/>
        <v>0.2748636287775027</v>
      </c>
      <c r="K95" s="196">
        <f t="shared" si="34"/>
        <v>0.31248234832204042</v>
      </c>
      <c r="L95" s="196">
        <f t="shared" si="34"/>
        <v>0.3520172784618974</v>
      </c>
      <c r="M95" s="196">
        <f t="shared" si="34"/>
        <v>0.3190894335516804</v>
      </c>
      <c r="N95" s="196">
        <f t="shared" si="34"/>
        <v>0.35920868703749231</v>
      </c>
      <c r="O95" s="196">
        <f t="shared" si="34"/>
        <v>0.32601913874313238</v>
      </c>
      <c r="P95" s="196">
        <f t="shared" si="34"/>
        <v>0.26183220652389266</v>
      </c>
      <c r="Q95" s="196">
        <f t="shared" si="34"/>
        <v>0.41590298268974063</v>
      </c>
      <c r="R95" s="196">
        <f t="shared" si="34"/>
        <v>0.35804476462963913</v>
      </c>
      <c r="S95" s="196">
        <f t="shared" si="34"/>
        <v>0.34511162291714576</v>
      </c>
      <c r="T95" s="196">
        <f t="shared" si="34"/>
        <v>0.37580179134854319</v>
      </c>
      <c r="U95" s="196">
        <f t="shared" si="34"/>
        <v>0.40838859030388558</v>
      </c>
      <c r="V95" s="196">
        <f t="shared" si="34"/>
        <v>0.41316785318478533</v>
      </c>
      <c r="W95" s="196">
        <f t="shared" si="34"/>
        <v>0.38124196257639414</v>
      </c>
      <c r="X95" s="196">
        <f t="shared" si="34"/>
        <v>0.41056250714121817</v>
      </c>
      <c r="Y95" s="196">
        <f t="shared" si="34"/>
        <v>0.3834828788984721</v>
      </c>
      <c r="Z95" s="196">
        <f t="shared" si="34"/>
        <v>0.45681534388020634</v>
      </c>
      <c r="AA95" s="196">
        <f t="shared" si="34"/>
        <v>0.505730127915337</v>
      </c>
      <c r="AB95" s="196">
        <f t="shared" si="34"/>
        <v>0.43621910271326586</v>
      </c>
      <c r="AC95" s="196">
        <f t="shared" si="34"/>
        <v>0.4800362556761314</v>
      </c>
      <c r="AD95" s="196">
        <f t="shared" si="34"/>
        <v>0.41740300935381203</v>
      </c>
      <c r="AE95" s="196">
        <f t="shared" si="34"/>
        <v>0.4314426994066386</v>
      </c>
      <c r="AF95" s="196">
        <f t="shared" si="34"/>
        <v>0.42217571669376386</v>
      </c>
      <c r="AG95" s="196">
        <f>AG94/AG93*1000000</f>
        <v>0.45840231006249854</v>
      </c>
      <c r="AH95" s="196">
        <f>AH94/AH93*1000000</f>
        <v>0.42847743482983602</v>
      </c>
      <c r="AI95" s="196">
        <f>AI94/AI93*1000000</f>
        <v>0.43461761517312664</v>
      </c>
      <c r="AJ95" s="196">
        <f>AJ94/AJ93*1000000</f>
        <v>0.46200750848322419</v>
      </c>
      <c r="AK95" s="570">
        <v>0.39805493901305827</v>
      </c>
    </row>
    <row r="96" spans="1:37" ht="13.5" thickTop="1" x14ac:dyDescent="0.2">
      <c r="A96" s="186"/>
      <c r="B96" s="186"/>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222"/>
    </row>
    <row r="97" spans="1:37" ht="13.5" thickBot="1" x14ac:dyDescent="0.25">
      <c r="A97" s="186"/>
      <c r="B97" s="186"/>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222"/>
    </row>
    <row r="98" spans="1:37" ht="13.5" thickTop="1" x14ac:dyDescent="0.2">
      <c r="A98" s="85" t="s">
        <v>180</v>
      </c>
      <c r="B98" s="188"/>
      <c r="C98" s="82">
        <v>1990</v>
      </c>
      <c r="D98" s="83">
        <v>1991</v>
      </c>
      <c r="E98" s="83">
        <v>1992</v>
      </c>
      <c r="F98" s="83">
        <v>1993</v>
      </c>
      <c r="G98" s="83">
        <v>1994</v>
      </c>
      <c r="H98" s="83">
        <v>1995</v>
      </c>
      <c r="I98" s="83">
        <v>1996</v>
      </c>
      <c r="J98" s="83">
        <v>1997</v>
      </c>
      <c r="K98" s="83">
        <v>1998</v>
      </c>
      <c r="L98" s="83">
        <v>1999</v>
      </c>
      <c r="M98" s="83">
        <v>2000</v>
      </c>
      <c r="N98" s="83">
        <v>2001</v>
      </c>
      <c r="O98" s="83">
        <v>2002</v>
      </c>
      <c r="P98" s="83">
        <v>2003</v>
      </c>
      <c r="Q98" s="83">
        <v>2004</v>
      </c>
      <c r="R98" s="83">
        <v>2005</v>
      </c>
      <c r="S98" s="83">
        <v>2006</v>
      </c>
      <c r="T98" s="83">
        <v>2007</v>
      </c>
      <c r="U98" s="83">
        <v>2008</v>
      </c>
      <c r="V98" s="83">
        <v>2009</v>
      </c>
      <c r="W98" s="83">
        <v>2010</v>
      </c>
      <c r="X98" s="83">
        <v>2011</v>
      </c>
      <c r="Y98" s="83">
        <v>2012</v>
      </c>
      <c r="Z98" s="83">
        <v>2013</v>
      </c>
      <c r="AA98" s="83">
        <v>2014</v>
      </c>
      <c r="AB98" s="83">
        <v>2015</v>
      </c>
      <c r="AC98" s="83">
        <v>2016</v>
      </c>
      <c r="AD98" s="83">
        <v>2017</v>
      </c>
      <c r="AE98" s="83">
        <v>2018</v>
      </c>
      <c r="AF98" s="83">
        <v>2019</v>
      </c>
      <c r="AG98" s="83">
        <v>2020</v>
      </c>
      <c r="AH98" s="83">
        <v>2021</v>
      </c>
      <c r="AI98" s="83">
        <v>2022</v>
      </c>
      <c r="AJ98" s="83">
        <v>2023</v>
      </c>
      <c r="AK98" s="569">
        <v>2024</v>
      </c>
    </row>
    <row r="99" spans="1:37" x14ac:dyDescent="0.2">
      <c r="A99" s="86" t="s">
        <v>168</v>
      </c>
      <c r="B99" s="189" t="s">
        <v>66</v>
      </c>
      <c r="C99" s="224">
        <f t="shared" ref="C99:AF99" si="35">1-C84-C73-C62-C51-C40-C29-C18-C7</f>
        <v>0.13061462101301455</v>
      </c>
      <c r="D99" s="97">
        <f t="shared" si="35"/>
        <v>0.14400096617089825</v>
      </c>
      <c r="E99" s="97">
        <f t="shared" si="35"/>
        <v>0.13395400576805064</v>
      </c>
      <c r="F99" s="97">
        <f t="shared" si="35"/>
        <v>0.13459783193729102</v>
      </c>
      <c r="G99" s="97">
        <f t="shared" si="35"/>
        <v>0.12457672700164993</v>
      </c>
      <c r="H99" s="97">
        <f t="shared" si="35"/>
        <v>0.13801659882596054</v>
      </c>
      <c r="I99" s="97">
        <f t="shared" si="35"/>
        <v>0.14260418401064132</v>
      </c>
      <c r="J99" s="97">
        <f t="shared" si="35"/>
        <v>0.13983960887786895</v>
      </c>
      <c r="K99" s="97">
        <f t="shared" si="35"/>
        <v>0.20630486994266217</v>
      </c>
      <c r="L99" s="97">
        <f t="shared" si="35"/>
        <v>0.20716005032885665</v>
      </c>
      <c r="M99" s="97">
        <f t="shared" si="35"/>
        <v>0.19446314833427969</v>
      </c>
      <c r="N99" s="97">
        <f t="shared" si="35"/>
        <v>0.18453878378997776</v>
      </c>
      <c r="O99" s="97">
        <f t="shared" si="35"/>
        <v>0.17121512542066061</v>
      </c>
      <c r="P99" s="97">
        <f t="shared" si="35"/>
        <v>0.20052671309229506</v>
      </c>
      <c r="Q99" s="97">
        <f t="shared" si="35"/>
        <v>0.15798525203934113</v>
      </c>
      <c r="R99" s="97">
        <f t="shared" si="35"/>
        <v>0.15259475539175771</v>
      </c>
      <c r="S99" s="97">
        <f t="shared" si="35"/>
        <v>0.14338839890524407</v>
      </c>
      <c r="T99" s="97">
        <f t="shared" si="35"/>
        <v>0.11655255141173892</v>
      </c>
      <c r="U99" s="97">
        <f t="shared" si="35"/>
        <v>0.11679500474456239</v>
      </c>
      <c r="V99" s="97">
        <f t="shared" si="35"/>
        <v>0.11850501520587309</v>
      </c>
      <c r="W99" s="97">
        <f t="shared" si="35"/>
        <v>0.12046157190347431</v>
      </c>
      <c r="X99" s="97">
        <f t="shared" si="35"/>
        <v>0.10329202620427028</v>
      </c>
      <c r="Y99" s="97">
        <f t="shared" si="35"/>
        <v>9.6530053460439219E-2</v>
      </c>
      <c r="Z99" s="97">
        <f t="shared" si="35"/>
        <v>9.5413296936555453E-2</v>
      </c>
      <c r="AA99" s="97">
        <f t="shared" si="35"/>
        <v>0.10282849228066029</v>
      </c>
      <c r="AB99" s="97">
        <f t="shared" si="35"/>
        <v>0.10879110064732544</v>
      </c>
      <c r="AC99" s="97">
        <f t="shared" si="35"/>
        <v>0.10869579461778972</v>
      </c>
      <c r="AD99" s="97">
        <f t="shared" si="35"/>
        <v>0.11114526961332757</v>
      </c>
      <c r="AE99" s="97">
        <f t="shared" si="35"/>
        <v>0.1068849135022433</v>
      </c>
      <c r="AF99" s="97">
        <f t="shared" si="35"/>
        <v>0.10520601304747193</v>
      </c>
      <c r="AG99" s="97">
        <f>1-AG84-AG73-AG62-AG51-AG40-AG29-AG18-AG7</f>
        <v>0.11224386190585656</v>
      </c>
      <c r="AH99" s="97">
        <f>1-AH84-AH73-AH62-AH51-AH40-AH29-AH18-AH7</f>
        <v>0.11749626510360706</v>
      </c>
      <c r="AI99" s="97">
        <f>1-AI84-AI73-AI62-AI51-AI40-AI29-AI18-AI7</f>
        <v>0.11455406963900847</v>
      </c>
      <c r="AJ99" s="97">
        <f>1-AJ84-AJ73-AJ62-AJ51-AJ40-AJ29-AJ18-AJ7</f>
        <v>0.13596211277668577</v>
      </c>
      <c r="AK99" s="571">
        <v>0.1401830016962608</v>
      </c>
    </row>
    <row r="100" spans="1:37" x14ac:dyDescent="0.2">
      <c r="A100" s="86" t="s">
        <v>169</v>
      </c>
      <c r="B100" s="189" t="s">
        <v>170</v>
      </c>
      <c r="C100" s="225">
        <f>C3-C8-C19-C30-C41-C52-C63-C74-C85</f>
        <v>576768.05000000075</v>
      </c>
      <c r="D100" s="98">
        <f t="shared" ref="D100:AF100" si="36">D3-D8-D19-D30-D41-D52-D63-D74-D85</f>
        <v>632180.60000000056</v>
      </c>
      <c r="E100" s="98">
        <f t="shared" si="36"/>
        <v>580430.55000000075</v>
      </c>
      <c r="F100" s="98">
        <f t="shared" si="36"/>
        <v>577697.30000000075</v>
      </c>
      <c r="G100" s="98">
        <f t="shared" si="36"/>
        <v>524317.75</v>
      </c>
      <c r="H100" s="98">
        <f t="shared" si="36"/>
        <v>578391.15000000037</v>
      </c>
      <c r="I100" s="98">
        <f t="shared" si="36"/>
        <v>590707.70000000019</v>
      </c>
      <c r="J100" s="98">
        <f t="shared" si="36"/>
        <v>575601.75000000047</v>
      </c>
      <c r="K100" s="98">
        <f t="shared" si="36"/>
        <v>847222.74000000022</v>
      </c>
      <c r="L100" s="98">
        <f t="shared" si="36"/>
        <v>850441.58000000031</v>
      </c>
      <c r="M100" s="98">
        <f t="shared" si="36"/>
        <v>792974.3200000003</v>
      </c>
      <c r="N100" s="98">
        <f t="shared" si="36"/>
        <v>738193.51000000024</v>
      </c>
      <c r="O100" s="98">
        <f t="shared" si="36"/>
        <v>625282.48</v>
      </c>
      <c r="P100" s="98">
        <f t="shared" si="36"/>
        <v>735608.27000000025</v>
      </c>
      <c r="Q100" s="98">
        <f t="shared" si="36"/>
        <v>573711.23999999976</v>
      </c>
      <c r="R100" s="98">
        <f t="shared" si="36"/>
        <v>550179.2613637927</v>
      </c>
      <c r="S100" s="98">
        <f t="shared" si="36"/>
        <v>511320.44807103602</v>
      </c>
      <c r="T100" s="98">
        <f t="shared" si="36"/>
        <v>419206.42999999993</v>
      </c>
      <c r="U100" s="98">
        <f t="shared" si="36"/>
        <v>417144.33000000054</v>
      </c>
      <c r="V100" s="98">
        <f t="shared" si="36"/>
        <v>420199.88000000024</v>
      </c>
      <c r="W100" s="98">
        <f t="shared" si="36"/>
        <v>424489.40999999992</v>
      </c>
      <c r="X100" s="98">
        <f t="shared" si="36"/>
        <v>361938.56000000052</v>
      </c>
      <c r="Y100" s="98">
        <f t="shared" si="36"/>
        <v>340354.30000000028</v>
      </c>
      <c r="Z100" s="98">
        <f t="shared" si="36"/>
        <v>335950.24999999977</v>
      </c>
      <c r="AA100" s="98">
        <f t="shared" si="36"/>
        <v>361499.24999999977</v>
      </c>
      <c r="AB100" s="98">
        <f t="shared" si="36"/>
        <v>380085.36999999988</v>
      </c>
      <c r="AC100" s="98">
        <f t="shared" si="36"/>
        <v>379216.60999999964</v>
      </c>
      <c r="AD100" s="98">
        <f t="shared" si="36"/>
        <v>391379.08999999939</v>
      </c>
      <c r="AE100" s="98">
        <f t="shared" si="36"/>
        <v>376578.60000000009</v>
      </c>
      <c r="AF100" s="98">
        <f t="shared" si="36"/>
        <v>370710.10000000009</v>
      </c>
      <c r="AG100" s="98">
        <f>AG3-AG8-AG19-AG30-AG41-AG52-AG63-AG74-AG85</f>
        <v>395532.90000000014</v>
      </c>
      <c r="AH100" s="98">
        <f>AH3-AH8-AH19-AH30-AH41-AH52-AH63-AH74-AH85</f>
        <v>414737.92999999982</v>
      </c>
      <c r="AI100" s="98">
        <f>AI3-AI8-AI19-AI30-AI41-AI52-AI63-AI74-AI85</f>
        <v>404424.3600000001</v>
      </c>
      <c r="AJ100" s="98">
        <f>AJ3-AJ8-AJ19-AJ30-AJ41-AJ52-AJ63-AJ74-AJ85</f>
        <v>480546.35000000009</v>
      </c>
      <c r="AK100" s="571">
        <v>495492.22</v>
      </c>
    </row>
    <row r="101" spans="1:37" x14ac:dyDescent="0.2">
      <c r="A101" s="86" t="s">
        <v>176</v>
      </c>
      <c r="B101" s="189" t="s">
        <v>173</v>
      </c>
      <c r="C101" s="226">
        <v>0.86</v>
      </c>
      <c r="D101" s="198">
        <v>0.86</v>
      </c>
      <c r="E101" s="198">
        <v>0.86</v>
      </c>
      <c r="F101" s="198">
        <v>0.86</v>
      </c>
      <c r="G101" s="198">
        <v>0.86</v>
      </c>
      <c r="H101" s="198">
        <v>0.86</v>
      </c>
      <c r="I101" s="198">
        <v>0.86</v>
      </c>
      <c r="J101" s="198">
        <v>0.86</v>
      </c>
      <c r="K101" s="198">
        <v>0.86</v>
      </c>
      <c r="L101" s="198">
        <v>0.86</v>
      </c>
      <c r="M101" s="198">
        <v>0.86</v>
      </c>
      <c r="N101" s="198">
        <v>0.86</v>
      </c>
      <c r="O101" s="198">
        <v>0.86</v>
      </c>
      <c r="P101" s="198">
        <v>0.86</v>
      </c>
      <c r="Q101" s="198">
        <v>0.86</v>
      </c>
      <c r="R101" s="198">
        <v>0.86</v>
      </c>
      <c r="S101" s="198">
        <v>0.86</v>
      </c>
      <c r="T101" s="198">
        <v>0.86</v>
      </c>
      <c r="U101" s="198">
        <v>0.86</v>
      </c>
      <c r="V101" s="198">
        <v>0.86</v>
      </c>
      <c r="W101" s="198">
        <v>0.86</v>
      </c>
      <c r="X101" s="198">
        <v>0.86</v>
      </c>
      <c r="Y101" s="198">
        <v>0.86</v>
      </c>
      <c r="Z101" s="198">
        <v>0.86</v>
      </c>
      <c r="AA101" s="198">
        <v>0.86</v>
      </c>
      <c r="AB101" s="198">
        <v>0.86</v>
      </c>
      <c r="AC101" s="198">
        <v>0.86</v>
      </c>
      <c r="AD101" s="198">
        <v>0.86</v>
      </c>
      <c r="AE101" s="198">
        <v>0.86</v>
      </c>
      <c r="AF101" s="198">
        <v>0.86</v>
      </c>
      <c r="AG101" s="198">
        <v>0.86</v>
      </c>
      <c r="AH101" s="198">
        <v>0.86</v>
      </c>
      <c r="AI101" s="198">
        <v>0.86</v>
      </c>
      <c r="AJ101" s="198">
        <v>0.86</v>
      </c>
      <c r="AK101" s="571">
        <v>0.86</v>
      </c>
    </row>
    <row r="102" spans="1:37" ht="13.5" thickBot="1" x14ac:dyDescent="0.25">
      <c r="A102" s="194" t="s">
        <v>196</v>
      </c>
      <c r="B102" s="84" t="s">
        <v>192</v>
      </c>
      <c r="C102" s="227">
        <f>C100*C101/1000000</f>
        <v>0.4960205230000006</v>
      </c>
      <c r="D102" s="99">
        <f t="shared" ref="D102:AF102" si="37">D100*D101/1000000</f>
        <v>0.54367531600000041</v>
      </c>
      <c r="E102" s="99">
        <f t="shared" si="37"/>
        <v>0.49917027300000061</v>
      </c>
      <c r="F102" s="99">
        <f t="shared" si="37"/>
        <v>0.49681967800000065</v>
      </c>
      <c r="G102" s="99">
        <f t="shared" si="37"/>
        <v>0.45091326500000001</v>
      </c>
      <c r="H102" s="99">
        <f t="shared" si="37"/>
        <v>0.49741638900000029</v>
      </c>
      <c r="I102" s="99">
        <f t="shared" si="37"/>
        <v>0.50800862200000019</v>
      </c>
      <c r="J102" s="99">
        <f t="shared" si="37"/>
        <v>0.49501750500000041</v>
      </c>
      <c r="K102" s="99">
        <f t="shared" si="37"/>
        <v>0.72861155640000019</v>
      </c>
      <c r="L102" s="99">
        <f t="shared" si="37"/>
        <v>0.73137975880000028</v>
      </c>
      <c r="M102" s="99">
        <f t="shared" si="37"/>
        <v>0.68195791520000026</v>
      </c>
      <c r="N102" s="99">
        <f t="shared" si="37"/>
        <v>0.63484641860000024</v>
      </c>
      <c r="O102" s="99">
        <f t="shared" si="37"/>
        <v>0.53774293279999996</v>
      </c>
      <c r="P102" s="99">
        <f t="shared" si="37"/>
        <v>0.63262311220000023</v>
      </c>
      <c r="Q102" s="99">
        <f t="shared" si="37"/>
        <v>0.49339166639999982</v>
      </c>
      <c r="R102" s="99">
        <f t="shared" si="37"/>
        <v>0.47315416477286171</v>
      </c>
      <c r="S102" s="99">
        <f t="shared" si="37"/>
        <v>0.43973558534109097</v>
      </c>
      <c r="T102" s="99">
        <f t="shared" si="37"/>
        <v>0.36051752979999996</v>
      </c>
      <c r="U102" s="99">
        <f t="shared" si="37"/>
        <v>0.35874412380000048</v>
      </c>
      <c r="V102" s="99">
        <f t="shared" si="37"/>
        <v>0.3613718968000002</v>
      </c>
      <c r="W102" s="99">
        <f t="shared" si="37"/>
        <v>0.36506089259999991</v>
      </c>
      <c r="X102" s="99">
        <f t="shared" si="37"/>
        <v>0.31126716160000045</v>
      </c>
      <c r="Y102" s="99">
        <f t="shared" si="37"/>
        <v>0.29270469800000021</v>
      </c>
      <c r="Z102" s="99">
        <f t="shared" si="37"/>
        <v>0.28891721499999978</v>
      </c>
      <c r="AA102" s="99">
        <f t="shared" si="37"/>
        <v>0.31088935499999981</v>
      </c>
      <c r="AB102" s="99">
        <f t="shared" si="37"/>
        <v>0.32687341819999988</v>
      </c>
      <c r="AC102" s="99">
        <f t="shared" si="37"/>
        <v>0.32612628459999965</v>
      </c>
      <c r="AD102" s="99">
        <f t="shared" si="37"/>
        <v>0.33658601739999949</v>
      </c>
      <c r="AE102" s="99">
        <f t="shared" si="37"/>
        <v>0.32385759600000008</v>
      </c>
      <c r="AF102" s="99">
        <f t="shared" si="37"/>
        <v>0.31881068600000012</v>
      </c>
      <c r="AG102" s="99">
        <f>AG100*AG101/1000000</f>
        <v>0.34015829400000008</v>
      </c>
      <c r="AH102" s="99">
        <f>AH100*AH101/1000000</f>
        <v>0.35667461979999981</v>
      </c>
      <c r="AI102" s="99">
        <f>AI100*AI101/1000000</f>
        <v>0.34780494960000014</v>
      </c>
      <c r="AJ102" s="99">
        <f>AJ100*AJ101/1000000</f>
        <v>0.41326986100000007</v>
      </c>
      <c r="AK102" s="570">
        <v>0.42612330919999997</v>
      </c>
    </row>
    <row r="103" spans="1:37" ht="14.25" thickTop="1" thickBot="1" x14ac:dyDescent="0.25">
      <c r="A103" s="95"/>
      <c r="B103" s="95"/>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row>
    <row r="104" spans="1:37" ht="13.5" thickTop="1" x14ac:dyDescent="0.2">
      <c r="A104" s="234"/>
      <c r="B104" s="228"/>
      <c r="C104" s="229">
        <f>C98</f>
        <v>1990</v>
      </c>
      <c r="D104" s="230">
        <f t="shared" ref="D104:AF104" si="38">D98</f>
        <v>1991</v>
      </c>
      <c r="E104" s="230">
        <f t="shared" si="38"/>
        <v>1992</v>
      </c>
      <c r="F104" s="230">
        <f t="shared" si="38"/>
        <v>1993</v>
      </c>
      <c r="G104" s="230">
        <f t="shared" si="38"/>
        <v>1994</v>
      </c>
      <c r="H104" s="230">
        <f t="shared" si="38"/>
        <v>1995</v>
      </c>
      <c r="I104" s="230">
        <f t="shared" si="38"/>
        <v>1996</v>
      </c>
      <c r="J104" s="230">
        <f t="shared" si="38"/>
        <v>1997</v>
      </c>
      <c r="K104" s="230">
        <f t="shared" si="38"/>
        <v>1998</v>
      </c>
      <c r="L104" s="230">
        <f t="shared" si="38"/>
        <v>1999</v>
      </c>
      <c r="M104" s="230">
        <f t="shared" si="38"/>
        <v>2000</v>
      </c>
      <c r="N104" s="230">
        <f t="shared" si="38"/>
        <v>2001</v>
      </c>
      <c r="O104" s="230">
        <f t="shared" si="38"/>
        <v>2002</v>
      </c>
      <c r="P104" s="230">
        <f t="shared" si="38"/>
        <v>2003</v>
      </c>
      <c r="Q104" s="230">
        <f t="shared" si="38"/>
        <v>2004</v>
      </c>
      <c r="R104" s="230">
        <f t="shared" si="38"/>
        <v>2005</v>
      </c>
      <c r="S104" s="230">
        <f t="shared" si="38"/>
        <v>2006</v>
      </c>
      <c r="T104" s="230">
        <f t="shared" si="38"/>
        <v>2007</v>
      </c>
      <c r="U104" s="230">
        <f t="shared" si="38"/>
        <v>2008</v>
      </c>
      <c r="V104" s="230">
        <f t="shared" si="38"/>
        <v>2009</v>
      </c>
      <c r="W104" s="230">
        <f t="shared" si="38"/>
        <v>2010</v>
      </c>
      <c r="X104" s="230">
        <f t="shared" si="38"/>
        <v>2011</v>
      </c>
      <c r="Y104" s="230">
        <f t="shared" si="38"/>
        <v>2012</v>
      </c>
      <c r="Z104" s="230">
        <f t="shared" si="38"/>
        <v>2013</v>
      </c>
      <c r="AA104" s="230">
        <f t="shared" si="38"/>
        <v>2014</v>
      </c>
      <c r="AB104" s="230">
        <f t="shared" si="38"/>
        <v>2015</v>
      </c>
      <c r="AC104" s="230">
        <f t="shared" si="38"/>
        <v>2016</v>
      </c>
      <c r="AD104" s="230">
        <f t="shared" si="38"/>
        <v>2017</v>
      </c>
      <c r="AE104" s="230">
        <f t="shared" si="38"/>
        <v>2018</v>
      </c>
      <c r="AF104" s="230">
        <f t="shared" si="38"/>
        <v>2019</v>
      </c>
      <c r="AG104" s="230">
        <f>AG98</f>
        <v>2020</v>
      </c>
      <c r="AH104" s="230">
        <f>AH98</f>
        <v>2021</v>
      </c>
      <c r="AI104" s="230">
        <f>AI98</f>
        <v>2022</v>
      </c>
      <c r="AJ104" s="230">
        <f>AJ98</f>
        <v>2023</v>
      </c>
      <c r="AK104" s="569">
        <v>2024</v>
      </c>
    </row>
    <row r="105" spans="1:37" s="100" customFormat="1" ht="13.5" thickBot="1" x14ac:dyDescent="0.25">
      <c r="A105" s="231" t="s">
        <v>181</v>
      </c>
      <c r="B105" s="232" t="s">
        <v>75</v>
      </c>
      <c r="C105" s="233">
        <f t="shared" ref="C105:AG105" si="39">C102+C94</f>
        <v>1.5564263984010762</v>
      </c>
      <c r="D105" s="233">
        <f t="shared" si="39"/>
        <v>1.5748266868298426</v>
      </c>
      <c r="E105" s="233">
        <f t="shared" si="39"/>
        <v>1.5160126788207293</v>
      </c>
      <c r="F105" s="233">
        <f t="shared" si="39"/>
        <v>1.5402722676737297</v>
      </c>
      <c r="G105" s="233">
        <f t="shared" si="39"/>
        <v>1.5262296130079447</v>
      </c>
      <c r="H105" s="233">
        <f t="shared" si="39"/>
        <v>1.6166002936531723</v>
      </c>
      <c r="I105" s="233">
        <f t="shared" si="39"/>
        <v>1.4683814782645217</v>
      </c>
      <c r="J105" s="233">
        <f t="shared" si="39"/>
        <v>1.4681873001863317</v>
      </c>
      <c r="K105" s="233">
        <f t="shared" si="39"/>
        <v>1.7471263219673019</v>
      </c>
      <c r="L105" s="233">
        <f t="shared" si="39"/>
        <v>1.8771247941383891</v>
      </c>
      <c r="M105" s="233">
        <f t="shared" si="39"/>
        <v>1.7300987638950787</v>
      </c>
      <c r="N105" s="233">
        <f t="shared" si="39"/>
        <v>1.8065903426897409</v>
      </c>
      <c r="O105" s="233">
        <f t="shared" si="39"/>
        <v>1.5245199917103931</v>
      </c>
      <c r="P105" s="233">
        <f t="shared" si="39"/>
        <v>1.4005173180846429</v>
      </c>
      <c r="Q105" s="233">
        <f t="shared" si="39"/>
        <v>1.7651030077727803</v>
      </c>
      <c r="R105" s="233">
        <f t="shared" si="39"/>
        <v>1.5670931099746594</v>
      </c>
      <c r="S105" s="233">
        <f t="shared" si="39"/>
        <v>1.4939347875387865</v>
      </c>
      <c r="T105" s="233">
        <f t="shared" si="39"/>
        <v>1.5546313295071927</v>
      </c>
      <c r="U105" s="233">
        <f t="shared" si="39"/>
        <v>1.6469853491286564</v>
      </c>
      <c r="V105" s="233">
        <f t="shared" si="39"/>
        <v>1.6527861133292046</v>
      </c>
      <c r="W105" s="233">
        <f t="shared" si="39"/>
        <v>1.5466700545409913</v>
      </c>
      <c r="X105" s="233">
        <f t="shared" si="39"/>
        <v>1.6012929014702499</v>
      </c>
      <c r="Y105" s="233">
        <f t="shared" si="39"/>
        <v>1.5143028996587624</v>
      </c>
      <c r="Z105" s="233">
        <f t="shared" si="39"/>
        <v>1.7438969625708785</v>
      </c>
      <c r="AA105" s="233">
        <f t="shared" si="39"/>
        <v>1.9059905195613411</v>
      </c>
      <c r="AB105" s="233">
        <f t="shared" si="39"/>
        <v>1.6850992234034128</v>
      </c>
      <c r="AC105" s="233">
        <f t="shared" si="39"/>
        <v>1.8188334066219243</v>
      </c>
      <c r="AD105" s="233">
        <f t="shared" si="39"/>
        <v>1.6430366374854752</v>
      </c>
      <c r="AE105" s="233">
        <f t="shared" si="39"/>
        <v>1.6814511789049422</v>
      </c>
      <c r="AF105" s="233">
        <f t="shared" si="39"/>
        <v>1.6499090884517142</v>
      </c>
      <c r="AG105" s="233">
        <f t="shared" si="39"/>
        <v>1.7741957469527356</v>
      </c>
      <c r="AH105" s="233">
        <f>AH102+AH94</f>
        <v>1.6914070151985583</v>
      </c>
      <c r="AI105" s="233">
        <f>AI102+AI94</f>
        <v>1.7064191669750506</v>
      </c>
      <c r="AJ105" s="233">
        <f>AJ102+AJ94</f>
        <v>1.8241794927515413</v>
      </c>
      <c r="AK105" s="572">
        <v>1.6358590960437094</v>
      </c>
    </row>
    <row r="106" spans="1:37" ht="13.5" thickTop="1" x14ac:dyDescent="0.2"/>
  </sheetData>
  <pageMargins left="0.7" right="0.7" top="0.78740157499999996" bottom="0.78740157499999996"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4319-467E-4443-A130-A01293ED841E}">
  <dimension ref="A1:W23"/>
  <sheetViews>
    <sheetView zoomScale="86" zoomScaleNormal="86" workbookViewId="0">
      <pane xSplit="5" topLeftCell="F1" activePane="topRight" state="frozen"/>
      <selection pane="topRight" activeCell="U40" sqref="U40"/>
    </sheetView>
  </sheetViews>
  <sheetFormatPr defaultRowHeight="15" x14ac:dyDescent="0.25"/>
  <cols>
    <col min="1" max="1" width="5.5703125" customWidth="1"/>
    <col min="2" max="2" width="11.85546875" customWidth="1"/>
    <col min="3" max="3" width="14.28515625" customWidth="1"/>
    <col min="4" max="4" width="39.42578125" customWidth="1"/>
    <col min="5" max="5" width="23.85546875" customWidth="1"/>
    <col min="6" max="7" width="8.5703125" bestFit="1" customWidth="1"/>
    <col min="8" max="9" width="7" bestFit="1" customWidth="1"/>
    <col min="10" max="10" width="6.7109375" customWidth="1"/>
    <col min="11" max="11" width="8.140625" customWidth="1"/>
    <col min="12" max="12" width="6.7109375" customWidth="1"/>
    <col min="13" max="13" width="6.5703125" customWidth="1"/>
    <col min="18" max="18" width="31" customWidth="1"/>
    <col min="19" max="19" width="15.85546875" customWidth="1"/>
    <col min="20" max="20" width="14.42578125" customWidth="1"/>
    <col min="21" max="21" width="13" customWidth="1"/>
    <col min="22" max="22" width="14.5703125" customWidth="1"/>
    <col min="23" max="23" width="17.85546875" customWidth="1"/>
  </cols>
  <sheetData>
    <row r="1" spans="1:20" ht="56.45" customHeight="1" thickTop="1" x14ac:dyDescent="0.4">
      <c r="A1" s="235"/>
      <c r="B1" s="236" t="s">
        <v>199</v>
      </c>
      <c r="C1" s="237"/>
      <c r="D1" s="237"/>
      <c r="E1" s="237"/>
      <c r="F1" s="237"/>
      <c r="G1" s="237"/>
      <c r="H1" s="237"/>
      <c r="I1" s="237"/>
      <c r="J1" s="237"/>
      <c r="K1" s="237"/>
      <c r="L1" s="237"/>
      <c r="M1" s="237"/>
      <c r="N1" s="237"/>
      <c r="O1" s="237"/>
      <c r="P1" s="237"/>
      <c r="T1" s="260"/>
    </row>
    <row r="2" spans="1:20" ht="15.75" x14ac:dyDescent="0.25">
      <c r="A2" s="238"/>
      <c r="B2" s="239" t="s">
        <v>200</v>
      </c>
      <c r="C2" s="240"/>
      <c r="D2" s="240"/>
      <c r="E2" s="240"/>
      <c r="F2" s="240"/>
      <c r="G2" s="240"/>
      <c r="H2" s="240"/>
      <c r="I2" s="240"/>
      <c r="J2" s="240"/>
      <c r="K2" s="240"/>
      <c r="L2" s="240"/>
      <c r="M2" s="240"/>
      <c r="N2" s="240"/>
      <c r="O2" s="240"/>
      <c r="P2" s="240"/>
      <c r="T2" s="260"/>
    </row>
    <row r="3" spans="1:20" x14ac:dyDescent="0.25">
      <c r="A3" s="241" t="s">
        <v>46</v>
      </c>
      <c r="B3" s="242" t="s">
        <v>201</v>
      </c>
      <c r="C3" s="243" t="s">
        <v>202</v>
      </c>
      <c r="D3" s="243" t="s">
        <v>203</v>
      </c>
      <c r="E3" s="243" t="s">
        <v>204</v>
      </c>
      <c r="F3" s="264">
        <v>2020</v>
      </c>
      <c r="G3" s="264">
        <v>2021</v>
      </c>
      <c r="H3" s="264">
        <v>2022</v>
      </c>
      <c r="I3" s="264">
        <v>2023</v>
      </c>
      <c r="J3" s="264">
        <v>2024</v>
      </c>
      <c r="K3" s="243"/>
      <c r="L3" s="243"/>
      <c r="M3" s="243"/>
      <c r="N3" s="243"/>
      <c r="O3" s="243"/>
      <c r="P3" s="243"/>
      <c r="T3" s="260"/>
    </row>
    <row r="4" spans="1:20" x14ac:dyDescent="0.25">
      <c r="B4" s="244" t="s">
        <v>205</v>
      </c>
      <c r="C4" s="245" t="s">
        <v>206</v>
      </c>
      <c r="D4" s="245" t="s">
        <v>207</v>
      </c>
      <c r="E4" s="245" t="s">
        <v>208</v>
      </c>
      <c r="F4" s="265">
        <v>195</v>
      </c>
      <c r="G4" s="265">
        <v>195</v>
      </c>
      <c r="H4" s="265">
        <v>195</v>
      </c>
      <c r="I4" s="265">
        <v>195</v>
      </c>
      <c r="J4" s="265">
        <v>195</v>
      </c>
      <c r="K4" s="259"/>
      <c r="L4" s="259"/>
      <c r="M4" s="259"/>
      <c r="N4" s="259"/>
      <c r="O4" s="259"/>
      <c r="P4" s="259"/>
      <c r="T4" s="260"/>
    </row>
    <row r="5" spans="1:20" x14ac:dyDescent="0.25">
      <c r="B5" s="244" t="s">
        <v>205</v>
      </c>
      <c r="C5" s="245" t="s">
        <v>206</v>
      </c>
      <c r="D5" s="245" t="s">
        <v>209</v>
      </c>
      <c r="E5" s="245" t="s">
        <v>210</v>
      </c>
      <c r="F5" s="266">
        <f t="shared" ref="F5:I5" si="0">1-SUM(F6:F12)</f>
        <v>1</v>
      </c>
      <c r="G5" s="266">
        <f t="shared" si="0"/>
        <v>1</v>
      </c>
      <c r="H5" s="266">
        <f t="shared" si="0"/>
        <v>1</v>
      </c>
      <c r="I5" s="266">
        <f t="shared" si="0"/>
        <v>0.75226107079424365</v>
      </c>
      <c r="J5" s="266">
        <f t="shared" ref="J5" si="1">1-SUM(J6:J12)</f>
        <v>0.53017067666971485</v>
      </c>
      <c r="K5" s="252"/>
      <c r="L5" s="252"/>
      <c r="M5" s="252"/>
      <c r="N5" s="252"/>
      <c r="O5" s="252"/>
      <c r="P5" s="252"/>
      <c r="T5" s="260"/>
    </row>
    <row r="6" spans="1:20" x14ac:dyDescent="0.25">
      <c r="B6" s="244" t="s">
        <v>205</v>
      </c>
      <c r="C6" s="245" t="s">
        <v>206</v>
      </c>
      <c r="D6" s="245" t="s">
        <v>211</v>
      </c>
      <c r="E6" s="245" t="s">
        <v>210</v>
      </c>
      <c r="F6" s="253">
        <v>0</v>
      </c>
      <c r="G6" s="253">
        <f>'[5]Urea Abatement effects  (2)'!G6</f>
        <v>0</v>
      </c>
      <c r="H6" s="253">
        <f>'[5]Urea Abatement effects  (2)'!H6</f>
        <v>0</v>
      </c>
      <c r="I6" s="253">
        <f>'[5]Urea Abatement effects  (2)'!I6</f>
        <v>0.19125475796213182</v>
      </c>
      <c r="J6" s="253">
        <f>'[5]Urea Abatement effects  (2)'!J6</f>
        <v>0.38379528274112645</v>
      </c>
      <c r="K6" s="253"/>
      <c r="L6" s="253"/>
      <c r="M6" s="253"/>
      <c r="N6" s="253"/>
      <c r="O6" s="253"/>
      <c r="P6" s="253"/>
      <c r="T6" s="260"/>
    </row>
    <row r="7" spans="1:20" x14ac:dyDescent="0.25">
      <c r="B7" s="244" t="s">
        <v>205</v>
      </c>
      <c r="C7" s="245" t="s">
        <v>206</v>
      </c>
      <c r="D7" s="245" t="s">
        <v>212</v>
      </c>
      <c r="E7" s="245"/>
      <c r="F7" s="253">
        <v>0</v>
      </c>
      <c r="G7" s="253">
        <f>'[5]Urea Abatement effects  (2)'!G7</f>
        <v>0</v>
      </c>
      <c r="H7" s="253">
        <f>'[5]Urea Abatement effects  (2)'!H7</f>
        <v>0</v>
      </c>
      <c r="I7" s="253">
        <f>'[5]Urea Abatement effects  (2)'!I7</f>
        <v>0</v>
      </c>
      <c r="J7" s="253">
        <f>'[5]Urea Abatement effects  (2)'!J7</f>
        <v>0</v>
      </c>
      <c r="K7" s="253"/>
      <c r="L7" s="253"/>
      <c r="M7" s="253"/>
      <c r="N7" s="253"/>
      <c r="O7" s="253"/>
      <c r="P7" s="253"/>
      <c r="T7" s="260"/>
    </row>
    <row r="8" spans="1:20" x14ac:dyDescent="0.25">
      <c r="B8" s="244" t="s">
        <v>205</v>
      </c>
      <c r="C8" s="245" t="s">
        <v>206</v>
      </c>
      <c r="D8" s="245" t="s">
        <v>213</v>
      </c>
      <c r="E8" s="245" t="s">
        <v>210</v>
      </c>
      <c r="F8" s="253">
        <v>0</v>
      </c>
      <c r="G8" s="253">
        <f>'[5]Urea Abatement effects  (2)'!G8</f>
        <v>0</v>
      </c>
      <c r="H8" s="253">
        <f>'[5]Urea Abatement effects  (2)'!H8</f>
        <v>0</v>
      </c>
      <c r="I8" s="253">
        <f>'[5]Urea Abatement effects  (2)'!I8</f>
        <v>0</v>
      </c>
      <c r="J8" s="253">
        <f>'[5]Urea Abatement effects  (2)'!J8</f>
        <v>0</v>
      </c>
      <c r="K8" s="253"/>
      <c r="L8" s="253"/>
      <c r="M8" s="253"/>
      <c r="N8" s="253"/>
      <c r="O8" s="253"/>
      <c r="P8" s="253"/>
      <c r="T8" s="260"/>
    </row>
    <row r="9" spans="1:20" x14ac:dyDescent="0.25">
      <c r="B9" s="244" t="s">
        <v>205</v>
      </c>
      <c r="C9" s="245" t="s">
        <v>206</v>
      </c>
      <c r="D9" s="245" t="s">
        <v>214</v>
      </c>
      <c r="E9" s="245" t="s">
        <v>210</v>
      </c>
      <c r="F9" s="253">
        <v>0</v>
      </c>
      <c r="G9" s="253">
        <f>'[5]Urea Abatement effects  (2)'!G9</f>
        <v>0</v>
      </c>
      <c r="H9" s="253">
        <f>'[5]Urea Abatement effects  (2)'!H9</f>
        <v>0</v>
      </c>
      <c r="I9" s="253">
        <f>'[5]Urea Abatement effects  (2)'!I9</f>
        <v>0</v>
      </c>
      <c r="J9" s="253">
        <f>'[5]Urea Abatement effects  (2)'!J9</f>
        <v>0</v>
      </c>
      <c r="K9" s="253"/>
      <c r="L9" s="253"/>
      <c r="M9" s="253"/>
      <c r="N9" s="253"/>
      <c r="O9" s="253"/>
      <c r="P9" s="253"/>
      <c r="T9" s="260"/>
    </row>
    <row r="10" spans="1:20" x14ac:dyDescent="0.25">
      <c r="B10" s="244" t="s">
        <v>205</v>
      </c>
      <c r="C10" s="245" t="s">
        <v>206</v>
      </c>
      <c r="D10" s="245" t="s">
        <v>215</v>
      </c>
      <c r="E10" s="245" t="s">
        <v>210</v>
      </c>
      <c r="F10" s="253">
        <v>0</v>
      </c>
      <c r="G10" s="253">
        <f>'[5]Urea Abatement effects  (2)'!G10</f>
        <v>0</v>
      </c>
      <c r="H10" s="253">
        <f>'[5]Urea Abatement effects  (2)'!H10</f>
        <v>0</v>
      </c>
      <c r="I10" s="253">
        <f>'[5]Urea Abatement effects  (2)'!I10</f>
        <v>5.6484171243624592E-2</v>
      </c>
      <c r="J10" s="253">
        <f>'[5]Urea Abatement effects  (2)'!J10</f>
        <v>8.6034040589158728E-2</v>
      </c>
      <c r="K10" s="253"/>
      <c r="L10" s="253"/>
      <c r="M10" s="253"/>
      <c r="N10" s="253"/>
      <c r="O10" s="253"/>
      <c r="P10" s="253"/>
      <c r="T10" s="260"/>
    </row>
    <row r="11" spans="1:20" x14ac:dyDescent="0.25">
      <c r="B11" s="244" t="s">
        <v>205</v>
      </c>
      <c r="C11" s="245" t="s">
        <v>206</v>
      </c>
      <c r="D11" s="245" t="s">
        <v>216</v>
      </c>
      <c r="E11" s="245" t="s">
        <v>210</v>
      </c>
      <c r="F11" s="253">
        <v>0</v>
      </c>
      <c r="G11" s="253">
        <f>'[5]Urea Abatement effects  (2)'!G11</f>
        <v>0</v>
      </c>
      <c r="H11" s="253">
        <f>'[5]Urea Abatement effects  (2)'!H11</f>
        <v>0</v>
      </c>
      <c r="I11" s="253">
        <f>'[5]Urea Abatement effects  (2)'!I11</f>
        <v>0</v>
      </c>
      <c r="J11" s="253">
        <f>'[5]Urea Abatement effects  (2)'!J11</f>
        <v>0</v>
      </c>
      <c r="K11" s="253"/>
      <c r="L11" s="253"/>
      <c r="M11" s="253"/>
      <c r="N11" s="253"/>
      <c r="O11" s="253"/>
      <c r="P11" s="253"/>
      <c r="T11" s="260"/>
    </row>
    <row r="12" spans="1:20" x14ac:dyDescent="0.25">
      <c r="B12" s="244" t="s">
        <v>205</v>
      </c>
      <c r="C12" s="245" t="s">
        <v>206</v>
      </c>
      <c r="D12" s="245" t="s">
        <v>217</v>
      </c>
      <c r="E12" s="245" t="s">
        <v>210</v>
      </c>
      <c r="F12" s="253">
        <v>0</v>
      </c>
      <c r="G12" s="253">
        <f>'[5]Urea Abatement effects  (2)'!G12</f>
        <v>0</v>
      </c>
      <c r="H12" s="253">
        <f>'[5]Urea Abatement effects  (2)'!H12</f>
        <v>0</v>
      </c>
      <c r="I12" s="253">
        <f>'[5]Urea Abatement effects  (2)'!I12</f>
        <v>0</v>
      </c>
      <c r="J12" s="253">
        <f>'[5]Urea Abatement effects  (2)'!J12</f>
        <v>0</v>
      </c>
      <c r="K12" s="253"/>
      <c r="L12" s="253"/>
      <c r="M12" s="253"/>
      <c r="N12" s="253"/>
      <c r="O12" s="253"/>
      <c r="P12" s="253"/>
      <c r="T12" s="260"/>
    </row>
    <row r="13" spans="1:20" x14ac:dyDescent="0.25">
      <c r="B13" s="244"/>
      <c r="C13" s="245"/>
      <c r="D13" s="245"/>
      <c r="E13" s="245"/>
      <c r="F13" s="268"/>
      <c r="G13" s="268"/>
      <c r="H13" s="268"/>
      <c r="I13" s="268"/>
      <c r="J13" s="253"/>
      <c r="K13" s="253"/>
      <c r="L13" s="253"/>
      <c r="M13" s="253"/>
      <c r="N13" s="253"/>
      <c r="O13" s="253"/>
      <c r="P13" s="253"/>
      <c r="T13" s="260"/>
    </row>
    <row r="14" spans="1:20" x14ac:dyDescent="0.25">
      <c r="B14" s="244" t="s">
        <v>205</v>
      </c>
      <c r="C14" s="245" t="s">
        <v>206</v>
      </c>
      <c r="D14" s="245" t="s">
        <v>209</v>
      </c>
      <c r="E14" s="245" t="s">
        <v>218</v>
      </c>
      <c r="F14" s="267">
        <v>0</v>
      </c>
      <c r="G14" s="267">
        <v>0</v>
      </c>
      <c r="H14" s="267">
        <v>0</v>
      </c>
      <c r="I14" s="267">
        <v>0</v>
      </c>
      <c r="J14" s="267">
        <v>0</v>
      </c>
      <c r="K14" s="253"/>
      <c r="L14" s="253"/>
      <c r="M14" s="253"/>
      <c r="N14" s="253"/>
      <c r="O14" s="253"/>
      <c r="P14" s="253"/>
      <c r="T14" s="260"/>
    </row>
    <row r="15" spans="1:20" x14ac:dyDescent="0.25">
      <c r="B15" s="244" t="s">
        <v>205</v>
      </c>
      <c r="C15" s="245" t="s">
        <v>206</v>
      </c>
      <c r="D15" s="245" t="s">
        <v>211</v>
      </c>
      <c r="E15" s="245" t="s">
        <v>218</v>
      </c>
      <c r="F15" s="267">
        <v>0.7</v>
      </c>
      <c r="G15" s="267">
        <v>0.7</v>
      </c>
      <c r="H15" s="267">
        <v>0.7</v>
      </c>
      <c r="I15" s="267">
        <v>0.7</v>
      </c>
      <c r="J15" s="267">
        <v>0.7</v>
      </c>
      <c r="K15" s="253"/>
      <c r="L15" s="253"/>
      <c r="M15" s="253"/>
      <c r="N15" s="253"/>
      <c r="O15" s="253"/>
      <c r="P15" s="253"/>
      <c r="T15" s="260"/>
    </row>
    <row r="16" spans="1:20" x14ac:dyDescent="0.25">
      <c r="B16" s="244" t="s">
        <v>205</v>
      </c>
      <c r="C16" s="245" t="s">
        <v>206</v>
      </c>
      <c r="D16" s="245" t="s">
        <v>212</v>
      </c>
      <c r="E16" s="245" t="s">
        <v>218</v>
      </c>
      <c r="F16" s="267">
        <v>0.4</v>
      </c>
      <c r="G16" s="267">
        <v>0.4</v>
      </c>
      <c r="H16" s="267">
        <v>0.4</v>
      </c>
      <c r="I16" s="267">
        <v>0.4</v>
      </c>
      <c r="J16" s="267">
        <v>0.4</v>
      </c>
      <c r="K16" s="253"/>
      <c r="L16" s="253"/>
      <c r="M16" s="253"/>
      <c r="N16" s="253"/>
      <c r="O16" s="253"/>
      <c r="P16" s="253"/>
      <c r="T16" s="260"/>
    </row>
    <row r="17" spans="1:23" x14ac:dyDescent="0.25">
      <c r="B17" s="244" t="s">
        <v>205</v>
      </c>
      <c r="C17" s="245" t="s">
        <v>206</v>
      </c>
      <c r="D17" s="245" t="s">
        <v>213</v>
      </c>
      <c r="E17" s="245" t="s">
        <v>218</v>
      </c>
      <c r="F17" s="267">
        <v>0.3</v>
      </c>
      <c r="G17" s="267">
        <v>0.3</v>
      </c>
      <c r="H17" s="267">
        <v>0.3</v>
      </c>
      <c r="I17" s="267">
        <v>0.3</v>
      </c>
      <c r="J17" s="267">
        <v>0.3</v>
      </c>
      <c r="K17" s="253"/>
      <c r="L17" s="253"/>
      <c r="M17" s="253"/>
      <c r="N17" s="253"/>
      <c r="O17" s="253"/>
      <c r="P17" s="253"/>
      <c r="T17" s="260"/>
    </row>
    <row r="18" spans="1:23" x14ac:dyDescent="0.25">
      <c r="B18" s="244" t="s">
        <v>205</v>
      </c>
      <c r="C18" s="245" t="s">
        <v>206</v>
      </c>
      <c r="D18" s="245" t="s">
        <v>214</v>
      </c>
      <c r="E18" s="245" t="s">
        <v>218</v>
      </c>
      <c r="F18" s="267">
        <v>0.85</v>
      </c>
      <c r="G18" s="267">
        <v>0.85</v>
      </c>
      <c r="H18" s="267">
        <v>0.85</v>
      </c>
      <c r="I18" s="267">
        <v>0.85</v>
      </c>
      <c r="J18" s="267">
        <v>0.85</v>
      </c>
      <c r="K18" s="253"/>
      <c r="L18" s="253"/>
      <c r="M18" s="253"/>
      <c r="N18" s="253"/>
      <c r="O18" s="253"/>
      <c r="P18" s="253"/>
      <c r="T18" s="260"/>
    </row>
    <row r="19" spans="1:23" x14ac:dyDescent="0.25">
      <c r="B19" s="244" t="s">
        <v>205</v>
      </c>
      <c r="C19" s="245" t="s">
        <v>206</v>
      </c>
      <c r="D19" s="245" t="s">
        <v>215</v>
      </c>
      <c r="E19" s="245" t="s">
        <v>218</v>
      </c>
      <c r="F19" s="267">
        <v>0.65</v>
      </c>
      <c r="G19" s="267">
        <v>0.65</v>
      </c>
      <c r="H19" s="267">
        <v>0.65</v>
      </c>
      <c r="I19" s="267">
        <v>0.65</v>
      </c>
      <c r="J19" s="267">
        <v>0.65</v>
      </c>
      <c r="K19" s="253"/>
      <c r="L19" s="253"/>
      <c r="M19" s="253"/>
      <c r="N19" s="253"/>
      <c r="O19" s="253"/>
      <c r="P19" s="253"/>
      <c r="T19" s="260"/>
    </row>
    <row r="20" spans="1:23" x14ac:dyDescent="0.25">
      <c r="B20" s="244" t="s">
        <v>205</v>
      </c>
      <c r="C20" s="245" t="s">
        <v>206</v>
      </c>
      <c r="D20" s="245" t="s">
        <v>216</v>
      </c>
      <c r="E20" s="245" t="s">
        <v>218</v>
      </c>
      <c r="F20" s="267">
        <v>0.55000000000000004</v>
      </c>
      <c r="G20" s="267">
        <v>0.55000000000000004</v>
      </c>
      <c r="H20" s="267">
        <v>0.55000000000000004</v>
      </c>
      <c r="I20" s="267">
        <v>0.55000000000000004</v>
      </c>
      <c r="J20" s="267">
        <v>0.55000000000000004</v>
      </c>
      <c r="K20" s="253"/>
      <c r="L20" s="253"/>
      <c r="M20" s="253"/>
      <c r="N20" s="253"/>
      <c r="O20" s="253"/>
      <c r="P20" s="253"/>
      <c r="T20" s="260"/>
    </row>
    <row r="21" spans="1:23" x14ac:dyDescent="0.25">
      <c r="B21" s="244" t="s">
        <v>205</v>
      </c>
      <c r="C21" s="245" t="s">
        <v>206</v>
      </c>
      <c r="D21" s="245" t="s">
        <v>217</v>
      </c>
      <c r="E21" s="245" t="s">
        <v>218</v>
      </c>
      <c r="F21" s="267">
        <v>0.9</v>
      </c>
      <c r="G21" s="267">
        <v>0.9</v>
      </c>
      <c r="H21" s="267">
        <v>0.9</v>
      </c>
      <c r="I21" s="267">
        <v>0.9</v>
      </c>
      <c r="J21" s="267">
        <v>0.9</v>
      </c>
      <c r="K21" s="253"/>
      <c r="L21" s="253"/>
      <c r="M21" s="253"/>
      <c r="N21" s="253"/>
      <c r="O21" s="253"/>
      <c r="P21" s="253"/>
      <c r="S21" s="260"/>
      <c r="T21" s="260"/>
      <c r="U21" s="261"/>
      <c r="W21" s="262"/>
    </row>
    <row r="22" spans="1:23" ht="15.75" thickBot="1" x14ac:dyDescent="0.3">
      <c r="A22" s="246" t="str">
        <f>C22&amp;"_"&amp;B22</f>
        <v>EF_NH3_applic_urea_Urea-based</v>
      </c>
      <c r="B22" s="247" t="s">
        <v>205</v>
      </c>
      <c r="C22" s="248" t="s">
        <v>206</v>
      </c>
      <c r="D22" s="249" t="s">
        <v>219</v>
      </c>
      <c r="E22" s="249"/>
      <c r="F22" s="269">
        <f t="array" ref="F22">F4*SUMPRODUCT(F5:F12,1-F14:F21)</f>
        <v>195</v>
      </c>
      <c r="G22" s="269">
        <f t="array" ref="G22">G4*SUMPRODUCT(G5:G12,1-G14:G21)</f>
        <v>195</v>
      </c>
      <c r="H22" s="269">
        <f t="array" ref="H22">H4*SUMPRODUCT(H5:H12,1-H14:H21)</f>
        <v>195</v>
      </c>
      <c r="I22" s="270">
        <f t="array" ref="I22">I4*SUMPRODUCT(I5:I12,1-I14:I21)</f>
        <v>161.73435683303961</v>
      </c>
      <c r="J22" s="269">
        <f t="array" ref="J22">J4*SUMPRODUCT(J5:J12,1-J14:J21)</f>
        <v>131.70712926116036</v>
      </c>
      <c r="K22" s="263"/>
      <c r="L22" s="263"/>
      <c r="M22" s="263"/>
      <c r="N22" s="263"/>
      <c r="O22" s="263"/>
      <c r="P22" s="263"/>
      <c r="U22" s="31"/>
    </row>
    <row r="23" spans="1:23" ht="15.75" thickTop="1" x14ac:dyDescent="0.25"/>
  </sheetData>
  <conditionalFormatting sqref="A22">
    <cfRule type="expression" dxfId="2" priority="6">
      <formula>#REF!="CS"</formula>
    </cfRule>
  </conditionalFormatting>
  <conditionalFormatting sqref="F4:P4">
    <cfRule type="expression" dxfId="1" priority="5">
      <formula>#REF!="CS"</formula>
    </cfRule>
  </conditionalFormatting>
  <conditionalFormatting sqref="F22:P22">
    <cfRule type="expression" dxfId="0" priority="1">
      <formula>#REF!="CS"</formula>
    </cfRule>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7FD44-6CEE-48FD-8BAF-DB0E506A0E2F}">
  <sheetPr>
    <tabColor rgb="FFFFC000"/>
  </sheetPr>
  <dimension ref="A1:AP360"/>
  <sheetViews>
    <sheetView topLeftCell="A295" zoomScale="79" zoomScaleNormal="79" workbookViewId="0">
      <pane xSplit="1" topLeftCell="O1" activePane="topRight" state="frozen"/>
      <selection pane="topRight" activeCell="AJ347" sqref="AJ347"/>
    </sheetView>
  </sheetViews>
  <sheetFormatPr defaultColWidth="8.85546875" defaultRowHeight="15" x14ac:dyDescent="0.25"/>
  <cols>
    <col min="1" max="1" width="60.28515625" style="575" customWidth="1"/>
    <col min="2" max="2" width="21.42578125" style="575" customWidth="1"/>
    <col min="3" max="3" width="14.7109375" style="575" customWidth="1"/>
    <col min="4" max="4" width="12" style="575" customWidth="1"/>
    <col min="5" max="5" width="13.5703125" style="575" customWidth="1"/>
    <col min="6" max="6" width="10.85546875" style="575" customWidth="1"/>
    <col min="7" max="7" width="13" style="575" customWidth="1"/>
    <col min="8" max="13" width="11.28515625" style="575" bestFit="1" customWidth="1"/>
    <col min="14" max="19" width="12.28515625" style="575" customWidth="1"/>
    <col min="20" max="24" width="11.28515625" style="575" bestFit="1" customWidth="1"/>
    <col min="25" max="25" width="11.5703125" style="575" bestFit="1" customWidth="1"/>
    <col min="26" max="26" width="11.28515625" style="575" bestFit="1" customWidth="1"/>
    <col min="27" max="27" width="11.5703125" style="575" bestFit="1" customWidth="1"/>
    <col min="28" max="28" width="11.28515625" style="575" bestFit="1" customWidth="1"/>
    <col min="29" max="34" width="11.5703125" style="575" bestFit="1" customWidth="1"/>
    <col min="35" max="35" width="12.7109375" style="575" customWidth="1"/>
    <col min="36" max="36" width="12.5703125" style="575" customWidth="1"/>
    <col min="37" max="37" width="14.7109375" style="575" customWidth="1"/>
    <col min="38" max="16384" width="8.85546875" style="575"/>
  </cols>
  <sheetData>
    <row r="1" spans="1:37" s="573" customFormat="1" x14ac:dyDescent="0.25">
      <c r="A1" s="573" t="s">
        <v>255</v>
      </c>
      <c r="B1" s="573" t="s">
        <v>256</v>
      </c>
      <c r="C1" s="574">
        <v>1990</v>
      </c>
      <c r="D1" s="574">
        <f t="shared" ref="D1:N1" si="0">C1+1</f>
        <v>1991</v>
      </c>
      <c r="E1" s="574">
        <f t="shared" si="0"/>
        <v>1992</v>
      </c>
      <c r="F1" s="574">
        <f t="shared" si="0"/>
        <v>1993</v>
      </c>
      <c r="G1" s="574">
        <f t="shared" si="0"/>
        <v>1994</v>
      </c>
      <c r="H1" s="574">
        <f t="shared" si="0"/>
        <v>1995</v>
      </c>
      <c r="I1" s="574">
        <f t="shared" si="0"/>
        <v>1996</v>
      </c>
      <c r="J1" s="574">
        <f t="shared" si="0"/>
        <v>1997</v>
      </c>
      <c r="K1" s="574">
        <f t="shared" si="0"/>
        <v>1998</v>
      </c>
      <c r="L1" s="574">
        <f t="shared" si="0"/>
        <v>1999</v>
      </c>
      <c r="M1" s="574">
        <f t="shared" si="0"/>
        <v>2000</v>
      </c>
      <c r="N1" s="574">
        <f t="shared" si="0"/>
        <v>2001</v>
      </c>
      <c r="O1" s="574">
        <v>2002</v>
      </c>
      <c r="P1" s="574">
        <v>2003</v>
      </c>
      <c r="Q1" s="574">
        <v>2004</v>
      </c>
      <c r="R1" s="574">
        <v>2005</v>
      </c>
      <c r="S1" s="574">
        <v>2006</v>
      </c>
      <c r="T1" s="574">
        <v>2007</v>
      </c>
      <c r="U1" s="574">
        <v>2008</v>
      </c>
      <c r="V1" s="574">
        <v>2009</v>
      </c>
      <c r="W1" s="574">
        <v>2010</v>
      </c>
      <c r="X1" s="574">
        <v>2011</v>
      </c>
      <c r="Y1" s="574">
        <v>2012</v>
      </c>
      <c r="Z1" s="574">
        <v>2013</v>
      </c>
      <c r="AA1" s="574">
        <v>2014</v>
      </c>
      <c r="AB1" s="574">
        <v>2015</v>
      </c>
      <c r="AC1" s="574">
        <v>2016</v>
      </c>
      <c r="AD1" s="574">
        <v>2017</v>
      </c>
      <c r="AE1" s="574">
        <v>2018</v>
      </c>
      <c r="AF1" s="574">
        <v>2019</v>
      </c>
      <c r="AG1" s="574">
        <v>2020</v>
      </c>
      <c r="AH1" s="574">
        <v>2021</v>
      </c>
      <c r="AI1" s="574">
        <v>2022</v>
      </c>
      <c r="AJ1" s="574">
        <v>2023</v>
      </c>
      <c r="AK1" s="574">
        <v>2024</v>
      </c>
    </row>
    <row r="2" spans="1:37" ht="22.5" customHeight="1" x14ac:dyDescent="0.25">
      <c r="A2" s="575" t="s">
        <v>257</v>
      </c>
      <c r="B2" s="575" t="s">
        <v>60</v>
      </c>
      <c r="C2" s="576">
        <v>1652169</v>
      </c>
      <c r="D2" s="576">
        <v>1620585</v>
      </c>
      <c r="E2" s="576">
        <v>1586261</v>
      </c>
      <c r="F2" s="576">
        <v>1606911</v>
      </c>
      <c r="G2" s="576">
        <v>1660338</v>
      </c>
      <c r="H2" s="576">
        <v>1581341</v>
      </c>
      <c r="I2" s="576">
        <v>1586491</v>
      </c>
      <c r="J2" s="576">
        <f>1696.325*1000</f>
        <v>1696325</v>
      </c>
      <c r="K2" s="576">
        <v>1680760</v>
      </c>
      <c r="L2" s="576">
        <v>1586592</v>
      </c>
      <c r="M2" s="576">
        <f>'[4]Crops area and crops yeild'!M58</f>
        <v>1650114</v>
      </c>
      <c r="N2" s="576">
        <f>'[4]Crops area and crops yeild'!N58</f>
        <v>1623624</v>
      </c>
      <c r="O2" s="576">
        <f>'[4]Crops area and crops yeild'!O58</f>
        <v>1562116</v>
      </c>
      <c r="P2" s="576">
        <f>'[4]Crops area and crops yeild'!P58</f>
        <v>1459736</v>
      </c>
      <c r="Q2" s="576">
        <f>'[4]Crops area and crops yeild'!Q58</f>
        <v>1609351</v>
      </c>
      <c r="R2" s="576">
        <f>'[4]Crops area and crops yeild'!R58</f>
        <v>1611547.4586362075</v>
      </c>
      <c r="S2" s="576">
        <f>'[4]Crops area and crops yeild'!S58</f>
        <v>1531996.3019289642</v>
      </c>
      <c r="T2" s="576">
        <f>'[4]Crops area and crops yeild'!T58</f>
        <v>1579785</v>
      </c>
      <c r="U2" s="576">
        <f>'[4]Crops area and crops yeild'!U58</f>
        <v>1558595.82</v>
      </c>
      <c r="V2" s="576">
        <f>'[4]Crops area and crops yeild'!V58</f>
        <v>1541679.2</v>
      </c>
      <c r="W2" s="576">
        <f>'[4]Crops area and crops yeild'!W58</f>
        <v>1462836.01</v>
      </c>
      <c r="X2" s="576">
        <f>'[4]Crops area and crops yeild'!X58</f>
        <v>1479484.1</v>
      </c>
      <c r="Y2" s="576">
        <f>'[4]Crops area and crops yeild'!Y58</f>
        <v>1454435.26</v>
      </c>
      <c r="Z2" s="576">
        <f>'[4]Crops area and crops yeild'!Z58</f>
        <v>1413142.5599999998</v>
      </c>
      <c r="AA2" s="576">
        <f>'[4]Crops area and crops yeild'!AA58</f>
        <v>1409610.03</v>
      </c>
      <c r="AB2" s="576">
        <f>'[4]Crops area and crops yeild'!AB58</f>
        <v>1389827.3800000004</v>
      </c>
      <c r="AC2" s="576">
        <f>'[4]Crops area and crops yeild'!AC58</f>
        <v>1359014.14</v>
      </c>
      <c r="AD2" s="576">
        <f>'[4]Crops area and crops yeild'!AD58</f>
        <v>1354682.1900000002</v>
      </c>
      <c r="AE2" s="576">
        <f>'[4]Crops area and crops yeild'!AE58</f>
        <v>1338780.1900000002</v>
      </c>
      <c r="AF2" s="576">
        <f>'[4]Crops area and crops yeild'!AF58</f>
        <v>1352530.07</v>
      </c>
      <c r="AG2" s="576">
        <f>'[4]Crops area and crops yeild'!AG58</f>
        <v>1344877.1199999996</v>
      </c>
      <c r="AH2" s="576">
        <f>'[4]Crops area and crops yeild'!AH58</f>
        <v>1345835.3699999999</v>
      </c>
      <c r="AI2" s="576">
        <f>'[4]Crops area and crops yeild'!AI58</f>
        <v>1386011.22</v>
      </c>
      <c r="AJ2" s="576">
        <f>'[4]Crops area and crops yeild'!AJ58</f>
        <v>1317203.9200000002</v>
      </c>
      <c r="AK2" s="576">
        <f>'[4]Crops area and crops yeild'!AK58</f>
        <v>1307641.0299999998</v>
      </c>
    </row>
    <row r="3" spans="1:37" x14ac:dyDescent="0.25">
      <c r="A3" s="577" t="s">
        <v>258</v>
      </c>
      <c r="B3" s="577" t="s">
        <v>259</v>
      </c>
      <c r="C3" s="576">
        <v>8946879</v>
      </c>
      <c r="D3" s="576">
        <v>7845290</v>
      </c>
      <c r="E3" s="576">
        <v>6564898</v>
      </c>
      <c r="F3" s="576">
        <v>6467852</v>
      </c>
      <c r="G3" s="576">
        <v>6777231</v>
      </c>
      <c r="H3" s="576">
        <v>6601711</v>
      </c>
      <c r="I3" s="576">
        <v>6644145</v>
      </c>
      <c r="J3" s="576">
        <v>6982772</v>
      </c>
      <c r="K3" s="576">
        <v>6668920</v>
      </c>
      <c r="L3" s="576">
        <v>6928371</v>
      </c>
      <c r="M3" s="576">
        <f>'[4]Crops area and crops yeild'!M59</f>
        <v>6454237</v>
      </c>
      <c r="N3" s="576">
        <f>'[4]Crops area and crops yeild'!N59</f>
        <v>7337589</v>
      </c>
      <c r="O3" s="576">
        <f>'[4]Crops area and crops yeild'!O59</f>
        <v>6770829</v>
      </c>
      <c r="P3" s="576">
        <f>'[4]Crops area and crops yeild'!P59</f>
        <v>5762396</v>
      </c>
      <c r="Q3" s="576">
        <f>'[4]Crops area and crops yeild'!Q59</f>
        <v>8783801</v>
      </c>
      <c r="R3" s="576">
        <f>'[4]Crops area and crops yeild'!R59</f>
        <v>7659851</v>
      </c>
      <c r="S3" s="576">
        <f>'[4]Crops area and crops yeild'!S59</f>
        <v>6386078</v>
      </c>
      <c r="T3" s="576">
        <f>'[4]Crops area and crops yeild'!T59</f>
        <v>7152861</v>
      </c>
      <c r="U3" s="576">
        <f>'[4]Crops area and crops yeild'!U59</f>
        <v>8369503.4500000002</v>
      </c>
      <c r="V3" s="576">
        <f>'[4]Crops area and crops yeild'!V59</f>
        <v>7831998.4900000012</v>
      </c>
      <c r="W3" s="576">
        <f>'[4]Crops area and crops yeild'!W59</f>
        <v>6877619.0900000008</v>
      </c>
      <c r="X3" s="576">
        <f>'[4]Crops area and crops yeild'!X59</f>
        <v>8284806.1700000009</v>
      </c>
      <c r="Y3" s="576">
        <f>'[4]Crops area and crops yeild'!Y59</f>
        <v>6595493.4800000004</v>
      </c>
      <c r="Z3" s="576">
        <f>'[4]Crops area and crops yeild'!Z59</f>
        <v>7512611.9499999993</v>
      </c>
      <c r="AA3" s="576">
        <f>'[4]Crops area and crops yeild'!AA59</f>
        <v>8779299.4800000004</v>
      </c>
      <c r="AB3" s="576">
        <f>'[4]Crops area and crops yeild'!AB59</f>
        <v>8183511.6499999994</v>
      </c>
      <c r="AC3" s="576">
        <f>'[4]Crops area and crops yeild'!AC59</f>
        <v>8596408.2100000009</v>
      </c>
      <c r="AD3" s="576">
        <f>'[4]Crops area and crops yeild'!AD59</f>
        <v>7456779.2425999995</v>
      </c>
      <c r="AE3" s="576">
        <f>'[4]Crops area and crops yeild'!AE59</f>
        <v>6970918.7600000007</v>
      </c>
      <c r="AF3" s="576">
        <f>'[4]Crops area and crops yeild'!AF59</f>
        <v>7646147.7699999996</v>
      </c>
      <c r="AG3" s="576">
        <f>'[4]Crops area and crops yeild'!AG59</f>
        <v>8126663.04</v>
      </c>
      <c r="AH3" s="576">
        <f>'[4]Crops area and crops yeild'!AH59</f>
        <v>8227107.3200000012</v>
      </c>
      <c r="AI3" s="576">
        <f>'[4]Crops area and crops yeild'!AI59</f>
        <v>8218416.1600000011</v>
      </c>
      <c r="AJ3" s="576">
        <f>'[4]Crops area and crops yeild'!AJ59</f>
        <v>7995523.7500000009</v>
      </c>
      <c r="AK3" s="576">
        <f>'[4]Crops area and crops yeild'!AK59</f>
        <v>7520784.75</v>
      </c>
    </row>
    <row r="4" spans="1:37" s="578" customFormat="1" x14ac:dyDescent="0.25">
      <c r="A4" s="578" t="s">
        <v>260</v>
      </c>
      <c r="B4" s="578" t="s">
        <v>261</v>
      </c>
      <c r="C4" s="578">
        <f>C3/C2</f>
        <v>5.4152323400330111</v>
      </c>
      <c r="D4" s="578">
        <f>D3/D2</f>
        <v>4.8410234575785909</v>
      </c>
      <c r="E4" s="578">
        <f>E3/E2</f>
        <v>4.1385988812685932</v>
      </c>
      <c r="F4" s="578">
        <f>F3/F2</f>
        <v>4.0250219209402385</v>
      </c>
      <c r="G4" s="578">
        <f t="shared" ref="G4:AJ4" si="1">G3/G2</f>
        <v>4.081838155845376</v>
      </c>
      <c r="H4" s="578">
        <f t="shared" si="1"/>
        <v>4.1747548441480999</v>
      </c>
      <c r="I4" s="578">
        <f t="shared" si="1"/>
        <v>4.1879500104318268</v>
      </c>
      <c r="J4" s="578">
        <f t="shared" si="1"/>
        <v>4.1164116546062814</v>
      </c>
      <c r="K4" s="578">
        <f t="shared" si="1"/>
        <v>3.9678002808253408</v>
      </c>
      <c r="L4" s="578">
        <f t="shared" si="1"/>
        <v>4.3668258758395355</v>
      </c>
      <c r="M4" s="578">
        <f t="shared" si="1"/>
        <v>3.9113885464883031</v>
      </c>
      <c r="N4" s="578">
        <f t="shared" si="1"/>
        <v>4.5192661601454525</v>
      </c>
      <c r="O4" s="578">
        <f t="shared" si="1"/>
        <v>4.3343957811071645</v>
      </c>
      <c r="P4" s="578">
        <f t="shared" si="1"/>
        <v>3.9475603807811823</v>
      </c>
      <c r="Q4" s="578">
        <f t="shared" si="1"/>
        <v>5.4579771597370614</v>
      </c>
      <c r="R4" s="578">
        <f>R3/R2</f>
        <v>4.7531029625911518</v>
      </c>
      <c r="S4" s="578">
        <f t="shared" si="1"/>
        <v>4.1684682867440177</v>
      </c>
      <c r="T4" s="578">
        <f t="shared" si="1"/>
        <v>4.527743332162288</v>
      </c>
      <c r="U4" s="578">
        <f t="shared" si="1"/>
        <v>5.3698998435656016</v>
      </c>
      <c r="V4" s="578">
        <f>V3/V2</f>
        <v>5.080173936315675</v>
      </c>
      <c r="W4" s="578">
        <f t="shared" si="1"/>
        <v>4.7015653449767081</v>
      </c>
      <c r="X4" s="578">
        <f t="shared" si="1"/>
        <v>5.5997939889992736</v>
      </c>
      <c r="Y4" s="578">
        <f t="shared" si="1"/>
        <v>4.5347453141365675</v>
      </c>
      <c r="Z4" s="578">
        <f t="shared" si="1"/>
        <v>5.3162449158703424</v>
      </c>
      <c r="AA4" s="578">
        <f t="shared" si="1"/>
        <v>6.2281760864031313</v>
      </c>
      <c r="AB4" s="578">
        <f t="shared" si="1"/>
        <v>5.8881496851788873</v>
      </c>
      <c r="AC4" s="578">
        <f t="shared" si="1"/>
        <v>6.3254737069917475</v>
      </c>
      <c r="AD4" s="578">
        <f t="shared" si="1"/>
        <v>5.5044491598431646</v>
      </c>
      <c r="AE4" s="578">
        <f t="shared" si="1"/>
        <v>5.2069180677075897</v>
      </c>
      <c r="AF4" s="578">
        <f t="shared" si="1"/>
        <v>5.6532183199446351</v>
      </c>
      <c r="AG4" s="578">
        <f t="shared" si="1"/>
        <v>6.042680717179576</v>
      </c>
      <c r="AH4" s="578">
        <f t="shared" si="1"/>
        <v>6.1130116679872977</v>
      </c>
      <c r="AI4" s="578">
        <f t="shared" si="1"/>
        <v>5.9295451879530967</v>
      </c>
      <c r="AJ4" s="578">
        <f t="shared" si="1"/>
        <v>6.0700728479459736</v>
      </c>
      <c r="AK4" s="578">
        <f>AK3/AK2</f>
        <v>5.7514138647056683</v>
      </c>
    </row>
    <row r="5" spans="1:37" s="579" customFormat="1" x14ac:dyDescent="0.25">
      <c r="A5" s="579" t="s">
        <v>262</v>
      </c>
      <c r="B5" s="579" t="s">
        <v>263</v>
      </c>
      <c r="C5" s="579">
        <v>0.86</v>
      </c>
      <c r="D5" s="579">
        <f>C5</f>
        <v>0.86</v>
      </c>
      <c r="E5" s="579">
        <f>D5</f>
        <v>0.86</v>
      </c>
      <c r="F5" s="579">
        <f t="shared" ref="F5:AK5" si="2">E5</f>
        <v>0.86</v>
      </c>
      <c r="G5" s="579">
        <f t="shared" si="2"/>
        <v>0.86</v>
      </c>
      <c r="H5" s="579">
        <f t="shared" si="2"/>
        <v>0.86</v>
      </c>
      <c r="I5" s="579">
        <f t="shared" si="2"/>
        <v>0.86</v>
      </c>
      <c r="J5" s="579">
        <f t="shared" si="2"/>
        <v>0.86</v>
      </c>
      <c r="K5" s="579">
        <f t="shared" si="2"/>
        <v>0.86</v>
      </c>
      <c r="L5" s="579">
        <f t="shared" si="2"/>
        <v>0.86</v>
      </c>
      <c r="M5" s="579">
        <f t="shared" si="2"/>
        <v>0.86</v>
      </c>
      <c r="N5" s="579">
        <f t="shared" si="2"/>
        <v>0.86</v>
      </c>
      <c r="O5" s="579">
        <f t="shared" si="2"/>
        <v>0.86</v>
      </c>
      <c r="P5" s="579">
        <f t="shared" si="2"/>
        <v>0.86</v>
      </c>
      <c r="Q5" s="579">
        <f t="shared" si="2"/>
        <v>0.86</v>
      </c>
      <c r="R5" s="579">
        <f t="shared" si="2"/>
        <v>0.86</v>
      </c>
      <c r="S5" s="579">
        <f t="shared" si="2"/>
        <v>0.86</v>
      </c>
      <c r="T5" s="579">
        <f t="shared" si="2"/>
        <v>0.86</v>
      </c>
      <c r="U5" s="579">
        <f t="shared" si="2"/>
        <v>0.86</v>
      </c>
      <c r="V5" s="579">
        <f t="shared" si="2"/>
        <v>0.86</v>
      </c>
      <c r="W5" s="579">
        <f t="shared" si="2"/>
        <v>0.86</v>
      </c>
      <c r="X5" s="579">
        <f t="shared" si="2"/>
        <v>0.86</v>
      </c>
      <c r="Y5" s="579">
        <f t="shared" si="2"/>
        <v>0.86</v>
      </c>
      <c r="Z5" s="579">
        <f t="shared" si="2"/>
        <v>0.86</v>
      </c>
      <c r="AA5" s="579">
        <f t="shared" si="2"/>
        <v>0.86</v>
      </c>
      <c r="AB5" s="579">
        <f t="shared" si="2"/>
        <v>0.86</v>
      </c>
      <c r="AC5" s="579">
        <f t="shared" si="2"/>
        <v>0.86</v>
      </c>
      <c r="AD5" s="579">
        <f t="shared" si="2"/>
        <v>0.86</v>
      </c>
      <c r="AE5" s="579">
        <f t="shared" si="2"/>
        <v>0.86</v>
      </c>
      <c r="AF5" s="579">
        <f t="shared" si="2"/>
        <v>0.86</v>
      </c>
      <c r="AG5" s="579">
        <f t="shared" si="2"/>
        <v>0.86</v>
      </c>
      <c r="AH5" s="579">
        <f t="shared" si="2"/>
        <v>0.86</v>
      </c>
      <c r="AI5" s="579">
        <f t="shared" si="2"/>
        <v>0.86</v>
      </c>
      <c r="AJ5" s="579">
        <f t="shared" si="2"/>
        <v>0.86</v>
      </c>
      <c r="AK5" s="579">
        <f t="shared" si="2"/>
        <v>0.86</v>
      </c>
    </row>
    <row r="6" spans="1:37" s="579" customFormat="1" x14ac:dyDescent="0.25">
      <c r="A6" s="579" t="s">
        <v>264</v>
      </c>
      <c r="B6" s="579" t="s">
        <v>265</v>
      </c>
      <c r="C6" s="579">
        <f>C4*C5</f>
        <v>4.6570998124283891</v>
      </c>
      <c r="D6" s="579">
        <f>D4*D5</f>
        <v>4.1632801735175882</v>
      </c>
      <c r="E6" s="579">
        <f>E4*E5</f>
        <v>3.5591950378909902</v>
      </c>
      <c r="F6" s="579">
        <f>F4*F5</f>
        <v>3.4615188520086049</v>
      </c>
      <c r="G6" s="579">
        <f t="shared" ref="G6:AJ6" si="3">G4*G5</f>
        <v>3.5103808140270232</v>
      </c>
      <c r="H6" s="579">
        <f t="shared" si="3"/>
        <v>3.5902891659673659</v>
      </c>
      <c r="I6" s="579">
        <f t="shared" si="3"/>
        <v>3.601637008971371</v>
      </c>
      <c r="J6" s="579">
        <f t="shared" si="3"/>
        <v>3.5401140229614021</v>
      </c>
      <c r="K6" s="579">
        <f t="shared" si="3"/>
        <v>3.4123082415097929</v>
      </c>
      <c r="L6" s="579">
        <f t="shared" si="3"/>
        <v>3.7554702532220006</v>
      </c>
      <c r="M6" s="579">
        <f t="shared" si="3"/>
        <v>3.3637941499799409</v>
      </c>
      <c r="N6" s="579">
        <f t="shared" si="3"/>
        <v>3.886568897725089</v>
      </c>
      <c r="O6" s="579">
        <f t="shared" si="3"/>
        <v>3.7275803717521616</v>
      </c>
      <c r="P6" s="579">
        <f t="shared" si="3"/>
        <v>3.3949019274718166</v>
      </c>
      <c r="Q6" s="579">
        <f t="shared" si="3"/>
        <v>4.6938603573738726</v>
      </c>
      <c r="R6" s="579">
        <f t="shared" si="3"/>
        <v>4.0876685478283905</v>
      </c>
      <c r="S6" s="579">
        <f t="shared" si="3"/>
        <v>3.5848827265998553</v>
      </c>
      <c r="T6" s="579">
        <f t="shared" si="3"/>
        <v>3.8938592656595676</v>
      </c>
      <c r="U6" s="579">
        <f t="shared" si="3"/>
        <v>4.6181138654664169</v>
      </c>
      <c r="V6" s="579">
        <f t="shared" si="3"/>
        <v>4.3689495852314808</v>
      </c>
      <c r="W6" s="579">
        <f t="shared" si="3"/>
        <v>4.0433461966799689</v>
      </c>
      <c r="X6" s="579">
        <f t="shared" si="3"/>
        <v>4.8158228305393749</v>
      </c>
      <c r="Y6" s="579">
        <f t="shared" si="3"/>
        <v>3.8998809701574482</v>
      </c>
      <c r="Z6" s="579">
        <f t="shared" si="3"/>
        <v>4.5719706276484944</v>
      </c>
      <c r="AA6" s="579">
        <f t="shared" si="3"/>
        <v>5.356231434306693</v>
      </c>
      <c r="AB6" s="579">
        <f t="shared" si="3"/>
        <v>5.063808729253843</v>
      </c>
      <c r="AC6" s="579">
        <f t="shared" si="3"/>
        <v>5.4399073880129025</v>
      </c>
      <c r="AD6" s="579">
        <f t="shared" si="3"/>
        <v>4.7338262774651216</v>
      </c>
      <c r="AE6" s="579">
        <f t="shared" si="3"/>
        <v>4.4779495382285273</v>
      </c>
      <c r="AF6" s="579">
        <f t="shared" si="3"/>
        <v>4.8617677551523863</v>
      </c>
      <c r="AG6" s="579">
        <f t="shared" si="3"/>
        <v>5.1967054167744351</v>
      </c>
      <c r="AH6" s="579">
        <f t="shared" si="3"/>
        <v>5.2571900344690761</v>
      </c>
      <c r="AI6" s="579">
        <f t="shared" si="3"/>
        <v>5.0994088616396631</v>
      </c>
      <c r="AJ6" s="579">
        <f t="shared" si="3"/>
        <v>5.2202626492335371</v>
      </c>
      <c r="AK6" s="579">
        <f>AK4*AK5</f>
        <v>4.946215923646875</v>
      </c>
    </row>
    <row r="7" spans="1:37" s="579" customFormat="1" x14ac:dyDescent="0.25">
      <c r="A7" s="579" t="s">
        <v>266</v>
      </c>
      <c r="C7" s="579">
        <v>1.0900000000000001</v>
      </c>
      <c r="D7" s="579">
        <f>C7</f>
        <v>1.0900000000000001</v>
      </c>
      <c r="E7" s="579">
        <f>D7</f>
        <v>1.0900000000000001</v>
      </c>
      <c r="F7" s="579">
        <f t="shared" ref="F7:AK8" si="4">E7</f>
        <v>1.0900000000000001</v>
      </c>
      <c r="G7" s="579">
        <f t="shared" si="4"/>
        <v>1.0900000000000001</v>
      </c>
      <c r="H7" s="579">
        <f t="shared" si="4"/>
        <v>1.0900000000000001</v>
      </c>
      <c r="I7" s="579">
        <f t="shared" si="4"/>
        <v>1.0900000000000001</v>
      </c>
      <c r="J7" s="579">
        <f t="shared" si="4"/>
        <v>1.0900000000000001</v>
      </c>
      <c r="K7" s="579">
        <f t="shared" si="4"/>
        <v>1.0900000000000001</v>
      </c>
      <c r="L7" s="579">
        <f t="shared" si="4"/>
        <v>1.0900000000000001</v>
      </c>
      <c r="M7" s="579">
        <f t="shared" si="4"/>
        <v>1.0900000000000001</v>
      </c>
      <c r="N7" s="579">
        <f t="shared" si="4"/>
        <v>1.0900000000000001</v>
      </c>
      <c r="O7" s="579">
        <f t="shared" si="4"/>
        <v>1.0900000000000001</v>
      </c>
      <c r="P7" s="579">
        <f t="shared" si="4"/>
        <v>1.0900000000000001</v>
      </c>
      <c r="Q7" s="579">
        <f t="shared" si="4"/>
        <v>1.0900000000000001</v>
      </c>
      <c r="R7" s="579">
        <f t="shared" si="4"/>
        <v>1.0900000000000001</v>
      </c>
      <c r="S7" s="579">
        <f t="shared" si="4"/>
        <v>1.0900000000000001</v>
      </c>
      <c r="T7" s="579">
        <f t="shared" si="4"/>
        <v>1.0900000000000001</v>
      </c>
      <c r="U7" s="579">
        <f t="shared" si="4"/>
        <v>1.0900000000000001</v>
      </c>
      <c r="V7" s="579">
        <f t="shared" si="4"/>
        <v>1.0900000000000001</v>
      </c>
      <c r="W7" s="579">
        <f t="shared" si="4"/>
        <v>1.0900000000000001</v>
      </c>
      <c r="X7" s="579">
        <f t="shared" si="4"/>
        <v>1.0900000000000001</v>
      </c>
      <c r="Y7" s="579">
        <f t="shared" si="4"/>
        <v>1.0900000000000001</v>
      </c>
      <c r="Z7" s="579">
        <f t="shared" si="4"/>
        <v>1.0900000000000001</v>
      </c>
      <c r="AA7" s="579">
        <f t="shared" si="4"/>
        <v>1.0900000000000001</v>
      </c>
      <c r="AB7" s="579">
        <f t="shared" si="4"/>
        <v>1.0900000000000001</v>
      </c>
      <c r="AC7" s="579">
        <f t="shared" si="4"/>
        <v>1.0900000000000001</v>
      </c>
      <c r="AD7" s="579">
        <f t="shared" si="4"/>
        <v>1.0900000000000001</v>
      </c>
      <c r="AE7" s="579">
        <f t="shared" si="4"/>
        <v>1.0900000000000001</v>
      </c>
      <c r="AF7" s="579">
        <f t="shared" si="4"/>
        <v>1.0900000000000001</v>
      </c>
      <c r="AG7" s="579">
        <f t="shared" si="4"/>
        <v>1.0900000000000001</v>
      </c>
      <c r="AH7" s="579">
        <f t="shared" si="4"/>
        <v>1.0900000000000001</v>
      </c>
      <c r="AI7" s="579">
        <f t="shared" si="4"/>
        <v>1.0900000000000001</v>
      </c>
      <c r="AJ7" s="579">
        <f t="shared" si="4"/>
        <v>1.0900000000000001</v>
      </c>
      <c r="AK7" s="579">
        <f t="shared" si="4"/>
        <v>1.0900000000000001</v>
      </c>
    </row>
    <row r="8" spans="1:37" s="579" customFormat="1" x14ac:dyDescent="0.25">
      <c r="A8" s="579" t="s">
        <v>267</v>
      </c>
      <c r="C8" s="579">
        <v>0.88</v>
      </c>
      <c r="D8" s="579">
        <f>C8</f>
        <v>0.88</v>
      </c>
      <c r="E8" s="579">
        <f>D8</f>
        <v>0.88</v>
      </c>
      <c r="F8" s="579">
        <f t="shared" si="4"/>
        <v>0.88</v>
      </c>
      <c r="G8" s="579">
        <f t="shared" si="4"/>
        <v>0.88</v>
      </c>
      <c r="H8" s="579">
        <f t="shared" si="4"/>
        <v>0.88</v>
      </c>
      <c r="I8" s="579">
        <f t="shared" si="4"/>
        <v>0.88</v>
      </c>
      <c r="J8" s="579">
        <f t="shared" si="4"/>
        <v>0.88</v>
      </c>
      <c r="K8" s="579">
        <f t="shared" si="4"/>
        <v>0.88</v>
      </c>
      <c r="L8" s="579">
        <f t="shared" si="4"/>
        <v>0.88</v>
      </c>
      <c r="M8" s="579">
        <f t="shared" si="4"/>
        <v>0.88</v>
      </c>
      <c r="N8" s="579">
        <f t="shared" si="4"/>
        <v>0.88</v>
      </c>
      <c r="O8" s="579">
        <f t="shared" si="4"/>
        <v>0.88</v>
      </c>
      <c r="P8" s="579">
        <f t="shared" si="4"/>
        <v>0.88</v>
      </c>
      <c r="Q8" s="579">
        <f t="shared" si="4"/>
        <v>0.88</v>
      </c>
      <c r="R8" s="579">
        <f t="shared" si="4"/>
        <v>0.88</v>
      </c>
      <c r="S8" s="579">
        <f t="shared" si="4"/>
        <v>0.88</v>
      </c>
      <c r="T8" s="579">
        <f t="shared" si="4"/>
        <v>0.88</v>
      </c>
      <c r="U8" s="579">
        <f t="shared" si="4"/>
        <v>0.88</v>
      </c>
      <c r="V8" s="579">
        <f t="shared" si="4"/>
        <v>0.88</v>
      </c>
      <c r="W8" s="579">
        <f t="shared" si="4"/>
        <v>0.88</v>
      </c>
      <c r="X8" s="579">
        <f t="shared" si="4"/>
        <v>0.88</v>
      </c>
      <c r="Y8" s="579">
        <f t="shared" si="4"/>
        <v>0.88</v>
      </c>
      <c r="Z8" s="579">
        <f t="shared" si="4"/>
        <v>0.88</v>
      </c>
      <c r="AA8" s="579">
        <f t="shared" si="4"/>
        <v>0.88</v>
      </c>
      <c r="AB8" s="579">
        <f t="shared" si="4"/>
        <v>0.88</v>
      </c>
      <c r="AC8" s="579">
        <f t="shared" si="4"/>
        <v>0.88</v>
      </c>
      <c r="AD8" s="579">
        <f t="shared" si="4"/>
        <v>0.88</v>
      </c>
      <c r="AE8" s="579">
        <f t="shared" si="4"/>
        <v>0.88</v>
      </c>
      <c r="AF8" s="579">
        <f t="shared" si="4"/>
        <v>0.88</v>
      </c>
      <c r="AG8" s="579">
        <f t="shared" si="4"/>
        <v>0.88</v>
      </c>
      <c r="AH8" s="579">
        <f t="shared" si="4"/>
        <v>0.88</v>
      </c>
      <c r="AI8" s="579">
        <f t="shared" si="4"/>
        <v>0.88</v>
      </c>
      <c r="AJ8" s="579">
        <f t="shared" si="4"/>
        <v>0.88</v>
      </c>
      <c r="AK8" s="579">
        <f t="shared" si="4"/>
        <v>0.88</v>
      </c>
    </row>
    <row r="9" spans="1:37" s="579" customFormat="1" x14ac:dyDescent="0.25">
      <c r="A9" s="579" t="s">
        <v>268</v>
      </c>
      <c r="B9" s="579" t="s">
        <v>261</v>
      </c>
      <c r="C9" s="579">
        <f>C6*C7+C8</f>
        <v>5.9562387955469447</v>
      </c>
      <c r="D9" s="579">
        <f>D6*D7+D8</f>
        <v>5.4179753891341713</v>
      </c>
      <c r="E9" s="579">
        <f>E6*E7+E8</f>
        <v>4.7595225913011801</v>
      </c>
      <c r="F9" s="579">
        <f t="shared" ref="F9:AK9" si="5">F6*F7+F8</f>
        <v>4.6530555486893794</v>
      </c>
      <c r="G9" s="579">
        <f t="shared" si="5"/>
        <v>4.7063150872894557</v>
      </c>
      <c r="H9" s="579">
        <f t="shared" si="5"/>
        <v>4.7934151909044296</v>
      </c>
      <c r="I9" s="579">
        <f t="shared" si="5"/>
        <v>4.8057843397787945</v>
      </c>
      <c r="J9" s="579">
        <f t="shared" si="5"/>
        <v>4.7387242850279288</v>
      </c>
      <c r="K9" s="579">
        <f t="shared" si="5"/>
        <v>4.5994159832456747</v>
      </c>
      <c r="L9" s="579">
        <f t="shared" si="5"/>
        <v>4.9734625760119808</v>
      </c>
      <c r="M9" s="579">
        <f t="shared" si="5"/>
        <v>4.5465356234781362</v>
      </c>
      <c r="N9" s="579">
        <f t="shared" si="5"/>
        <v>5.1163600985203468</v>
      </c>
      <c r="O9" s="579">
        <f t="shared" si="5"/>
        <v>4.9430626052098567</v>
      </c>
      <c r="P9" s="579">
        <f t="shared" si="5"/>
        <v>4.5804431009442803</v>
      </c>
      <c r="Q9" s="579">
        <f t="shared" si="5"/>
        <v>5.9963077895375214</v>
      </c>
      <c r="R9" s="579">
        <f t="shared" si="5"/>
        <v>5.3355587171329457</v>
      </c>
      <c r="S9" s="579">
        <f t="shared" si="5"/>
        <v>4.7875221719938423</v>
      </c>
      <c r="T9" s="579">
        <f t="shared" si="5"/>
        <v>5.1243065995689285</v>
      </c>
      <c r="U9" s="579">
        <f t="shared" si="5"/>
        <v>5.913744113358395</v>
      </c>
      <c r="V9" s="579">
        <f t="shared" si="5"/>
        <v>5.6421550479023139</v>
      </c>
      <c r="W9" s="579">
        <f t="shared" si="5"/>
        <v>5.287247354381166</v>
      </c>
      <c r="X9" s="579">
        <f t="shared" si="5"/>
        <v>6.1292468852879187</v>
      </c>
      <c r="Y9" s="579">
        <f t="shared" si="5"/>
        <v>5.130870257471619</v>
      </c>
      <c r="Z9" s="579">
        <f t="shared" si="5"/>
        <v>5.863447984136859</v>
      </c>
      <c r="AA9" s="579">
        <f t="shared" si="5"/>
        <v>6.7182922633942956</v>
      </c>
      <c r="AB9" s="579">
        <f t="shared" si="5"/>
        <v>6.3995515148866895</v>
      </c>
      <c r="AC9" s="579">
        <f t="shared" si="5"/>
        <v>6.809499052934064</v>
      </c>
      <c r="AD9" s="579">
        <f t="shared" si="5"/>
        <v>6.0398706424369832</v>
      </c>
      <c r="AE9" s="579">
        <f t="shared" si="5"/>
        <v>5.7609649966690952</v>
      </c>
      <c r="AF9" s="579">
        <f t="shared" si="5"/>
        <v>6.179326853116101</v>
      </c>
      <c r="AG9" s="579">
        <f t="shared" si="5"/>
        <v>6.5444089042841345</v>
      </c>
      <c r="AH9" s="579">
        <f t="shared" si="5"/>
        <v>6.6103371375712934</v>
      </c>
      <c r="AI9" s="579">
        <f t="shared" si="5"/>
        <v>6.4383556591872333</v>
      </c>
      <c r="AJ9" s="579">
        <f t="shared" si="5"/>
        <v>6.570086287664556</v>
      </c>
      <c r="AK9" s="579">
        <f t="shared" si="5"/>
        <v>6.2713753567750938</v>
      </c>
    </row>
    <row r="10" spans="1:37" s="579" customFormat="1" x14ac:dyDescent="0.25">
      <c r="A10" s="579" t="s">
        <v>269</v>
      </c>
      <c r="C10" s="579">
        <v>1</v>
      </c>
      <c r="D10" s="579">
        <f t="shared" ref="D10:S12" si="6">C10</f>
        <v>1</v>
      </c>
      <c r="E10" s="579">
        <f t="shared" si="6"/>
        <v>1</v>
      </c>
      <c r="F10" s="579">
        <f t="shared" si="6"/>
        <v>1</v>
      </c>
      <c r="G10" s="579">
        <f t="shared" si="6"/>
        <v>1</v>
      </c>
      <c r="H10" s="579">
        <f t="shared" si="6"/>
        <v>1</v>
      </c>
      <c r="I10" s="579">
        <f t="shared" si="6"/>
        <v>1</v>
      </c>
      <c r="J10" s="579">
        <f t="shared" si="6"/>
        <v>1</v>
      </c>
      <c r="K10" s="579">
        <f t="shared" si="6"/>
        <v>1</v>
      </c>
      <c r="L10" s="579">
        <f t="shared" si="6"/>
        <v>1</v>
      </c>
      <c r="M10" s="579">
        <f t="shared" si="6"/>
        <v>1</v>
      </c>
      <c r="N10" s="579">
        <f t="shared" si="6"/>
        <v>1</v>
      </c>
      <c r="O10" s="579">
        <f t="shared" si="6"/>
        <v>1</v>
      </c>
      <c r="P10" s="579">
        <f t="shared" si="6"/>
        <v>1</v>
      </c>
      <c r="Q10" s="579">
        <f t="shared" si="6"/>
        <v>1</v>
      </c>
      <c r="R10" s="579">
        <f t="shared" si="6"/>
        <v>1</v>
      </c>
      <c r="S10" s="579">
        <f t="shared" si="6"/>
        <v>1</v>
      </c>
      <c r="T10" s="579">
        <f t="shared" ref="T10:AK12" si="7">S10</f>
        <v>1</v>
      </c>
      <c r="U10" s="579">
        <f t="shared" si="7"/>
        <v>1</v>
      </c>
      <c r="V10" s="579">
        <f t="shared" si="7"/>
        <v>1</v>
      </c>
      <c r="W10" s="579">
        <f t="shared" si="7"/>
        <v>1</v>
      </c>
      <c r="X10" s="579">
        <f t="shared" si="7"/>
        <v>1</v>
      </c>
      <c r="Y10" s="579">
        <f t="shared" si="7"/>
        <v>1</v>
      </c>
      <c r="Z10" s="579">
        <f t="shared" si="7"/>
        <v>1</v>
      </c>
      <c r="AA10" s="579">
        <f t="shared" si="7"/>
        <v>1</v>
      </c>
      <c r="AB10" s="579">
        <f t="shared" si="7"/>
        <v>1</v>
      </c>
      <c r="AC10" s="579">
        <f t="shared" si="7"/>
        <v>1</v>
      </c>
      <c r="AD10" s="579">
        <f t="shared" si="7"/>
        <v>1</v>
      </c>
      <c r="AE10" s="579">
        <f t="shared" si="7"/>
        <v>1</v>
      </c>
      <c r="AF10" s="579">
        <f t="shared" si="7"/>
        <v>1</v>
      </c>
      <c r="AG10" s="579">
        <f t="shared" si="7"/>
        <v>1</v>
      </c>
      <c r="AH10" s="579">
        <f t="shared" si="7"/>
        <v>1</v>
      </c>
      <c r="AI10" s="579">
        <f t="shared" si="7"/>
        <v>1</v>
      </c>
      <c r="AJ10" s="579">
        <f t="shared" si="7"/>
        <v>1</v>
      </c>
      <c r="AK10" s="579">
        <f t="shared" si="7"/>
        <v>1</v>
      </c>
    </row>
    <row r="11" spans="1:37" s="579" customFormat="1" x14ac:dyDescent="0.25">
      <c r="A11" s="579" t="s">
        <v>270</v>
      </c>
      <c r="B11" s="579" t="s">
        <v>271</v>
      </c>
      <c r="C11" s="579">
        <v>6.0000000000000001E-3</v>
      </c>
      <c r="D11" s="579">
        <f t="shared" si="6"/>
        <v>6.0000000000000001E-3</v>
      </c>
      <c r="E11" s="579">
        <f t="shared" si="6"/>
        <v>6.0000000000000001E-3</v>
      </c>
      <c r="F11" s="579">
        <f t="shared" si="6"/>
        <v>6.0000000000000001E-3</v>
      </c>
      <c r="G11" s="579">
        <f t="shared" si="6"/>
        <v>6.0000000000000001E-3</v>
      </c>
      <c r="H11" s="579">
        <f t="shared" si="6"/>
        <v>6.0000000000000001E-3</v>
      </c>
      <c r="I11" s="579">
        <f t="shared" si="6"/>
        <v>6.0000000000000001E-3</v>
      </c>
      <c r="J11" s="579">
        <f t="shared" si="6"/>
        <v>6.0000000000000001E-3</v>
      </c>
      <c r="K11" s="579">
        <f t="shared" si="6"/>
        <v>6.0000000000000001E-3</v>
      </c>
      <c r="L11" s="579">
        <f t="shared" si="6"/>
        <v>6.0000000000000001E-3</v>
      </c>
      <c r="M11" s="579">
        <f t="shared" si="6"/>
        <v>6.0000000000000001E-3</v>
      </c>
      <c r="N11" s="579">
        <f t="shared" si="6"/>
        <v>6.0000000000000001E-3</v>
      </c>
      <c r="O11" s="579">
        <f t="shared" si="6"/>
        <v>6.0000000000000001E-3</v>
      </c>
      <c r="P11" s="579">
        <f t="shared" si="6"/>
        <v>6.0000000000000001E-3</v>
      </c>
      <c r="Q11" s="579">
        <f t="shared" si="6"/>
        <v>6.0000000000000001E-3</v>
      </c>
      <c r="R11" s="579">
        <f t="shared" si="6"/>
        <v>6.0000000000000001E-3</v>
      </c>
      <c r="S11" s="579">
        <f t="shared" si="6"/>
        <v>6.0000000000000001E-3</v>
      </c>
      <c r="T11" s="579">
        <f t="shared" si="7"/>
        <v>6.0000000000000001E-3</v>
      </c>
      <c r="U11" s="579">
        <f t="shared" si="7"/>
        <v>6.0000000000000001E-3</v>
      </c>
      <c r="V11" s="579">
        <f t="shared" si="7"/>
        <v>6.0000000000000001E-3</v>
      </c>
      <c r="W11" s="579">
        <f t="shared" si="7"/>
        <v>6.0000000000000001E-3</v>
      </c>
      <c r="X11" s="579">
        <f t="shared" si="7"/>
        <v>6.0000000000000001E-3</v>
      </c>
      <c r="Y11" s="579">
        <f t="shared" si="7"/>
        <v>6.0000000000000001E-3</v>
      </c>
      <c r="Z11" s="579">
        <f t="shared" si="7"/>
        <v>6.0000000000000001E-3</v>
      </c>
      <c r="AA11" s="579">
        <f t="shared" si="7"/>
        <v>6.0000000000000001E-3</v>
      </c>
      <c r="AB11" s="579">
        <f t="shared" si="7"/>
        <v>6.0000000000000001E-3</v>
      </c>
      <c r="AC11" s="579">
        <f t="shared" si="7"/>
        <v>6.0000000000000001E-3</v>
      </c>
      <c r="AD11" s="579">
        <f t="shared" si="7"/>
        <v>6.0000000000000001E-3</v>
      </c>
      <c r="AE11" s="579">
        <f t="shared" si="7"/>
        <v>6.0000000000000001E-3</v>
      </c>
      <c r="AF11" s="579">
        <f t="shared" si="7"/>
        <v>6.0000000000000001E-3</v>
      </c>
      <c r="AG11" s="579">
        <f t="shared" si="7"/>
        <v>6.0000000000000001E-3</v>
      </c>
      <c r="AH11" s="579">
        <f t="shared" si="7"/>
        <v>6.0000000000000001E-3</v>
      </c>
      <c r="AI11" s="579">
        <f t="shared" si="7"/>
        <v>6.0000000000000001E-3</v>
      </c>
      <c r="AJ11" s="579">
        <f t="shared" si="7"/>
        <v>6.0000000000000001E-3</v>
      </c>
      <c r="AK11" s="579">
        <f t="shared" si="7"/>
        <v>6.0000000000000001E-3</v>
      </c>
    </row>
    <row r="12" spans="1:37" s="579" customFormat="1" ht="14.25" customHeight="1" x14ac:dyDescent="0.25">
      <c r="A12" s="579" t="s">
        <v>272</v>
      </c>
      <c r="C12" s="579">
        <v>0.8</v>
      </c>
      <c r="D12" s="579">
        <f t="shared" si="6"/>
        <v>0.8</v>
      </c>
      <c r="E12" s="579">
        <f t="shared" si="6"/>
        <v>0.8</v>
      </c>
      <c r="F12" s="579">
        <f t="shared" si="6"/>
        <v>0.8</v>
      </c>
      <c r="G12" s="579">
        <f t="shared" si="6"/>
        <v>0.8</v>
      </c>
      <c r="H12" s="579">
        <f t="shared" si="6"/>
        <v>0.8</v>
      </c>
      <c r="I12" s="579">
        <f t="shared" si="6"/>
        <v>0.8</v>
      </c>
      <c r="J12" s="579">
        <f t="shared" si="6"/>
        <v>0.8</v>
      </c>
      <c r="K12" s="579">
        <f t="shared" si="6"/>
        <v>0.8</v>
      </c>
      <c r="L12" s="579">
        <f t="shared" si="6"/>
        <v>0.8</v>
      </c>
      <c r="M12" s="579">
        <f t="shared" si="6"/>
        <v>0.8</v>
      </c>
      <c r="N12" s="579">
        <f t="shared" si="6"/>
        <v>0.8</v>
      </c>
      <c r="O12" s="579">
        <f t="shared" si="6"/>
        <v>0.8</v>
      </c>
      <c r="P12" s="579">
        <f t="shared" si="6"/>
        <v>0.8</v>
      </c>
      <c r="Q12" s="579">
        <f t="shared" si="6"/>
        <v>0.8</v>
      </c>
      <c r="R12" s="579">
        <f t="shared" si="6"/>
        <v>0.8</v>
      </c>
      <c r="S12" s="579">
        <f t="shared" si="6"/>
        <v>0.8</v>
      </c>
      <c r="T12" s="579">
        <f t="shared" si="7"/>
        <v>0.8</v>
      </c>
      <c r="U12" s="579">
        <f t="shared" si="7"/>
        <v>0.8</v>
      </c>
      <c r="V12" s="579">
        <f t="shared" si="7"/>
        <v>0.8</v>
      </c>
      <c r="W12" s="579">
        <f t="shared" si="7"/>
        <v>0.8</v>
      </c>
      <c r="X12" s="579">
        <f t="shared" si="7"/>
        <v>0.8</v>
      </c>
      <c r="Y12" s="579">
        <f t="shared" si="7"/>
        <v>0.8</v>
      </c>
      <c r="Z12" s="579">
        <f t="shared" si="7"/>
        <v>0.8</v>
      </c>
      <c r="AA12" s="579">
        <f t="shared" si="7"/>
        <v>0.8</v>
      </c>
      <c r="AB12" s="579">
        <f t="shared" si="7"/>
        <v>0.8</v>
      </c>
      <c r="AC12" s="579">
        <f t="shared" si="7"/>
        <v>0.8</v>
      </c>
      <c r="AD12" s="579">
        <f t="shared" si="7"/>
        <v>0.8</v>
      </c>
      <c r="AE12" s="579">
        <f t="shared" si="7"/>
        <v>0.8</v>
      </c>
      <c r="AF12" s="579">
        <f t="shared" si="7"/>
        <v>0.8</v>
      </c>
      <c r="AG12" s="579">
        <f t="shared" si="7"/>
        <v>0.8</v>
      </c>
      <c r="AH12" s="579">
        <f t="shared" si="7"/>
        <v>0.8</v>
      </c>
      <c r="AI12" s="579">
        <f t="shared" si="7"/>
        <v>0.8</v>
      </c>
      <c r="AJ12" s="579">
        <f t="shared" si="7"/>
        <v>0.8</v>
      </c>
      <c r="AK12" s="579">
        <f t="shared" si="7"/>
        <v>0.8</v>
      </c>
    </row>
    <row r="13" spans="1:37" s="579" customFormat="1" ht="14.25" customHeight="1" x14ac:dyDescent="0.25">
      <c r="A13" s="579" t="s">
        <v>273</v>
      </c>
      <c r="C13" s="579">
        <f>C9*1000/(C6*1000)</f>
        <v>1.2789588017099285</v>
      </c>
      <c r="D13" s="579">
        <f>D9*1000/(D6*1000)</f>
        <v>1.3013717941919056</v>
      </c>
      <c r="E13" s="579">
        <f>E9*1000/(E6*1000)</f>
        <v>1.3372469169662158</v>
      </c>
      <c r="F13" s="579">
        <f>F9*1000/(F6*1000)</f>
        <v>1.3442236623929882</v>
      </c>
      <c r="G13" s="579">
        <f t="shared" ref="G13:AJ13" si="8">G9*1000/(G6*1000)</f>
        <v>1.3406850528819083</v>
      </c>
      <c r="H13" s="579">
        <f t="shared" si="8"/>
        <v>1.3351056055154527</v>
      </c>
      <c r="I13" s="579">
        <f t="shared" si="8"/>
        <v>1.3343333400362101</v>
      </c>
      <c r="J13" s="579">
        <f t="shared" si="8"/>
        <v>1.3385795639045142</v>
      </c>
      <c r="K13" s="579">
        <f t="shared" si="8"/>
        <v>1.3478899494761469</v>
      </c>
      <c r="L13" s="579">
        <f t="shared" si="8"/>
        <v>1.3243248489972741</v>
      </c>
      <c r="M13" s="579">
        <f t="shared" si="8"/>
        <v>1.3516093496699995</v>
      </c>
      <c r="N13" s="579">
        <f t="shared" si="8"/>
        <v>1.3164207899453646</v>
      </c>
      <c r="O13" s="579">
        <f t="shared" si="8"/>
        <v>1.3260780753833494</v>
      </c>
      <c r="P13" s="579">
        <f t="shared" si="8"/>
        <v>1.3492122007646143</v>
      </c>
      <c r="Q13" s="579">
        <f t="shared" si="8"/>
        <v>1.2774789476038746</v>
      </c>
      <c r="R13" s="579">
        <f t="shared" si="8"/>
        <v>1.3052816427514671</v>
      </c>
      <c r="S13" s="579">
        <f t="shared" si="8"/>
        <v>1.3354752545935169</v>
      </c>
      <c r="T13" s="579">
        <f t="shared" si="8"/>
        <v>1.3159968683924532</v>
      </c>
      <c r="U13" s="579">
        <f t="shared" si="8"/>
        <v>1.2805539849462162</v>
      </c>
      <c r="V13" s="579">
        <f t="shared" si="8"/>
        <v>1.291421413278536</v>
      </c>
      <c r="W13" s="579">
        <f t="shared" si="8"/>
        <v>1.3076415169996021</v>
      </c>
      <c r="X13" s="579">
        <f t="shared" si="8"/>
        <v>1.2727309747400817</v>
      </c>
      <c r="Y13" s="579">
        <f t="shared" si="8"/>
        <v>1.3156479125219231</v>
      </c>
      <c r="Z13" s="579">
        <f t="shared" si="8"/>
        <v>1.2824771770575902</v>
      </c>
      <c r="AA13" s="579">
        <f t="shared" si="8"/>
        <v>1.2542946184818669</v>
      </c>
      <c r="AB13" s="579">
        <f t="shared" si="8"/>
        <v>1.2637822352799786</v>
      </c>
      <c r="AC13" s="579">
        <f t="shared" si="8"/>
        <v>1.2517674598540267</v>
      </c>
      <c r="AD13" s="579">
        <f t="shared" si="8"/>
        <v>1.2758961331532479</v>
      </c>
      <c r="AE13" s="579">
        <f t="shared" si="8"/>
        <v>1.2865185164520918</v>
      </c>
      <c r="AF13" s="579">
        <f t="shared" si="8"/>
        <v>1.2710041212000298</v>
      </c>
      <c r="AG13" s="579">
        <f t="shared" si="8"/>
        <v>1.2593380573698576</v>
      </c>
      <c r="AH13" s="579">
        <f t="shared" si="8"/>
        <v>1.2573898022004586</v>
      </c>
      <c r="AI13" s="579">
        <f t="shared" si="8"/>
        <v>1.2625690219938641</v>
      </c>
      <c r="AJ13" s="579">
        <f t="shared" si="8"/>
        <v>1.2585738935241517</v>
      </c>
      <c r="AK13" s="579">
        <f>AK9*1000/(AK6*1000)</f>
        <v>1.2679137857271647</v>
      </c>
    </row>
    <row r="14" spans="1:37" s="579" customFormat="1" x14ac:dyDescent="0.25">
      <c r="A14" s="579" t="s">
        <v>274</v>
      </c>
      <c r="C14" s="579">
        <f>0.22*(C9*1000+(C4*1000*C5))/(C4*1000*C5)</f>
        <v>0.50137093637618413</v>
      </c>
      <c r="D14" s="579">
        <f>0.22*(D9*1000+(D4*1000*D5))/(D4*1000*D5)</f>
        <v>0.50630179472221937</v>
      </c>
      <c r="E14" s="579">
        <f>0.22*(E9*1000+(E4*1000*E5))/(E4*1000*E5)</f>
        <v>0.51419432173256752</v>
      </c>
      <c r="F14" s="579">
        <f>0.22*(F9*1000+(F4*1000*F5))/(F4*1000*F5)</f>
        <v>0.51572920572645742</v>
      </c>
      <c r="G14" s="579">
        <f t="shared" ref="G14:AJ14" si="9">0.22*(G9*1000+(G4*1000*G5))/(G4*1000*G5)</f>
        <v>0.51495071163401984</v>
      </c>
      <c r="H14" s="579">
        <f t="shared" si="9"/>
        <v>0.51372323321339952</v>
      </c>
      <c r="I14" s="579">
        <f t="shared" si="9"/>
        <v>0.51355333480796617</v>
      </c>
      <c r="J14" s="579">
        <f t="shared" si="9"/>
        <v>0.51448750405899313</v>
      </c>
      <c r="K14" s="579">
        <f t="shared" si="9"/>
        <v>0.51653578888475227</v>
      </c>
      <c r="L14" s="579">
        <f t="shared" si="9"/>
        <v>0.51135146677940035</v>
      </c>
      <c r="M14" s="579">
        <f t="shared" si="9"/>
        <v>0.51735405692739989</v>
      </c>
      <c r="N14" s="579">
        <f t="shared" si="9"/>
        <v>0.50961257378798019</v>
      </c>
      <c r="O14" s="579">
        <f t="shared" si="9"/>
        <v>0.51173717658433704</v>
      </c>
      <c r="P14" s="579">
        <f t="shared" si="9"/>
        <v>0.5168266841682152</v>
      </c>
      <c r="Q14" s="579">
        <f t="shared" si="9"/>
        <v>0.50104536847285241</v>
      </c>
      <c r="R14" s="579">
        <f t="shared" si="9"/>
        <v>0.50716196140532277</v>
      </c>
      <c r="S14" s="579">
        <f t="shared" si="9"/>
        <v>0.51380455601057373</v>
      </c>
      <c r="T14" s="579">
        <f t="shared" si="9"/>
        <v>0.50951931104633974</v>
      </c>
      <c r="U14" s="579">
        <f t="shared" si="9"/>
        <v>0.5017218766881677</v>
      </c>
      <c r="V14" s="579">
        <f t="shared" si="9"/>
        <v>0.50411271092127796</v>
      </c>
      <c r="W14" s="579">
        <f t="shared" si="9"/>
        <v>0.50768113373991242</v>
      </c>
      <c r="X14" s="579">
        <f t="shared" si="9"/>
        <v>0.50000081444281796</v>
      </c>
      <c r="Y14" s="579">
        <f t="shared" si="9"/>
        <v>0.50944254075482309</v>
      </c>
      <c r="Z14" s="579">
        <f t="shared" si="9"/>
        <v>0.50214497895266985</v>
      </c>
      <c r="AA14" s="579">
        <f t="shared" si="9"/>
        <v>0.49594481606601071</v>
      </c>
      <c r="AB14" s="579">
        <f t="shared" si="9"/>
        <v>0.49803209176159535</v>
      </c>
      <c r="AC14" s="579">
        <f t="shared" si="9"/>
        <v>0.49538884116788584</v>
      </c>
      <c r="AD14" s="579">
        <f t="shared" si="9"/>
        <v>0.50069714929371456</v>
      </c>
      <c r="AE14" s="579">
        <f t="shared" si="9"/>
        <v>0.50303407361946029</v>
      </c>
      <c r="AF14" s="579">
        <f t="shared" si="9"/>
        <v>0.4996209066640066</v>
      </c>
      <c r="AG14" s="579">
        <f t="shared" si="9"/>
        <v>0.49705437262136865</v>
      </c>
      <c r="AH14" s="579">
        <f t="shared" si="9"/>
        <v>0.49662575648410079</v>
      </c>
      <c r="AI14" s="579">
        <f t="shared" si="9"/>
        <v>0.49776518483865001</v>
      </c>
      <c r="AJ14" s="579">
        <f t="shared" si="9"/>
        <v>0.49688625657531338</v>
      </c>
      <c r="AK14" s="579">
        <f>0.22*(AK9*1000+(AK4*1000*AK5))/(AK4*1000*AK5)</f>
        <v>0.49894103285997632</v>
      </c>
    </row>
    <row r="15" spans="1:37" s="579" customFormat="1" x14ac:dyDescent="0.25">
      <c r="A15" s="579" t="s">
        <v>275</v>
      </c>
      <c r="B15" s="579" t="s">
        <v>271</v>
      </c>
      <c r="C15" s="579">
        <v>8.9999999999999993E-3</v>
      </c>
      <c r="D15" s="579">
        <f>C15</f>
        <v>8.9999999999999993E-3</v>
      </c>
      <c r="E15" s="579">
        <f>D15</f>
        <v>8.9999999999999993E-3</v>
      </c>
      <c r="F15" s="579">
        <f t="shared" ref="F15:AK15" si="10">E15</f>
        <v>8.9999999999999993E-3</v>
      </c>
      <c r="G15" s="579">
        <f t="shared" si="10"/>
        <v>8.9999999999999993E-3</v>
      </c>
      <c r="H15" s="579">
        <f t="shared" si="10"/>
        <v>8.9999999999999993E-3</v>
      </c>
      <c r="I15" s="579">
        <f t="shared" si="10"/>
        <v>8.9999999999999993E-3</v>
      </c>
      <c r="J15" s="579">
        <f t="shared" si="10"/>
        <v>8.9999999999999993E-3</v>
      </c>
      <c r="K15" s="579">
        <f t="shared" si="10"/>
        <v>8.9999999999999993E-3</v>
      </c>
      <c r="L15" s="579">
        <f t="shared" si="10"/>
        <v>8.9999999999999993E-3</v>
      </c>
      <c r="M15" s="579">
        <f t="shared" si="10"/>
        <v>8.9999999999999993E-3</v>
      </c>
      <c r="N15" s="579">
        <f t="shared" si="10"/>
        <v>8.9999999999999993E-3</v>
      </c>
      <c r="O15" s="579">
        <f t="shared" si="10"/>
        <v>8.9999999999999993E-3</v>
      </c>
      <c r="P15" s="579">
        <f t="shared" si="10"/>
        <v>8.9999999999999993E-3</v>
      </c>
      <c r="Q15" s="579">
        <f t="shared" si="10"/>
        <v>8.9999999999999993E-3</v>
      </c>
      <c r="R15" s="579">
        <f t="shared" si="10"/>
        <v>8.9999999999999993E-3</v>
      </c>
      <c r="S15" s="579">
        <f t="shared" si="10"/>
        <v>8.9999999999999993E-3</v>
      </c>
      <c r="T15" s="579">
        <f t="shared" si="10"/>
        <v>8.9999999999999993E-3</v>
      </c>
      <c r="U15" s="579">
        <f t="shared" si="10"/>
        <v>8.9999999999999993E-3</v>
      </c>
      <c r="V15" s="579">
        <f t="shared" si="10"/>
        <v>8.9999999999999993E-3</v>
      </c>
      <c r="W15" s="579">
        <f t="shared" si="10"/>
        <v>8.9999999999999993E-3</v>
      </c>
      <c r="X15" s="579">
        <f t="shared" si="10"/>
        <v>8.9999999999999993E-3</v>
      </c>
      <c r="Y15" s="579">
        <f t="shared" si="10"/>
        <v>8.9999999999999993E-3</v>
      </c>
      <c r="Z15" s="579">
        <f t="shared" si="10"/>
        <v>8.9999999999999993E-3</v>
      </c>
      <c r="AA15" s="579">
        <f t="shared" si="10"/>
        <v>8.9999999999999993E-3</v>
      </c>
      <c r="AB15" s="579">
        <f t="shared" si="10"/>
        <v>8.9999999999999993E-3</v>
      </c>
      <c r="AC15" s="579">
        <f t="shared" si="10"/>
        <v>8.9999999999999993E-3</v>
      </c>
      <c r="AD15" s="579">
        <f t="shared" si="10"/>
        <v>8.9999999999999993E-3</v>
      </c>
      <c r="AE15" s="579">
        <f t="shared" si="10"/>
        <v>8.9999999999999993E-3</v>
      </c>
      <c r="AF15" s="579">
        <f t="shared" si="10"/>
        <v>8.9999999999999993E-3</v>
      </c>
      <c r="AG15" s="579">
        <f t="shared" si="10"/>
        <v>8.9999999999999993E-3</v>
      </c>
      <c r="AH15" s="579">
        <f t="shared" si="10"/>
        <v>8.9999999999999993E-3</v>
      </c>
      <c r="AI15" s="579">
        <f t="shared" si="10"/>
        <v>8.9999999999999993E-3</v>
      </c>
      <c r="AJ15" s="579">
        <f t="shared" si="10"/>
        <v>8.9999999999999993E-3</v>
      </c>
      <c r="AK15" s="579">
        <f t="shared" si="10"/>
        <v>8.9999999999999993E-3</v>
      </c>
    </row>
    <row r="16" spans="1:37" s="580" customFormat="1" x14ac:dyDescent="0.25">
      <c r="A16" s="580" t="s">
        <v>276</v>
      </c>
      <c r="B16" s="580" t="s">
        <v>277</v>
      </c>
      <c r="C16" s="580">
        <f t="shared" ref="C16:AK16" si="11">C6*1000*C2*C10*(C13*C12*C11+C14*C15)</f>
        <v>81954780.342587978</v>
      </c>
      <c r="D16" s="580">
        <f t="shared" si="11"/>
        <v>72889323.611880034</v>
      </c>
      <c r="E16" s="580">
        <f t="shared" si="11"/>
        <v>62366657.856456004</v>
      </c>
      <c r="F16" s="580">
        <f t="shared" si="11"/>
        <v>61707831.24734398</v>
      </c>
      <c r="G16" s="580">
        <f t="shared" si="11"/>
        <v>64519689.171131998</v>
      </c>
      <c r="H16" s="580">
        <f t="shared" si="11"/>
        <v>62633956.016892023</v>
      </c>
      <c r="I16" s="580">
        <f t="shared" si="11"/>
        <v>63006631.934339993</v>
      </c>
      <c r="J16" s="580">
        <f t="shared" si="11"/>
        <v>66390727.847184002</v>
      </c>
      <c r="K16" s="580">
        <f t="shared" si="11"/>
        <v>63768724.662239991</v>
      </c>
      <c r="L16" s="580">
        <f t="shared" si="11"/>
        <v>65297633.380812012</v>
      </c>
      <c r="M16" s="580">
        <f t="shared" si="11"/>
        <v>61855882.891764015</v>
      </c>
      <c r="N16" s="580">
        <f t="shared" si="11"/>
        <v>68816211.978707999</v>
      </c>
      <c r="O16" s="580">
        <f t="shared" si="11"/>
        <v>63882067.732788019</v>
      </c>
      <c r="P16" s="580">
        <f t="shared" si="11"/>
        <v>55144899.449712008</v>
      </c>
      <c r="Q16" s="580">
        <f t="shared" si="11"/>
        <v>80385167.838372007</v>
      </c>
      <c r="R16" s="580">
        <f t="shared" si="11"/>
        <v>71341065.579779074</v>
      </c>
      <c r="S16" s="580">
        <f t="shared" si="11"/>
        <v>60601894.880844973</v>
      </c>
      <c r="T16" s="580">
        <f t="shared" si="11"/>
        <v>67066044.026292004</v>
      </c>
      <c r="U16" s="580">
        <f t="shared" si="11"/>
        <v>76743778.355831414</v>
      </c>
      <c r="V16" s="580">
        <f t="shared" si="11"/>
        <v>72311432.114738271</v>
      </c>
      <c r="W16" s="580">
        <f t="shared" si="11"/>
        <v>64150277.871585473</v>
      </c>
      <c r="X16" s="580">
        <f t="shared" si="11"/>
        <v>75589243.999995232</v>
      </c>
      <c r="Y16" s="580">
        <f t="shared" si="11"/>
        <v>61826682.520678565</v>
      </c>
      <c r="Z16" s="580">
        <f t="shared" si="11"/>
        <v>68970795.554729402</v>
      </c>
      <c r="AA16" s="580">
        <f t="shared" si="11"/>
        <v>79157158.392238572</v>
      </c>
      <c r="AB16" s="580">
        <f t="shared" si="11"/>
        <v>74238047.222065806</v>
      </c>
      <c r="AC16" s="580">
        <f t="shared" si="11"/>
        <v>77381477.184930131</v>
      </c>
      <c r="AD16" s="580">
        <f t="shared" si="11"/>
        <v>68172076.877165049</v>
      </c>
      <c r="AE16" s="580">
        <f t="shared" si="11"/>
        <v>64161954.675474733</v>
      </c>
      <c r="AF16" s="580">
        <f t="shared" si="11"/>
        <v>69685238.507278442</v>
      </c>
      <c r="AG16" s="580">
        <f t="shared" si="11"/>
        <v>73511748.743738875</v>
      </c>
      <c r="AH16" s="580">
        <f t="shared" si="11"/>
        <v>74326883.420051038</v>
      </c>
      <c r="AI16" s="580">
        <f t="shared" si="11"/>
        <v>74496552.011099517</v>
      </c>
      <c r="AJ16" s="580">
        <f t="shared" si="11"/>
        <v>72289870.180623025</v>
      </c>
      <c r="AK16" s="580">
        <f t="shared" si="11"/>
        <v>68407190.688819006</v>
      </c>
    </row>
    <row r="17" spans="1:37" s="579" customFormat="1" x14ac:dyDescent="0.25">
      <c r="A17" s="579" t="s">
        <v>278</v>
      </c>
      <c r="B17" s="579" t="s">
        <v>279</v>
      </c>
      <c r="C17" s="579">
        <v>6.0000000000000001E-3</v>
      </c>
      <c r="D17" s="579">
        <f>C17</f>
        <v>6.0000000000000001E-3</v>
      </c>
      <c r="E17" s="579">
        <f>D17</f>
        <v>6.0000000000000001E-3</v>
      </c>
      <c r="F17" s="579">
        <f t="shared" ref="F17:AK17" si="12">E17</f>
        <v>6.0000000000000001E-3</v>
      </c>
      <c r="G17" s="579">
        <f t="shared" si="12"/>
        <v>6.0000000000000001E-3</v>
      </c>
      <c r="H17" s="579">
        <f t="shared" si="12"/>
        <v>6.0000000000000001E-3</v>
      </c>
      <c r="I17" s="579">
        <f t="shared" si="12"/>
        <v>6.0000000000000001E-3</v>
      </c>
      <c r="J17" s="579">
        <f t="shared" si="12"/>
        <v>6.0000000000000001E-3</v>
      </c>
      <c r="K17" s="579">
        <f t="shared" si="12"/>
        <v>6.0000000000000001E-3</v>
      </c>
      <c r="L17" s="579">
        <f t="shared" si="12"/>
        <v>6.0000000000000001E-3</v>
      </c>
      <c r="M17" s="579">
        <f t="shared" si="12"/>
        <v>6.0000000000000001E-3</v>
      </c>
      <c r="N17" s="579">
        <f t="shared" si="12"/>
        <v>6.0000000000000001E-3</v>
      </c>
      <c r="O17" s="579">
        <f t="shared" si="12"/>
        <v>6.0000000000000001E-3</v>
      </c>
      <c r="P17" s="579">
        <f t="shared" si="12"/>
        <v>6.0000000000000001E-3</v>
      </c>
      <c r="Q17" s="579">
        <f t="shared" si="12"/>
        <v>6.0000000000000001E-3</v>
      </c>
      <c r="R17" s="579">
        <f t="shared" si="12"/>
        <v>6.0000000000000001E-3</v>
      </c>
      <c r="S17" s="579">
        <f t="shared" si="12"/>
        <v>6.0000000000000001E-3</v>
      </c>
      <c r="T17" s="579">
        <f t="shared" si="12"/>
        <v>6.0000000000000001E-3</v>
      </c>
      <c r="U17" s="579">
        <f t="shared" si="12"/>
        <v>6.0000000000000001E-3</v>
      </c>
      <c r="V17" s="579">
        <f t="shared" si="12"/>
        <v>6.0000000000000001E-3</v>
      </c>
      <c r="W17" s="579">
        <f t="shared" si="12"/>
        <v>6.0000000000000001E-3</v>
      </c>
      <c r="X17" s="579">
        <f t="shared" si="12"/>
        <v>6.0000000000000001E-3</v>
      </c>
      <c r="Y17" s="579">
        <f t="shared" si="12"/>
        <v>6.0000000000000001E-3</v>
      </c>
      <c r="Z17" s="579">
        <f t="shared" si="12"/>
        <v>6.0000000000000001E-3</v>
      </c>
      <c r="AA17" s="579">
        <f t="shared" si="12"/>
        <v>6.0000000000000001E-3</v>
      </c>
      <c r="AB17" s="579">
        <f t="shared" si="12"/>
        <v>6.0000000000000001E-3</v>
      </c>
      <c r="AC17" s="579">
        <f t="shared" si="12"/>
        <v>6.0000000000000001E-3</v>
      </c>
      <c r="AD17" s="579">
        <f t="shared" si="12"/>
        <v>6.0000000000000001E-3</v>
      </c>
      <c r="AE17" s="579">
        <f t="shared" si="12"/>
        <v>6.0000000000000001E-3</v>
      </c>
      <c r="AF17" s="579">
        <f t="shared" si="12"/>
        <v>6.0000000000000001E-3</v>
      </c>
      <c r="AG17" s="579">
        <f t="shared" si="12"/>
        <v>6.0000000000000001E-3</v>
      </c>
      <c r="AH17" s="579">
        <f t="shared" si="12"/>
        <v>6.0000000000000001E-3</v>
      </c>
      <c r="AI17" s="579">
        <f t="shared" si="12"/>
        <v>6.0000000000000001E-3</v>
      </c>
      <c r="AJ17" s="579">
        <f t="shared" si="12"/>
        <v>6.0000000000000001E-3</v>
      </c>
      <c r="AK17" s="579">
        <f t="shared" si="12"/>
        <v>6.0000000000000001E-3</v>
      </c>
    </row>
    <row r="18" spans="1:37" s="581" customFormat="1" x14ac:dyDescent="0.25">
      <c r="A18" s="581" t="s">
        <v>280</v>
      </c>
      <c r="B18" s="581" t="s">
        <v>281</v>
      </c>
      <c r="C18" s="581">
        <f>C16*C17*44/28*0.000001</f>
        <v>0.77271650037297235</v>
      </c>
      <c r="D18" s="581">
        <f>D16*D17*44/28*0.000001</f>
        <v>0.68724219405486886</v>
      </c>
      <c r="E18" s="581">
        <f t="shared" ref="E18:AF18" si="13">E16*E17*44/28*0.000001</f>
        <v>0.58802848836087085</v>
      </c>
      <c r="F18" s="581">
        <f t="shared" si="13"/>
        <v>0.58181669461781471</v>
      </c>
      <c r="G18" s="581">
        <f t="shared" si="13"/>
        <v>0.60832849789924448</v>
      </c>
      <c r="H18" s="581">
        <f t="shared" si="13"/>
        <v>0.59054872815926762</v>
      </c>
      <c r="I18" s="581">
        <f t="shared" si="13"/>
        <v>0.5940625296666342</v>
      </c>
      <c r="J18" s="581">
        <f t="shared" si="13"/>
        <v>0.62596971970202064</v>
      </c>
      <c r="K18" s="581">
        <f t="shared" si="13"/>
        <v>0.60124797538683405</v>
      </c>
      <c r="L18" s="581">
        <f t="shared" si="13"/>
        <v>0.61566340044765611</v>
      </c>
      <c r="M18" s="581">
        <f t="shared" si="13"/>
        <v>0.58321261012234638</v>
      </c>
      <c r="N18" s="581">
        <f t="shared" si="13"/>
        <v>0.64883857008496115</v>
      </c>
      <c r="O18" s="581">
        <f t="shared" si="13"/>
        <v>0.60231663862342977</v>
      </c>
      <c r="P18" s="581">
        <f t="shared" si="13"/>
        <v>0.51993762338299887</v>
      </c>
      <c r="Q18" s="581">
        <f t="shared" si="13"/>
        <v>0.7579172967617932</v>
      </c>
      <c r="R18" s="581">
        <f t="shared" si="13"/>
        <v>0.67264433260934553</v>
      </c>
      <c r="S18" s="581">
        <f t="shared" si="13"/>
        <v>0.57138929459082399</v>
      </c>
      <c r="T18" s="581">
        <f t="shared" si="13"/>
        <v>0.63233698653361037</v>
      </c>
      <c r="U18" s="581">
        <f t="shared" si="13"/>
        <v>0.72358419592641043</v>
      </c>
      <c r="V18" s="581">
        <f t="shared" si="13"/>
        <v>0.68179350279610351</v>
      </c>
      <c r="W18" s="581">
        <f t="shared" si="13"/>
        <v>0.60484547707494873</v>
      </c>
      <c r="X18" s="581">
        <f t="shared" si="13"/>
        <v>0.71269858628566929</v>
      </c>
      <c r="Y18" s="581">
        <f t="shared" si="13"/>
        <v>0.58293729233782654</v>
      </c>
      <c r="Z18" s="581">
        <f t="shared" si="13"/>
        <v>0.65029607237316289</v>
      </c>
      <c r="AA18" s="581">
        <f t="shared" si="13"/>
        <v>0.74633892198396368</v>
      </c>
      <c r="AB18" s="581">
        <f>AB16*AB17*44/28*0.000001</f>
        <v>0.69995873095090611</v>
      </c>
      <c r="AC18" s="581">
        <f t="shared" si="13"/>
        <v>0.72959678488648416</v>
      </c>
      <c r="AD18" s="581">
        <f t="shared" si="13"/>
        <v>0.64276529627041334</v>
      </c>
      <c r="AE18" s="581">
        <f t="shared" si="13"/>
        <v>0.60495557265447608</v>
      </c>
      <c r="AF18" s="581">
        <f t="shared" si="13"/>
        <v>0.65703224878291111</v>
      </c>
      <c r="AG18" s="581">
        <f>AG16*AG17*44/28*0.000001</f>
        <v>0.69311077386953779</v>
      </c>
      <c r="AH18" s="581">
        <f>AH16*AH17*44/28*0.000001</f>
        <v>0.70079632938905256</v>
      </c>
      <c r="AI18" s="581">
        <f>AI16*AI17*44/28*0.000001</f>
        <v>0.70239606181893832</v>
      </c>
      <c r="AJ18" s="581">
        <f>AJ16*AJ17*44/28*0.000001</f>
        <v>0.68159020456015995</v>
      </c>
      <c r="AK18" s="581">
        <f>AK16*AK17*44/28*0.000001</f>
        <v>0.64498208363743625</v>
      </c>
    </row>
    <row r="19" spans="1:37" s="581" customFormat="1" x14ac:dyDescent="0.25"/>
    <row r="20" spans="1:37" s="581" customFormat="1" x14ac:dyDescent="0.25"/>
    <row r="21" spans="1:37" s="579" customFormat="1" x14ac:dyDescent="0.25">
      <c r="A21" s="582" t="s">
        <v>282</v>
      </c>
      <c r="C21" s="574">
        <v>1990</v>
      </c>
      <c r="D21" s="574">
        <v>1991</v>
      </c>
      <c r="E21" s="574">
        <v>1992</v>
      </c>
      <c r="F21" s="574">
        <v>1993</v>
      </c>
      <c r="G21" s="574">
        <v>1994</v>
      </c>
      <c r="H21" s="574">
        <v>1995</v>
      </c>
      <c r="I21" s="574">
        <v>1996</v>
      </c>
      <c r="J21" s="574">
        <v>1997</v>
      </c>
      <c r="K21" s="574">
        <v>1998</v>
      </c>
      <c r="L21" s="574">
        <v>1999</v>
      </c>
      <c r="M21" s="574">
        <v>2000</v>
      </c>
      <c r="N21" s="574">
        <v>2001</v>
      </c>
      <c r="O21" s="574">
        <v>2002</v>
      </c>
      <c r="P21" s="574">
        <v>2003</v>
      </c>
      <c r="Q21" s="574">
        <v>2004</v>
      </c>
      <c r="R21" s="574">
        <v>2005</v>
      </c>
      <c r="S21" s="574">
        <v>2006</v>
      </c>
      <c r="T21" s="574">
        <v>2007</v>
      </c>
      <c r="U21" s="574">
        <v>2008</v>
      </c>
      <c r="V21" s="574">
        <v>2009</v>
      </c>
      <c r="W21" s="574">
        <v>2010</v>
      </c>
      <c r="X21" s="574">
        <v>2011</v>
      </c>
      <c r="Y21" s="574">
        <v>2012</v>
      </c>
      <c r="Z21" s="574">
        <v>2013</v>
      </c>
      <c r="AA21" s="574">
        <v>2014</v>
      </c>
      <c r="AB21" s="574">
        <v>2015</v>
      </c>
      <c r="AC21" s="574">
        <v>2016</v>
      </c>
      <c r="AD21" s="574">
        <v>2017</v>
      </c>
      <c r="AE21" s="574">
        <v>2018</v>
      </c>
      <c r="AF21" s="574">
        <v>2019</v>
      </c>
      <c r="AG21" s="574">
        <v>2020</v>
      </c>
      <c r="AH21" s="574">
        <v>2021</v>
      </c>
      <c r="AI21" s="574">
        <v>2022</v>
      </c>
      <c r="AJ21" s="574">
        <v>2023</v>
      </c>
      <c r="AK21" s="574">
        <v>2024</v>
      </c>
    </row>
    <row r="22" spans="1:37" s="579" customFormat="1" x14ac:dyDescent="0.25">
      <c r="A22" s="575" t="s">
        <v>257</v>
      </c>
      <c r="B22" s="575" t="s">
        <v>60</v>
      </c>
      <c r="C22" s="583">
        <f>'[4]Crops area and crops yeild'!C112</f>
        <v>105102</v>
      </c>
      <c r="D22" s="583">
        <f>'[4]Crops area and crops yeild'!D112</f>
        <v>127773</v>
      </c>
      <c r="E22" s="583">
        <f>'[4]Crops area and crops yeild'!E112</f>
        <v>136473</v>
      </c>
      <c r="F22" s="583">
        <f>'[4]Crops area and crops yeild'!F112</f>
        <v>167423</v>
      </c>
      <c r="G22" s="583">
        <f>'[4]Crops area and crops yeild'!G112</f>
        <v>190721</v>
      </c>
      <c r="H22" s="583">
        <f>'[4]Crops area and crops yeild'!H112</f>
        <v>252285</v>
      </c>
      <c r="I22" s="583">
        <f>'[4]Crops area and crops yeild'!I112</f>
        <v>228775</v>
      </c>
      <c r="J22" s="583">
        <f>'[4]Crops area and crops yeild'!J112</f>
        <v>229767</v>
      </c>
      <c r="K22" s="583">
        <f>'[4]Crops area and crops yeild'!K112</f>
        <v>264310</v>
      </c>
      <c r="L22" s="583">
        <f>'[4]Crops area and crops yeild'!L112</f>
        <v>348949</v>
      </c>
      <c r="M22" s="583">
        <f>'[4]Crops area and crops yeild'!M112</f>
        <v>323842</v>
      </c>
      <c r="N22" s="583">
        <f>'[4]Crops area and crops yeild'!N112</f>
        <v>343004</v>
      </c>
      <c r="O22" s="583">
        <f>'[4]Crops area and crops yeild'!O112</f>
        <v>313025</v>
      </c>
      <c r="P22" s="583">
        <f>'[4]Crops area and crops yeild'!P112</f>
        <v>250959</v>
      </c>
      <c r="Q22" s="583">
        <f>'[4]Crops area and crops yeild'!Q112</f>
        <v>259460</v>
      </c>
      <c r="R22" s="583">
        <f>'[4]Crops area and crops yeild'!R112</f>
        <v>267160</v>
      </c>
      <c r="S22" s="583">
        <f>'[4]Crops area and crops yeild'!S112</f>
        <v>292247</v>
      </c>
      <c r="T22" s="583">
        <f>'[4]Crops area and crops yeild'!T112</f>
        <v>337571</v>
      </c>
      <c r="U22" s="583">
        <f>'[4]Crops area and crops yeild'!U112</f>
        <v>356924.25</v>
      </c>
      <c r="V22" s="583">
        <f>'[4]Crops area and crops yeild'!V112</f>
        <v>354825.67</v>
      </c>
      <c r="W22" s="583">
        <f>'[4]Crops area and crops yeild'!W112</f>
        <v>368824.32000000001</v>
      </c>
      <c r="X22" s="583">
        <f>'[4]Crops area and crops yeild'!X112</f>
        <v>373385.86</v>
      </c>
      <c r="Y22" s="583">
        <f>'[4]Crops area and crops yeild'!Y112</f>
        <v>401319.14</v>
      </c>
      <c r="Z22" s="583">
        <f>'[4]Crops area and crops yeild'!Z112</f>
        <v>418808.09</v>
      </c>
      <c r="AA22" s="583">
        <f>'[4]Crops area and crops yeild'!AA112</f>
        <v>389297.83</v>
      </c>
      <c r="AB22" s="583">
        <f>'[4]Crops area and crops yeild'!AB112</f>
        <v>366180.29</v>
      </c>
      <c r="AC22" s="583">
        <f>'[4]Crops area and crops yeild'!AC112</f>
        <v>392991.25</v>
      </c>
      <c r="AD22" s="583">
        <f>'[4]Crops area and crops yeild'!AD112</f>
        <v>394261.6</v>
      </c>
      <c r="AE22" s="583">
        <f>'[4]Crops area and crops yeild'!AE112</f>
        <v>411801.58</v>
      </c>
      <c r="AF22" s="583">
        <f>'[4]Crops area and crops yeild'!AF112</f>
        <v>379777.8</v>
      </c>
      <c r="AG22" s="583">
        <f>'[4]Crops area and crops yeild'!AG112</f>
        <v>368213.71</v>
      </c>
      <c r="AH22" s="583">
        <f>'[4]Crops area and crops yeild'!AH112</f>
        <v>342315.21</v>
      </c>
      <c r="AI22" s="583">
        <f>'[4]Crops area and crops yeild'!AI112</f>
        <v>343963.82</v>
      </c>
      <c r="AJ22" s="583">
        <f>'[4]Crops area and crops yeild'!AJ112</f>
        <v>379943.57</v>
      </c>
      <c r="AK22" s="583">
        <f>'[4]Crops area and crops yeild'!AK112</f>
        <v>343380.14</v>
      </c>
    </row>
    <row r="23" spans="1:37" s="579" customFormat="1" x14ac:dyDescent="0.25">
      <c r="A23" s="577" t="s">
        <v>258</v>
      </c>
      <c r="B23" s="577" t="s">
        <v>259</v>
      </c>
      <c r="C23" s="583">
        <f>'[4]Crops area and crops yeild'!C113</f>
        <v>255397.86000000002</v>
      </c>
      <c r="D23" s="583">
        <f>'[4]Crops area and crops yeild'!D113</f>
        <v>310488.39</v>
      </c>
      <c r="E23" s="583">
        <f>'[4]Crops area and crops yeild'!E113</f>
        <v>331629.39</v>
      </c>
      <c r="F23" s="583">
        <f>'[4]Crops area and crops yeild'!F113</f>
        <v>406837.89</v>
      </c>
      <c r="G23" s="583">
        <f>'[4]Crops area and crops yeild'!G113</f>
        <v>463452.03</v>
      </c>
      <c r="H23" s="583">
        <f>'[4]Crops area and crops yeild'!H113</f>
        <v>613052.55000000005</v>
      </c>
      <c r="I23" s="583">
        <f>'[4]Crops area and crops yeild'!I113</f>
        <v>576513</v>
      </c>
      <c r="J23" s="583">
        <f>'[4]Crops area and crops yeild'!J113</f>
        <v>579012.84</v>
      </c>
      <c r="K23" s="583">
        <f>'[4]Crops area and crops yeild'!K113</f>
        <v>680216</v>
      </c>
      <c r="L23" s="583">
        <f>'[4]Crops area and crops yeild'!L113</f>
        <v>931053</v>
      </c>
      <c r="M23" s="583">
        <f>'[4]Crops area and crops yeild'!M113</f>
        <v>844428</v>
      </c>
      <c r="N23" s="583">
        <f>'[4]Crops area and crops yeild'!N113</f>
        <v>973321</v>
      </c>
      <c r="O23" s="583">
        <f>'[4]Crops area and crops yeild'!O113</f>
        <v>709533</v>
      </c>
      <c r="P23" s="583">
        <f>'[4]Crops area and crops yeild'!P113</f>
        <v>387805</v>
      </c>
      <c r="Q23" s="583">
        <f>'[4]Crops area and crops yeild'!Q113</f>
        <v>934674</v>
      </c>
      <c r="R23" s="583">
        <f>'[4]Crops area and crops yeild'!R113</f>
        <v>769377</v>
      </c>
      <c r="S23" s="583">
        <f>'[4]Crops area and crops yeild'!S113</f>
        <v>880172</v>
      </c>
      <c r="T23" s="583">
        <f>'[4]Crops area and crops yeild'!T113</f>
        <v>1031920</v>
      </c>
      <c r="U23" s="583">
        <f>'[4]Crops area and crops yeild'!U113</f>
        <v>1048943.26</v>
      </c>
      <c r="V23" s="583">
        <f>'[4]Crops area and crops yeild'!V113</f>
        <v>1128118.8700000001</v>
      </c>
      <c r="W23" s="583">
        <f>'[4]Crops area and crops yeild'!W113</f>
        <v>1042417.89</v>
      </c>
      <c r="X23" s="583">
        <f>'[4]Crops area and crops yeild'!X113</f>
        <v>1046070.82</v>
      </c>
      <c r="Y23" s="583">
        <f>'[4]Crops area and crops yeild'!Y113</f>
        <v>1109136.51</v>
      </c>
      <c r="Z23" s="583">
        <f>'[4]Crops area and crops yeild'!Z113</f>
        <v>1443209.95</v>
      </c>
      <c r="AA23" s="583">
        <f>'[4]Crops area and crops yeild'!AA113</f>
        <v>1537320.3</v>
      </c>
      <c r="AB23" s="583">
        <f>'[4]Crops area and crops yeild'!AB113</f>
        <v>1256211.98</v>
      </c>
      <c r="AC23" s="583">
        <f>'[4]Crops area and crops yeild'!AC113</f>
        <v>1359124.85</v>
      </c>
      <c r="AD23" s="583">
        <f>'[4]Crops area and crops yeild'!AD113</f>
        <v>1146223.8</v>
      </c>
      <c r="AE23" s="583">
        <f>'[4]Crops area and crops yeild'!AE113</f>
        <v>1410769.02</v>
      </c>
      <c r="AF23" s="583">
        <f>'[4]Crops area and crops yeild'!AF113</f>
        <v>1156973.3600000001</v>
      </c>
      <c r="AG23" s="583">
        <f>'[4]Crops area and crops yeild'!AG113</f>
        <v>1245327.96</v>
      </c>
      <c r="AH23" s="583">
        <f>'[4]Crops area and crops yeild'!AH113</f>
        <v>1024927.97</v>
      </c>
      <c r="AI23" s="583">
        <f>'[4]Crops area and crops yeild'!AI113</f>
        <v>1166392.56</v>
      </c>
      <c r="AJ23" s="583">
        <f>'[4]Crops area and crops yeild'!AJ113</f>
        <v>1309495.79</v>
      </c>
      <c r="AK23" s="583">
        <f>'[4]Crops area and crops yeild'!AK113</f>
        <v>946890.85</v>
      </c>
    </row>
    <row r="24" spans="1:37" s="579" customFormat="1" x14ac:dyDescent="0.25">
      <c r="A24" s="579" t="s">
        <v>260</v>
      </c>
      <c r="B24" s="579" t="s">
        <v>261</v>
      </c>
      <c r="C24" s="579">
        <f>C23/C22</f>
        <v>2.4300000000000002</v>
      </c>
      <c r="D24" s="579">
        <f>D23/D22</f>
        <v>2.4300000000000002</v>
      </c>
      <c r="E24" s="579">
        <f>E23/E22</f>
        <v>2.4300000000000002</v>
      </c>
      <c r="F24" s="579">
        <f t="shared" ref="F24:AK24" si="14">F23/F22</f>
        <v>2.4300000000000002</v>
      </c>
      <c r="G24" s="579">
        <f t="shared" si="14"/>
        <v>2.4300000000000002</v>
      </c>
      <c r="H24" s="579">
        <f t="shared" si="14"/>
        <v>2.4300000000000002</v>
      </c>
      <c r="I24" s="579">
        <f t="shared" si="14"/>
        <v>2.52</v>
      </c>
      <c r="J24" s="579">
        <f t="shared" si="14"/>
        <v>2.52</v>
      </c>
      <c r="K24" s="579">
        <f t="shared" si="14"/>
        <v>2.5735537815443985</v>
      </c>
      <c r="L24" s="579">
        <f t="shared" si="14"/>
        <v>2.668163542523406</v>
      </c>
      <c r="M24" s="579">
        <f t="shared" si="14"/>
        <v>2.6075308329370497</v>
      </c>
      <c r="N24" s="579">
        <f t="shared" si="14"/>
        <v>2.8376374619537965</v>
      </c>
      <c r="O24" s="579">
        <f t="shared" si="14"/>
        <v>2.26669754811916</v>
      </c>
      <c r="P24" s="579">
        <f t="shared" si="14"/>
        <v>1.5452922588948792</v>
      </c>
      <c r="Q24" s="579">
        <f t="shared" si="14"/>
        <v>3.6023818700377706</v>
      </c>
      <c r="R24" s="579">
        <f t="shared" si="14"/>
        <v>2.8798360533013923</v>
      </c>
      <c r="S24" s="579">
        <f t="shared" si="14"/>
        <v>3.01174006918805</v>
      </c>
      <c r="T24" s="579">
        <f t="shared" si="14"/>
        <v>3.0568976600478122</v>
      </c>
      <c r="U24" s="579">
        <f t="shared" si="14"/>
        <v>2.9388399919590782</v>
      </c>
      <c r="V24" s="579">
        <f t="shared" si="14"/>
        <v>3.1793609239151164</v>
      </c>
      <c r="W24" s="579">
        <f t="shared" si="14"/>
        <v>2.826326338783733</v>
      </c>
      <c r="X24" s="579">
        <f t="shared" si="14"/>
        <v>2.8015812382397125</v>
      </c>
      <c r="Y24" s="579">
        <f t="shared" si="14"/>
        <v>2.7637269181828708</v>
      </c>
      <c r="Z24" s="579">
        <f t="shared" si="14"/>
        <v>3.4459934859424513</v>
      </c>
      <c r="AA24" s="579">
        <f t="shared" si="14"/>
        <v>3.9489567665969267</v>
      </c>
      <c r="AB24" s="579">
        <f t="shared" si="14"/>
        <v>3.4305832790727213</v>
      </c>
      <c r="AC24" s="579">
        <f t="shared" si="14"/>
        <v>3.4584099518755189</v>
      </c>
      <c r="AD24" s="579">
        <f t="shared" si="14"/>
        <v>2.9072671545998903</v>
      </c>
      <c r="AE24" s="579">
        <f t="shared" si="14"/>
        <v>3.4258465448335578</v>
      </c>
      <c r="AF24" s="579">
        <f t="shared" si="14"/>
        <v>3.0464481072879988</v>
      </c>
      <c r="AG24" s="579">
        <f t="shared" si="14"/>
        <v>3.382079282164697</v>
      </c>
      <c r="AH24" s="579">
        <f t="shared" si="14"/>
        <v>2.9941058418058604</v>
      </c>
      <c r="AI24" s="579">
        <f t="shared" si="14"/>
        <v>3.3910326964039417</v>
      </c>
      <c r="AJ24" s="579">
        <f t="shared" si="14"/>
        <v>3.4465533658064014</v>
      </c>
      <c r="AK24" s="579">
        <f t="shared" si="14"/>
        <v>2.7575585763346706</v>
      </c>
    </row>
    <row r="25" spans="1:37" s="579" customFormat="1" x14ac:dyDescent="0.25">
      <c r="A25" s="579" t="s">
        <v>262</v>
      </c>
      <c r="B25" s="579" t="s">
        <v>263</v>
      </c>
      <c r="C25" s="579">
        <v>0.91</v>
      </c>
      <c r="D25" s="579">
        <f>C25</f>
        <v>0.91</v>
      </c>
      <c r="E25" s="579">
        <f>D25</f>
        <v>0.91</v>
      </c>
      <c r="F25" s="579">
        <f t="shared" ref="F25:AK25" si="15">E25</f>
        <v>0.91</v>
      </c>
      <c r="G25" s="579">
        <f t="shared" si="15"/>
        <v>0.91</v>
      </c>
      <c r="H25" s="579">
        <f t="shared" si="15"/>
        <v>0.91</v>
      </c>
      <c r="I25" s="579">
        <f t="shared" si="15"/>
        <v>0.91</v>
      </c>
      <c r="J25" s="579">
        <f t="shared" si="15"/>
        <v>0.91</v>
      </c>
      <c r="K25" s="579">
        <f t="shared" si="15"/>
        <v>0.91</v>
      </c>
      <c r="L25" s="579">
        <f t="shared" si="15"/>
        <v>0.91</v>
      </c>
      <c r="M25" s="579">
        <f t="shared" si="15"/>
        <v>0.91</v>
      </c>
      <c r="N25" s="579">
        <f t="shared" si="15"/>
        <v>0.91</v>
      </c>
      <c r="O25" s="579">
        <f t="shared" si="15"/>
        <v>0.91</v>
      </c>
      <c r="P25" s="579">
        <f t="shared" si="15"/>
        <v>0.91</v>
      </c>
      <c r="Q25" s="579">
        <f t="shared" si="15"/>
        <v>0.91</v>
      </c>
      <c r="R25" s="579">
        <f t="shared" si="15"/>
        <v>0.91</v>
      </c>
      <c r="S25" s="579">
        <f t="shared" si="15"/>
        <v>0.91</v>
      </c>
      <c r="T25" s="579">
        <f t="shared" si="15"/>
        <v>0.91</v>
      </c>
      <c r="U25" s="579">
        <f t="shared" si="15"/>
        <v>0.91</v>
      </c>
      <c r="V25" s="579">
        <f t="shared" si="15"/>
        <v>0.91</v>
      </c>
      <c r="W25" s="579">
        <f t="shared" si="15"/>
        <v>0.91</v>
      </c>
      <c r="X25" s="579">
        <f t="shared" si="15"/>
        <v>0.91</v>
      </c>
      <c r="Y25" s="579">
        <f t="shared" si="15"/>
        <v>0.91</v>
      </c>
      <c r="Z25" s="579">
        <f t="shared" si="15"/>
        <v>0.91</v>
      </c>
      <c r="AA25" s="579">
        <f t="shared" si="15"/>
        <v>0.91</v>
      </c>
      <c r="AB25" s="579">
        <f t="shared" si="15"/>
        <v>0.91</v>
      </c>
      <c r="AC25" s="579">
        <f t="shared" si="15"/>
        <v>0.91</v>
      </c>
      <c r="AD25" s="579">
        <f t="shared" si="15"/>
        <v>0.91</v>
      </c>
      <c r="AE25" s="579">
        <f t="shared" si="15"/>
        <v>0.91</v>
      </c>
      <c r="AF25" s="579">
        <f t="shared" si="15"/>
        <v>0.91</v>
      </c>
      <c r="AG25" s="579">
        <f t="shared" si="15"/>
        <v>0.91</v>
      </c>
      <c r="AH25" s="579">
        <f t="shared" si="15"/>
        <v>0.91</v>
      </c>
      <c r="AI25" s="579">
        <f t="shared" si="15"/>
        <v>0.91</v>
      </c>
      <c r="AJ25" s="579">
        <f t="shared" si="15"/>
        <v>0.91</v>
      </c>
      <c r="AK25" s="579">
        <f t="shared" si="15"/>
        <v>0.91</v>
      </c>
    </row>
    <row r="26" spans="1:37" s="579" customFormat="1" x14ac:dyDescent="0.25">
      <c r="A26" s="579" t="s">
        <v>264</v>
      </c>
      <c r="B26" s="579" t="s">
        <v>265</v>
      </c>
      <c r="C26" s="579">
        <f>C24*C25</f>
        <v>2.2113</v>
      </c>
      <c r="D26" s="579">
        <f>D24*D25</f>
        <v>2.2113</v>
      </c>
      <c r="E26" s="579">
        <f>E24*E25</f>
        <v>2.2113</v>
      </c>
      <c r="F26" s="579">
        <f>F24*F25</f>
        <v>2.2113</v>
      </c>
      <c r="G26" s="579">
        <f t="shared" ref="G26:AJ26" si="16">G24*G25</f>
        <v>2.2113</v>
      </c>
      <c r="H26" s="579">
        <f t="shared" si="16"/>
        <v>2.2113</v>
      </c>
      <c r="I26" s="579">
        <f t="shared" si="16"/>
        <v>2.2932000000000001</v>
      </c>
      <c r="J26" s="579">
        <f t="shared" si="16"/>
        <v>2.2932000000000001</v>
      </c>
      <c r="K26" s="579">
        <f t="shared" si="16"/>
        <v>2.3419339412054025</v>
      </c>
      <c r="L26" s="579">
        <f t="shared" si="16"/>
        <v>2.4280288236962995</v>
      </c>
      <c r="M26" s="579">
        <f t="shared" si="16"/>
        <v>2.3728530579727152</v>
      </c>
      <c r="N26" s="579">
        <f t="shared" si="16"/>
        <v>2.5822500903779551</v>
      </c>
      <c r="O26" s="579">
        <f t="shared" si="16"/>
        <v>2.0626947687884356</v>
      </c>
      <c r="P26" s="579">
        <f t="shared" si="16"/>
        <v>1.4062159555943401</v>
      </c>
      <c r="Q26" s="579">
        <f t="shared" si="16"/>
        <v>3.2781675017343712</v>
      </c>
      <c r="R26" s="579">
        <f t="shared" si="16"/>
        <v>2.620650808504267</v>
      </c>
      <c r="S26" s="579">
        <f t="shared" si="16"/>
        <v>2.7406834629611256</v>
      </c>
      <c r="T26" s="579">
        <f t="shared" si="16"/>
        <v>2.7817768706435091</v>
      </c>
      <c r="U26" s="579">
        <f t="shared" si="16"/>
        <v>2.674344392682761</v>
      </c>
      <c r="V26" s="579">
        <f t="shared" si="16"/>
        <v>2.8932184407627561</v>
      </c>
      <c r="W26" s="579">
        <f t="shared" si="16"/>
        <v>2.5719569682931969</v>
      </c>
      <c r="X26" s="579">
        <f t="shared" si="16"/>
        <v>2.5494389267981385</v>
      </c>
      <c r="Y26" s="579">
        <f t="shared" si="16"/>
        <v>2.5149914955464125</v>
      </c>
      <c r="Z26" s="579">
        <f t="shared" si="16"/>
        <v>3.1358540722076307</v>
      </c>
      <c r="AA26" s="579">
        <f t="shared" si="16"/>
        <v>3.5935506576032035</v>
      </c>
      <c r="AB26" s="579">
        <f t="shared" si="16"/>
        <v>3.1218307839561765</v>
      </c>
      <c r="AC26" s="579">
        <f t="shared" si="16"/>
        <v>3.1471530562067223</v>
      </c>
      <c r="AD26" s="579">
        <f t="shared" si="16"/>
        <v>2.6456131106859004</v>
      </c>
      <c r="AE26" s="579">
        <f t="shared" si="16"/>
        <v>3.1175203557985376</v>
      </c>
      <c r="AF26" s="579">
        <f t="shared" si="16"/>
        <v>2.772267777632079</v>
      </c>
      <c r="AG26" s="579">
        <f t="shared" si="16"/>
        <v>3.0776921467698743</v>
      </c>
      <c r="AH26" s="579">
        <f t="shared" si="16"/>
        <v>2.7246363160433331</v>
      </c>
      <c r="AI26" s="579">
        <f t="shared" si="16"/>
        <v>3.085839753727587</v>
      </c>
      <c r="AJ26" s="579">
        <f t="shared" si="16"/>
        <v>3.1363635628838256</v>
      </c>
      <c r="AK26" s="579">
        <f>AK24*AK25</f>
        <v>2.5093783044645503</v>
      </c>
    </row>
    <row r="27" spans="1:37" s="579" customFormat="1" x14ac:dyDescent="0.25">
      <c r="A27" s="579" t="s">
        <v>266</v>
      </c>
      <c r="C27" s="579">
        <v>1.5</v>
      </c>
      <c r="D27" s="579">
        <f>C27</f>
        <v>1.5</v>
      </c>
      <c r="E27" s="579">
        <f>D27</f>
        <v>1.5</v>
      </c>
      <c r="F27" s="579">
        <f t="shared" ref="F27:AK28" si="17">E27</f>
        <v>1.5</v>
      </c>
      <c r="G27" s="579">
        <f t="shared" si="17"/>
        <v>1.5</v>
      </c>
      <c r="H27" s="579">
        <f t="shared" si="17"/>
        <v>1.5</v>
      </c>
      <c r="I27" s="579">
        <f t="shared" si="17"/>
        <v>1.5</v>
      </c>
      <c r="J27" s="579">
        <f t="shared" si="17"/>
        <v>1.5</v>
      </c>
      <c r="K27" s="579">
        <f t="shared" si="17"/>
        <v>1.5</v>
      </c>
      <c r="L27" s="579">
        <f t="shared" si="17"/>
        <v>1.5</v>
      </c>
      <c r="M27" s="579">
        <f t="shared" si="17"/>
        <v>1.5</v>
      </c>
      <c r="N27" s="579">
        <f t="shared" si="17"/>
        <v>1.5</v>
      </c>
      <c r="O27" s="579">
        <f t="shared" si="17"/>
        <v>1.5</v>
      </c>
      <c r="P27" s="579">
        <f t="shared" si="17"/>
        <v>1.5</v>
      </c>
      <c r="Q27" s="579">
        <f t="shared" si="17"/>
        <v>1.5</v>
      </c>
      <c r="R27" s="579">
        <f t="shared" si="17"/>
        <v>1.5</v>
      </c>
      <c r="S27" s="579">
        <f t="shared" si="17"/>
        <v>1.5</v>
      </c>
      <c r="T27" s="579">
        <f t="shared" si="17"/>
        <v>1.5</v>
      </c>
      <c r="U27" s="579">
        <f t="shared" si="17"/>
        <v>1.5</v>
      </c>
      <c r="V27" s="579">
        <f t="shared" si="17"/>
        <v>1.5</v>
      </c>
      <c r="W27" s="579">
        <f t="shared" si="17"/>
        <v>1.5</v>
      </c>
      <c r="X27" s="579">
        <f t="shared" si="17"/>
        <v>1.5</v>
      </c>
      <c r="Y27" s="579">
        <f t="shared" si="17"/>
        <v>1.5</v>
      </c>
      <c r="Z27" s="579">
        <f t="shared" si="17"/>
        <v>1.5</v>
      </c>
      <c r="AA27" s="579">
        <f t="shared" si="17"/>
        <v>1.5</v>
      </c>
      <c r="AB27" s="579">
        <f t="shared" si="17"/>
        <v>1.5</v>
      </c>
      <c r="AC27" s="579">
        <f t="shared" si="17"/>
        <v>1.5</v>
      </c>
      <c r="AD27" s="579">
        <f t="shared" si="17"/>
        <v>1.5</v>
      </c>
      <c r="AE27" s="579">
        <f t="shared" si="17"/>
        <v>1.5</v>
      </c>
      <c r="AF27" s="579">
        <f t="shared" si="17"/>
        <v>1.5</v>
      </c>
      <c r="AG27" s="579">
        <f t="shared" si="17"/>
        <v>1.5</v>
      </c>
      <c r="AH27" s="579">
        <f t="shared" si="17"/>
        <v>1.5</v>
      </c>
      <c r="AI27" s="579">
        <f t="shared" si="17"/>
        <v>1.5</v>
      </c>
      <c r="AJ27" s="579">
        <f t="shared" si="17"/>
        <v>1.5</v>
      </c>
      <c r="AK27" s="579">
        <f t="shared" si="17"/>
        <v>1.5</v>
      </c>
    </row>
    <row r="28" spans="1:37" s="579" customFormat="1" x14ac:dyDescent="0.25">
      <c r="A28" s="579" t="s">
        <v>267</v>
      </c>
      <c r="C28" s="579">
        <v>0</v>
      </c>
      <c r="D28" s="579">
        <f>C28</f>
        <v>0</v>
      </c>
      <c r="E28" s="579">
        <f>D28</f>
        <v>0</v>
      </c>
      <c r="F28" s="579">
        <f t="shared" si="17"/>
        <v>0</v>
      </c>
      <c r="G28" s="579">
        <f t="shared" si="17"/>
        <v>0</v>
      </c>
      <c r="H28" s="579">
        <f t="shared" si="17"/>
        <v>0</v>
      </c>
      <c r="I28" s="579">
        <f t="shared" si="17"/>
        <v>0</v>
      </c>
      <c r="J28" s="579">
        <f t="shared" si="17"/>
        <v>0</v>
      </c>
      <c r="K28" s="579">
        <f t="shared" si="17"/>
        <v>0</v>
      </c>
      <c r="L28" s="579">
        <f t="shared" si="17"/>
        <v>0</v>
      </c>
      <c r="M28" s="579">
        <f t="shared" si="17"/>
        <v>0</v>
      </c>
      <c r="N28" s="579">
        <f t="shared" si="17"/>
        <v>0</v>
      </c>
      <c r="O28" s="579">
        <f t="shared" si="17"/>
        <v>0</v>
      </c>
      <c r="P28" s="579">
        <f t="shared" si="17"/>
        <v>0</v>
      </c>
      <c r="Q28" s="579">
        <f t="shared" si="17"/>
        <v>0</v>
      </c>
      <c r="R28" s="579">
        <f t="shared" si="17"/>
        <v>0</v>
      </c>
      <c r="S28" s="579">
        <f t="shared" si="17"/>
        <v>0</v>
      </c>
      <c r="T28" s="579">
        <f t="shared" si="17"/>
        <v>0</v>
      </c>
      <c r="U28" s="579">
        <f t="shared" si="17"/>
        <v>0</v>
      </c>
      <c r="V28" s="579">
        <f t="shared" si="17"/>
        <v>0</v>
      </c>
      <c r="W28" s="579">
        <f t="shared" si="17"/>
        <v>0</v>
      </c>
      <c r="X28" s="579">
        <f t="shared" si="17"/>
        <v>0</v>
      </c>
      <c r="Y28" s="579">
        <f t="shared" si="17"/>
        <v>0</v>
      </c>
      <c r="Z28" s="579">
        <f t="shared" si="17"/>
        <v>0</v>
      </c>
      <c r="AA28" s="579">
        <f t="shared" si="17"/>
        <v>0</v>
      </c>
      <c r="AB28" s="579">
        <f t="shared" si="17"/>
        <v>0</v>
      </c>
      <c r="AC28" s="579">
        <f t="shared" si="17"/>
        <v>0</v>
      </c>
      <c r="AD28" s="579">
        <f t="shared" si="17"/>
        <v>0</v>
      </c>
      <c r="AE28" s="579">
        <f t="shared" si="17"/>
        <v>0</v>
      </c>
      <c r="AF28" s="579">
        <f t="shared" si="17"/>
        <v>0</v>
      </c>
      <c r="AG28" s="579">
        <f t="shared" si="17"/>
        <v>0</v>
      </c>
      <c r="AH28" s="579">
        <f t="shared" si="17"/>
        <v>0</v>
      </c>
      <c r="AI28" s="579">
        <f t="shared" si="17"/>
        <v>0</v>
      </c>
      <c r="AJ28" s="579">
        <f t="shared" si="17"/>
        <v>0</v>
      </c>
      <c r="AK28" s="579">
        <f t="shared" si="17"/>
        <v>0</v>
      </c>
    </row>
    <row r="29" spans="1:37" s="579" customFormat="1" x14ac:dyDescent="0.25">
      <c r="A29" s="579" t="s">
        <v>268</v>
      </c>
      <c r="B29" s="579" t="s">
        <v>261</v>
      </c>
      <c r="C29" s="579">
        <f>C26*C27+C28</f>
        <v>3.3169500000000003</v>
      </c>
      <c r="D29" s="579">
        <f>D26*D27+D28</f>
        <v>3.3169500000000003</v>
      </c>
      <c r="E29" s="579">
        <f>E26*E27+E28</f>
        <v>3.3169500000000003</v>
      </c>
      <c r="F29" s="579">
        <f>F26*F27+F28</f>
        <v>3.3169500000000003</v>
      </c>
      <c r="G29" s="579">
        <f t="shared" ref="G29:AJ29" si="18">G26*G27+G28</f>
        <v>3.3169500000000003</v>
      </c>
      <c r="H29" s="579">
        <f t="shared" si="18"/>
        <v>3.3169500000000003</v>
      </c>
      <c r="I29" s="579">
        <f t="shared" si="18"/>
        <v>3.4398</v>
      </c>
      <c r="J29" s="579">
        <f t="shared" si="18"/>
        <v>3.4398</v>
      </c>
      <c r="K29" s="579">
        <f t="shared" si="18"/>
        <v>3.5129009118081038</v>
      </c>
      <c r="L29" s="579">
        <f t="shared" si="18"/>
        <v>3.642043235544449</v>
      </c>
      <c r="M29" s="579">
        <f t="shared" si="18"/>
        <v>3.5592795869590725</v>
      </c>
      <c r="N29" s="579">
        <f t="shared" si="18"/>
        <v>3.8733751355669326</v>
      </c>
      <c r="O29" s="579">
        <f t="shared" si="18"/>
        <v>3.0940421531826532</v>
      </c>
      <c r="P29" s="579">
        <f t="shared" si="18"/>
        <v>2.1093239333915101</v>
      </c>
      <c r="Q29" s="579">
        <f t="shared" si="18"/>
        <v>4.9172512526015568</v>
      </c>
      <c r="R29" s="579">
        <f t="shared" si="18"/>
        <v>3.9309762127564003</v>
      </c>
      <c r="S29" s="579">
        <f t="shared" si="18"/>
        <v>4.1110251944416882</v>
      </c>
      <c r="T29" s="579">
        <f t="shared" si="18"/>
        <v>4.1726653059652641</v>
      </c>
      <c r="U29" s="579">
        <f t="shared" si="18"/>
        <v>4.0115165890241418</v>
      </c>
      <c r="V29" s="579">
        <f t="shared" si="18"/>
        <v>4.3398276611441347</v>
      </c>
      <c r="W29" s="579">
        <f t="shared" si="18"/>
        <v>3.8579354524397953</v>
      </c>
      <c r="X29" s="579">
        <f t="shared" si="18"/>
        <v>3.8241583901972076</v>
      </c>
      <c r="Y29" s="579">
        <f t="shared" si="18"/>
        <v>3.7724872433196186</v>
      </c>
      <c r="Z29" s="579">
        <f t="shared" si="18"/>
        <v>4.7037811083114462</v>
      </c>
      <c r="AA29" s="579">
        <f t="shared" si="18"/>
        <v>5.3903259864048056</v>
      </c>
      <c r="AB29" s="579">
        <f t="shared" si="18"/>
        <v>4.6827461759342643</v>
      </c>
      <c r="AC29" s="579">
        <f t="shared" si="18"/>
        <v>4.7207295843100834</v>
      </c>
      <c r="AD29" s="579">
        <f t="shared" si="18"/>
        <v>3.9684196660288507</v>
      </c>
      <c r="AE29" s="579">
        <f t="shared" si="18"/>
        <v>4.6762805336978062</v>
      </c>
      <c r="AF29" s="579">
        <f t="shared" si="18"/>
        <v>4.1584016664481185</v>
      </c>
      <c r="AG29" s="579">
        <f t="shared" si="18"/>
        <v>4.616538220154812</v>
      </c>
      <c r="AH29" s="579">
        <f t="shared" si="18"/>
        <v>4.0869544740649992</v>
      </c>
      <c r="AI29" s="579">
        <f t="shared" si="18"/>
        <v>4.6287596305913805</v>
      </c>
      <c r="AJ29" s="579">
        <f t="shared" si="18"/>
        <v>4.7045453443257381</v>
      </c>
      <c r="AK29" s="579">
        <f>AK26*AK27+AK28</f>
        <v>3.7640674566968255</v>
      </c>
    </row>
    <row r="30" spans="1:37" s="579" customFormat="1" x14ac:dyDescent="0.25">
      <c r="A30" s="579" t="s">
        <v>269</v>
      </c>
      <c r="C30" s="579">
        <v>1</v>
      </c>
      <c r="D30" s="579">
        <f t="shared" ref="D30:S32" si="19">C30</f>
        <v>1</v>
      </c>
      <c r="E30" s="579">
        <f t="shared" si="19"/>
        <v>1</v>
      </c>
      <c r="F30" s="579">
        <f t="shared" si="19"/>
        <v>1</v>
      </c>
      <c r="G30" s="579">
        <f t="shared" si="19"/>
        <v>1</v>
      </c>
      <c r="H30" s="579">
        <f t="shared" si="19"/>
        <v>1</v>
      </c>
      <c r="I30" s="579">
        <f t="shared" si="19"/>
        <v>1</v>
      </c>
      <c r="J30" s="579">
        <f t="shared" si="19"/>
        <v>1</v>
      </c>
      <c r="K30" s="579">
        <f t="shared" si="19"/>
        <v>1</v>
      </c>
      <c r="L30" s="579">
        <f t="shared" si="19"/>
        <v>1</v>
      </c>
      <c r="M30" s="579">
        <f t="shared" si="19"/>
        <v>1</v>
      </c>
      <c r="N30" s="579">
        <f t="shared" si="19"/>
        <v>1</v>
      </c>
      <c r="O30" s="579">
        <f t="shared" si="19"/>
        <v>1</v>
      </c>
      <c r="P30" s="579">
        <f t="shared" si="19"/>
        <v>1</v>
      </c>
      <c r="Q30" s="579">
        <f t="shared" si="19"/>
        <v>1</v>
      </c>
      <c r="R30" s="579">
        <f t="shared" si="19"/>
        <v>1</v>
      </c>
      <c r="S30" s="579">
        <f t="shared" si="19"/>
        <v>1</v>
      </c>
      <c r="T30" s="579">
        <f t="shared" ref="T30:AK32" si="20">S30</f>
        <v>1</v>
      </c>
      <c r="U30" s="579">
        <f t="shared" si="20"/>
        <v>1</v>
      </c>
      <c r="V30" s="579">
        <f t="shared" si="20"/>
        <v>1</v>
      </c>
      <c r="W30" s="579">
        <f t="shared" si="20"/>
        <v>1</v>
      </c>
      <c r="X30" s="579">
        <f t="shared" si="20"/>
        <v>1</v>
      </c>
      <c r="Y30" s="579">
        <f t="shared" si="20"/>
        <v>1</v>
      </c>
      <c r="Z30" s="579">
        <f t="shared" si="20"/>
        <v>1</v>
      </c>
      <c r="AA30" s="579">
        <f t="shared" si="20"/>
        <v>1</v>
      </c>
      <c r="AB30" s="579">
        <f t="shared" si="20"/>
        <v>1</v>
      </c>
      <c r="AC30" s="579">
        <f t="shared" si="20"/>
        <v>1</v>
      </c>
      <c r="AD30" s="579">
        <f t="shared" si="20"/>
        <v>1</v>
      </c>
      <c r="AE30" s="579">
        <f t="shared" si="20"/>
        <v>1</v>
      </c>
      <c r="AF30" s="579">
        <f t="shared" si="20"/>
        <v>1</v>
      </c>
      <c r="AG30" s="579">
        <f t="shared" si="20"/>
        <v>1</v>
      </c>
      <c r="AH30" s="579">
        <f t="shared" si="20"/>
        <v>1</v>
      </c>
      <c r="AI30" s="579">
        <f t="shared" si="20"/>
        <v>1</v>
      </c>
      <c r="AJ30" s="579">
        <f t="shared" si="20"/>
        <v>1</v>
      </c>
      <c r="AK30" s="579">
        <f t="shared" si="20"/>
        <v>1</v>
      </c>
    </row>
    <row r="31" spans="1:37" s="579" customFormat="1" x14ac:dyDescent="0.25">
      <c r="A31" s="579" t="s">
        <v>270</v>
      </c>
      <c r="B31" s="579" t="s">
        <v>271</v>
      </c>
      <c r="C31" s="579">
        <v>1.0999999999999999E-2</v>
      </c>
      <c r="D31" s="579">
        <f t="shared" si="19"/>
        <v>1.0999999999999999E-2</v>
      </c>
      <c r="E31" s="579">
        <f t="shared" si="19"/>
        <v>1.0999999999999999E-2</v>
      </c>
      <c r="F31" s="579">
        <f t="shared" si="19"/>
        <v>1.0999999999999999E-2</v>
      </c>
      <c r="G31" s="579">
        <f t="shared" si="19"/>
        <v>1.0999999999999999E-2</v>
      </c>
      <c r="H31" s="579">
        <f t="shared" si="19"/>
        <v>1.0999999999999999E-2</v>
      </c>
      <c r="I31" s="579">
        <f t="shared" si="19"/>
        <v>1.0999999999999999E-2</v>
      </c>
      <c r="J31" s="579">
        <f t="shared" si="19"/>
        <v>1.0999999999999999E-2</v>
      </c>
      <c r="K31" s="579">
        <f t="shared" si="19"/>
        <v>1.0999999999999999E-2</v>
      </c>
      <c r="L31" s="579">
        <f t="shared" si="19"/>
        <v>1.0999999999999999E-2</v>
      </c>
      <c r="M31" s="579">
        <f t="shared" si="19"/>
        <v>1.0999999999999999E-2</v>
      </c>
      <c r="N31" s="579">
        <f t="shared" si="19"/>
        <v>1.0999999999999999E-2</v>
      </c>
      <c r="O31" s="579">
        <f t="shared" si="19"/>
        <v>1.0999999999999999E-2</v>
      </c>
      <c r="P31" s="579">
        <f t="shared" si="19"/>
        <v>1.0999999999999999E-2</v>
      </c>
      <c r="Q31" s="579">
        <f t="shared" si="19"/>
        <v>1.0999999999999999E-2</v>
      </c>
      <c r="R31" s="579">
        <f t="shared" si="19"/>
        <v>1.0999999999999999E-2</v>
      </c>
      <c r="S31" s="579">
        <f t="shared" si="19"/>
        <v>1.0999999999999999E-2</v>
      </c>
      <c r="T31" s="579">
        <f t="shared" si="20"/>
        <v>1.0999999999999999E-2</v>
      </c>
      <c r="U31" s="579">
        <f t="shared" si="20"/>
        <v>1.0999999999999999E-2</v>
      </c>
      <c r="V31" s="579">
        <f t="shared" si="20"/>
        <v>1.0999999999999999E-2</v>
      </c>
      <c r="W31" s="579">
        <f t="shared" si="20"/>
        <v>1.0999999999999999E-2</v>
      </c>
      <c r="X31" s="579">
        <f t="shared" si="20"/>
        <v>1.0999999999999999E-2</v>
      </c>
      <c r="Y31" s="579">
        <f t="shared" si="20"/>
        <v>1.0999999999999999E-2</v>
      </c>
      <c r="Z31" s="579">
        <f t="shared" si="20"/>
        <v>1.0999999999999999E-2</v>
      </c>
      <c r="AA31" s="579">
        <f t="shared" si="20"/>
        <v>1.0999999999999999E-2</v>
      </c>
      <c r="AB31" s="579">
        <f t="shared" si="20"/>
        <v>1.0999999999999999E-2</v>
      </c>
      <c r="AC31" s="579">
        <f t="shared" si="20"/>
        <v>1.0999999999999999E-2</v>
      </c>
      <c r="AD31" s="579">
        <f t="shared" si="20"/>
        <v>1.0999999999999999E-2</v>
      </c>
      <c r="AE31" s="579">
        <f t="shared" si="20"/>
        <v>1.0999999999999999E-2</v>
      </c>
      <c r="AF31" s="579">
        <f t="shared" si="20"/>
        <v>1.0999999999999999E-2</v>
      </c>
      <c r="AG31" s="579">
        <f t="shared" si="20"/>
        <v>1.0999999999999999E-2</v>
      </c>
      <c r="AH31" s="579">
        <f t="shared" si="20"/>
        <v>1.0999999999999999E-2</v>
      </c>
      <c r="AI31" s="579">
        <f t="shared" si="20"/>
        <v>1.0999999999999999E-2</v>
      </c>
      <c r="AJ31" s="579">
        <f t="shared" si="20"/>
        <v>1.0999999999999999E-2</v>
      </c>
      <c r="AK31" s="579">
        <f t="shared" si="20"/>
        <v>1.0999999999999999E-2</v>
      </c>
    </row>
    <row r="32" spans="1:37" s="579" customFormat="1" x14ac:dyDescent="0.25">
      <c r="A32" s="579" t="s">
        <v>272</v>
      </c>
      <c r="C32" s="579">
        <v>1</v>
      </c>
      <c r="D32" s="579">
        <f t="shared" si="19"/>
        <v>1</v>
      </c>
      <c r="E32" s="579">
        <f t="shared" si="19"/>
        <v>1</v>
      </c>
      <c r="F32" s="579">
        <f t="shared" si="19"/>
        <v>1</v>
      </c>
      <c r="G32" s="579">
        <f t="shared" si="19"/>
        <v>1</v>
      </c>
      <c r="H32" s="579">
        <f t="shared" si="19"/>
        <v>1</v>
      </c>
      <c r="I32" s="579">
        <f t="shared" si="19"/>
        <v>1</v>
      </c>
      <c r="J32" s="579">
        <f t="shared" si="19"/>
        <v>1</v>
      </c>
      <c r="K32" s="579">
        <f t="shared" si="19"/>
        <v>1</v>
      </c>
      <c r="L32" s="579">
        <f t="shared" si="19"/>
        <v>1</v>
      </c>
      <c r="M32" s="579">
        <f t="shared" si="19"/>
        <v>1</v>
      </c>
      <c r="N32" s="579">
        <f t="shared" si="19"/>
        <v>1</v>
      </c>
      <c r="O32" s="579">
        <f t="shared" si="19"/>
        <v>1</v>
      </c>
      <c r="P32" s="579">
        <f t="shared" si="19"/>
        <v>1</v>
      </c>
      <c r="Q32" s="579">
        <f t="shared" si="19"/>
        <v>1</v>
      </c>
      <c r="R32" s="579">
        <f t="shared" si="19"/>
        <v>1</v>
      </c>
      <c r="S32" s="579">
        <f t="shared" si="19"/>
        <v>1</v>
      </c>
      <c r="T32" s="579">
        <f t="shared" si="20"/>
        <v>1</v>
      </c>
      <c r="U32" s="579">
        <f t="shared" si="20"/>
        <v>1</v>
      </c>
      <c r="V32" s="579">
        <f t="shared" si="20"/>
        <v>1</v>
      </c>
      <c r="W32" s="579">
        <f t="shared" si="20"/>
        <v>1</v>
      </c>
      <c r="X32" s="579">
        <f t="shared" si="20"/>
        <v>1</v>
      </c>
      <c r="Y32" s="579">
        <f t="shared" si="20"/>
        <v>1</v>
      </c>
      <c r="Z32" s="579">
        <f t="shared" si="20"/>
        <v>1</v>
      </c>
      <c r="AA32" s="579">
        <f t="shared" si="20"/>
        <v>1</v>
      </c>
      <c r="AB32" s="579">
        <f t="shared" si="20"/>
        <v>1</v>
      </c>
      <c r="AC32" s="579">
        <f t="shared" si="20"/>
        <v>1</v>
      </c>
      <c r="AD32" s="579">
        <f t="shared" si="20"/>
        <v>1</v>
      </c>
      <c r="AE32" s="579">
        <f t="shared" si="20"/>
        <v>1</v>
      </c>
      <c r="AF32" s="579">
        <f t="shared" si="20"/>
        <v>1</v>
      </c>
      <c r="AG32" s="579">
        <f t="shared" si="20"/>
        <v>1</v>
      </c>
      <c r="AH32" s="579">
        <f t="shared" si="20"/>
        <v>1</v>
      </c>
      <c r="AI32" s="579">
        <f t="shared" si="20"/>
        <v>1</v>
      </c>
      <c r="AJ32" s="579">
        <f t="shared" si="20"/>
        <v>1</v>
      </c>
      <c r="AK32" s="579">
        <f t="shared" si="20"/>
        <v>1</v>
      </c>
    </row>
    <row r="33" spans="1:37" s="579" customFormat="1" x14ac:dyDescent="0.25">
      <c r="A33" s="579" t="s">
        <v>273</v>
      </c>
      <c r="C33" s="579">
        <f>C29*1000/(C26*1000)</f>
        <v>1.5</v>
      </c>
      <c r="D33" s="579">
        <f>D29*1000/(D26*1000)</f>
        <v>1.5</v>
      </c>
      <c r="E33" s="579">
        <f>E29*1000/(E26*1000)</f>
        <v>1.5</v>
      </c>
      <c r="F33" s="579">
        <f>F29*1000/(F26*1000)</f>
        <v>1.5</v>
      </c>
      <c r="G33" s="579">
        <f t="shared" ref="G33:AJ33" si="21">G29*1000/(G26*1000)</f>
        <v>1.5</v>
      </c>
      <c r="H33" s="579">
        <f t="shared" si="21"/>
        <v>1.5</v>
      </c>
      <c r="I33" s="579">
        <f t="shared" si="21"/>
        <v>1.5</v>
      </c>
      <c r="J33" s="579">
        <f t="shared" si="21"/>
        <v>1.5</v>
      </c>
      <c r="K33" s="579">
        <f t="shared" si="21"/>
        <v>1.5000000000000002</v>
      </c>
      <c r="L33" s="579">
        <f t="shared" si="21"/>
        <v>1.5</v>
      </c>
      <c r="M33" s="579">
        <f t="shared" si="21"/>
        <v>1.5</v>
      </c>
      <c r="N33" s="579">
        <f t="shared" si="21"/>
        <v>1.5</v>
      </c>
      <c r="O33" s="579">
        <f t="shared" si="21"/>
        <v>1.4999999999999998</v>
      </c>
      <c r="P33" s="579">
        <f t="shared" si="21"/>
        <v>1.5</v>
      </c>
      <c r="Q33" s="579">
        <f t="shared" si="21"/>
        <v>1.5</v>
      </c>
      <c r="R33" s="579">
        <f t="shared" si="21"/>
        <v>1.5</v>
      </c>
      <c r="S33" s="579">
        <f t="shared" si="21"/>
        <v>1.5</v>
      </c>
      <c r="T33" s="579">
        <f t="shared" si="21"/>
        <v>1.5000000000000002</v>
      </c>
      <c r="U33" s="579">
        <f t="shared" si="21"/>
        <v>1.5000000000000002</v>
      </c>
      <c r="V33" s="579">
        <f t="shared" si="21"/>
        <v>1.5</v>
      </c>
      <c r="W33" s="579">
        <f t="shared" si="21"/>
        <v>1.5</v>
      </c>
      <c r="X33" s="579">
        <f t="shared" si="21"/>
        <v>1.4999999999999998</v>
      </c>
      <c r="Y33" s="579">
        <f t="shared" si="21"/>
        <v>1.5</v>
      </c>
      <c r="Z33" s="579">
        <f t="shared" si="21"/>
        <v>1.5</v>
      </c>
      <c r="AA33" s="579">
        <f t="shared" si="21"/>
        <v>1.5000000000000002</v>
      </c>
      <c r="AB33" s="579">
        <f t="shared" si="21"/>
        <v>1.4999999999999998</v>
      </c>
      <c r="AC33" s="579">
        <f t="shared" si="21"/>
        <v>1.5</v>
      </c>
      <c r="AD33" s="579">
        <f t="shared" si="21"/>
        <v>1.5000000000000002</v>
      </c>
      <c r="AE33" s="579">
        <f t="shared" si="21"/>
        <v>1.5</v>
      </c>
      <c r="AF33" s="579">
        <f t="shared" si="21"/>
        <v>1.5000000000000002</v>
      </c>
      <c r="AG33" s="579">
        <f t="shared" si="21"/>
        <v>1.5</v>
      </c>
      <c r="AH33" s="579">
        <f t="shared" si="21"/>
        <v>1.5</v>
      </c>
      <c r="AI33" s="579">
        <f t="shared" si="21"/>
        <v>1.5</v>
      </c>
      <c r="AJ33" s="579">
        <f t="shared" si="21"/>
        <v>1.5</v>
      </c>
      <c r="AK33" s="579">
        <f>AK29*1000/(AK26*1000)</f>
        <v>1.5</v>
      </c>
    </row>
    <row r="34" spans="1:37" s="579" customFormat="1" x14ac:dyDescent="0.25">
      <c r="A34" s="579" t="s">
        <v>274</v>
      </c>
      <c r="C34" s="579">
        <f>0.19*(C29*1000+(C24*1000*C25))/(C24*1000*C25)</f>
        <v>0.47499999999999998</v>
      </c>
      <c r="D34" s="579">
        <f>0.19*(D29*1000+(D24*1000*D25))/(D24*1000*D25)</f>
        <v>0.47499999999999998</v>
      </c>
      <c r="E34" s="579">
        <f>0.19*(E29*1000+(E24*1000*E25))/(E24*1000*E25)</f>
        <v>0.47499999999999998</v>
      </c>
      <c r="F34" s="579">
        <f>0.19*(F29*1000+(F24*1000*F25))/(F24*1000*F25)</f>
        <v>0.47499999999999998</v>
      </c>
      <c r="G34" s="579">
        <f t="shared" ref="G34:AJ34" si="22">0.19*(G29*1000+(G24*1000*G25))/(G24*1000*G25)</f>
        <v>0.47499999999999998</v>
      </c>
      <c r="H34" s="579">
        <f t="shared" si="22"/>
        <v>0.47499999999999998</v>
      </c>
      <c r="I34" s="579">
        <f t="shared" si="22"/>
        <v>0.47499999999999992</v>
      </c>
      <c r="J34" s="579">
        <f t="shared" si="22"/>
        <v>0.47499999999999992</v>
      </c>
      <c r="K34" s="579">
        <f t="shared" si="22"/>
        <v>0.47499999999999998</v>
      </c>
      <c r="L34" s="579">
        <f t="shared" si="22"/>
        <v>0.47499999999999998</v>
      </c>
      <c r="M34" s="579">
        <f t="shared" si="22"/>
        <v>0.47499999999999998</v>
      </c>
      <c r="N34" s="579">
        <f t="shared" si="22"/>
        <v>0.47499999999999998</v>
      </c>
      <c r="O34" s="579">
        <f t="shared" si="22"/>
        <v>0.47500000000000009</v>
      </c>
      <c r="P34" s="579">
        <f t="shared" si="22"/>
        <v>0.47500000000000003</v>
      </c>
      <c r="Q34" s="579">
        <f t="shared" si="22"/>
        <v>0.47500000000000009</v>
      </c>
      <c r="R34" s="579">
        <f t="shared" si="22"/>
        <v>0.47499999999999998</v>
      </c>
      <c r="S34" s="579">
        <f t="shared" si="22"/>
        <v>0.47500000000000003</v>
      </c>
      <c r="T34" s="579">
        <f t="shared" si="22"/>
        <v>0.47500000000000009</v>
      </c>
      <c r="U34" s="579">
        <f t="shared" si="22"/>
        <v>0.47500000000000003</v>
      </c>
      <c r="V34" s="579">
        <f t="shared" si="22"/>
        <v>0.47499999999999998</v>
      </c>
      <c r="W34" s="579">
        <f t="shared" si="22"/>
        <v>0.47500000000000009</v>
      </c>
      <c r="X34" s="579">
        <f t="shared" si="22"/>
        <v>0.47499999999999998</v>
      </c>
      <c r="Y34" s="579">
        <f t="shared" si="22"/>
        <v>0.47500000000000003</v>
      </c>
      <c r="Z34" s="579">
        <f t="shared" si="22"/>
        <v>0.47500000000000009</v>
      </c>
      <c r="AA34" s="579">
        <f t="shared" si="22"/>
        <v>0.47500000000000003</v>
      </c>
      <c r="AB34" s="579">
        <f t="shared" si="22"/>
        <v>0.47499999999999992</v>
      </c>
      <c r="AC34" s="579">
        <f t="shared" si="22"/>
        <v>0.47499999999999998</v>
      </c>
      <c r="AD34" s="579">
        <f t="shared" si="22"/>
        <v>0.47500000000000003</v>
      </c>
      <c r="AE34" s="579">
        <f t="shared" si="22"/>
        <v>0.47499999999999998</v>
      </c>
      <c r="AF34" s="579">
        <f t="shared" si="22"/>
        <v>0.47500000000000003</v>
      </c>
      <c r="AG34" s="579">
        <f t="shared" si="22"/>
        <v>0.47500000000000003</v>
      </c>
      <c r="AH34" s="579">
        <f t="shared" si="22"/>
        <v>0.47499999999999998</v>
      </c>
      <c r="AI34" s="579">
        <f t="shared" si="22"/>
        <v>0.47499999999999998</v>
      </c>
      <c r="AJ34" s="579">
        <f t="shared" si="22"/>
        <v>0.47499999999999998</v>
      </c>
      <c r="AK34" s="579">
        <f>0.19*(AK29*1000+(AK24*1000*AK25))/(AK24*1000*AK25)</f>
        <v>0.47499999999999998</v>
      </c>
    </row>
    <row r="35" spans="1:37" s="579" customFormat="1" x14ac:dyDescent="0.25">
      <c r="A35" s="579" t="s">
        <v>275</v>
      </c>
      <c r="B35" s="579" t="s">
        <v>271</v>
      </c>
      <c r="C35" s="579">
        <v>1.7000000000000001E-2</v>
      </c>
      <c r="D35" s="579">
        <f>C35</f>
        <v>1.7000000000000001E-2</v>
      </c>
      <c r="E35" s="579">
        <f>D35</f>
        <v>1.7000000000000001E-2</v>
      </c>
      <c r="F35" s="579">
        <f t="shared" ref="F35:AK35" si="23">E35</f>
        <v>1.7000000000000001E-2</v>
      </c>
      <c r="G35" s="579">
        <f t="shared" si="23"/>
        <v>1.7000000000000001E-2</v>
      </c>
      <c r="H35" s="579">
        <f t="shared" si="23"/>
        <v>1.7000000000000001E-2</v>
      </c>
      <c r="I35" s="579">
        <f t="shared" si="23"/>
        <v>1.7000000000000001E-2</v>
      </c>
      <c r="J35" s="579">
        <f t="shared" si="23"/>
        <v>1.7000000000000001E-2</v>
      </c>
      <c r="K35" s="579">
        <f t="shared" si="23"/>
        <v>1.7000000000000001E-2</v>
      </c>
      <c r="L35" s="579">
        <f t="shared" si="23"/>
        <v>1.7000000000000001E-2</v>
      </c>
      <c r="M35" s="579">
        <f t="shared" si="23"/>
        <v>1.7000000000000001E-2</v>
      </c>
      <c r="N35" s="579">
        <f t="shared" si="23"/>
        <v>1.7000000000000001E-2</v>
      </c>
      <c r="O35" s="579">
        <f t="shared" si="23"/>
        <v>1.7000000000000001E-2</v>
      </c>
      <c r="P35" s="579">
        <f t="shared" si="23"/>
        <v>1.7000000000000001E-2</v>
      </c>
      <c r="Q35" s="579">
        <f t="shared" si="23"/>
        <v>1.7000000000000001E-2</v>
      </c>
      <c r="R35" s="579">
        <f t="shared" si="23"/>
        <v>1.7000000000000001E-2</v>
      </c>
      <c r="S35" s="579">
        <f t="shared" si="23"/>
        <v>1.7000000000000001E-2</v>
      </c>
      <c r="T35" s="579">
        <f t="shared" si="23"/>
        <v>1.7000000000000001E-2</v>
      </c>
      <c r="U35" s="579">
        <f t="shared" si="23"/>
        <v>1.7000000000000001E-2</v>
      </c>
      <c r="V35" s="579">
        <f t="shared" si="23"/>
        <v>1.7000000000000001E-2</v>
      </c>
      <c r="W35" s="579">
        <f t="shared" si="23"/>
        <v>1.7000000000000001E-2</v>
      </c>
      <c r="X35" s="579">
        <f t="shared" si="23"/>
        <v>1.7000000000000001E-2</v>
      </c>
      <c r="Y35" s="579">
        <f t="shared" si="23"/>
        <v>1.7000000000000001E-2</v>
      </c>
      <c r="Z35" s="579">
        <f t="shared" si="23"/>
        <v>1.7000000000000001E-2</v>
      </c>
      <c r="AA35" s="579">
        <f t="shared" si="23"/>
        <v>1.7000000000000001E-2</v>
      </c>
      <c r="AB35" s="579">
        <f t="shared" si="23"/>
        <v>1.7000000000000001E-2</v>
      </c>
      <c r="AC35" s="579">
        <f t="shared" si="23"/>
        <v>1.7000000000000001E-2</v>
      </c>
      <c r="AD35" s="579">
        <f t="shared" si="23"/>
        <v>1.7000000000000001E-2</v>
      </c>
      <c r="AE35" s="579">
        <f t="shared" si="23"/>
        <v>1.7000000000000001E-2</v>
      </c>
      <c r="AF35" s="579">
        <f t="shared" si="23"/>
        <v>1.7000000000000001E-2</v>
      </c>
      <c r="AG35" s="579">
        <f t="shared" si="23"/>
        <v>1.7000000000000001E-2</v>
      </c>
      <c r="AH35" s="579">
        <f t="shared" si="23"/>
        <v>1.7000000000000001E-2</v>
      </c>
      <c r="AI35" s="579">
        <f t="shared" si="23"/>
        <v>1.7000000000000001E-2</v>
      </c>
      <c r="AJ35" s="579">
        <f t="shared" si="23"/>
        <v>1.7000000000000001E-2</v>
      </c>
      <c r="AK35" s="579">
        <f t="shared" si="23"/>
        <v>1.7000000000000001E-2</v>
      </c>
    </row>
    <row r="36" spans="1:37" s="579" customFormat="1" x14ac:dyDescent="0.25">
      <c r="A36" s="580" t="s">
        <v>276</v>
      </c>
      <c r="B36" s="580" t="s">
        <v>277</v>
      </c>
      <c r="C36" s="580">
        <f>C26*1000*C22*C30*(C33*C32*C31+C34*C35)</f>
        <v>5711526.1926450003</v>
      </c>
      <c r="D36" s="580">
        <f>D26*1000*D22*D30*(D33*D32*D31+D34*D35)</f>
        <v>6943529.487667501</v>
      </c>
      <c r="E36" s="580">
        <f>E26*1000*E22*E30*(E33*E32*E31+E34*E35)</f>
        <v>7416310.9559175009</v>
      </c>
      <c r="F36" s="580">
        <f>F26*1000*F22*F30*(F33*F32*F31+F34*F35)</f>
        <v>9098217.443542501</v>
      </c>
      <c r="G36" s="580">
        <f t="shared" ref="G36:AJ36" si="24">G26*1000*G22*G30*(G33*G32*G31+G34*G35)</f>
        <v>10364293.6098975</v>
      </c>
      <c r="H36" s="580">
        <f t="shared" si="24"/>
        <v>13709847.438787499</v>
      </c>
      <c r="I36" s="580">
        <f t="shared" si="24"/>
        <v>12892704.347250002</v>
      </c>
      <c r="J36" s="580">
        <f t="shared" si="24"/>
        <v>12948608.894130001</v>
      </c>
      <c r="K36" s="580">
        <f t="shared" si="24"/>
        <v>15211840.461999997</v>
      </c>
      <c r="L36" s="580">
        <f t="shared" si="24"/>
        <v>20821371.002249997</v>
      </c>
      <c r="M36" s="580">
        <f t="shared" si="24"/>
        <v>18884154.471000001</v>
      </c>
      <c r="N36" s="580">
        <f t="shared" si="24"/>
        <v>21766620.853250004</v>
      </c>
      <c r="O36" s="580">
        <f t="shared" si="24"/>
        <v>15867463.862250002</v>
      </c>
      <c r="P36" s="580">
        <f t="shared" si="24"/>
        <v>8672580.1662499998</v>
      </c>
      <c r="Q36" s="580">
        <f t="shared" si="24"/>
        <v>20902348.330500003</v>
      </c>
      <c r="R36" s="580">
        <f t="shared" si="24"/>
        <v>17205770.195250001</v>
      </c>
      <c r="S36" s="580">
        <f t="shared" si="24"/>
        <v>19683506.479000002</v>
      </c>
      <c r="T36" s="580">
        <f t="shared" si="24"/>
        <v>23077084.940000001</v>
      </c>
      <c r="U36" s="580">
        <f t="shared" si="24"/>
        <v>23457780.359194998</v>
      </c>
      <c r="V36" s="580">
        <f t="shared" si="24"/>
        <v>25228404.319527503</v>
      </c>
      <c r="W36" s="580">
        <f t="shared" si="24"/>
        <v>23311851.878542501</v>
      </c>
      <c r="X36" s="580">
        <f t="shared" si="24"/>
        <v>23393543.265365001</v>
      </c>
      <c r="Y36" s="580">
        <f t="shared" si="24"/>
        <v>24803897.0572575</v>
      </c>
      <c r="Z36" s="580">
        <f t="shared" si="24"/>
        <v>32274864.914337505</v>
      </c>
      <c r="AA36" s="580">
        <f t="shared" si="24"/>
        <v>34379478.198975004</v>
      </c>
      <c r="AB36" s="580">
        <f t="shared" si="24"/>
        <v>28092982.561734993</v>
      </c>
      <c r="AC36" s="580">
        <f t="shared" si="24"/>
        <v>30394448.801762499</v>
      </c>
      <c r="AD36" s="580">
        <f t="shared" si="24"/>
        <v>25633289.395349998</v>
      </c>
      <c r="AE36" s="580">
        <f t="shared" si="24"/>
        <v>31549380.286514994</v>
      </c>
      <c r="AF36" s="580">
        <f t="shared" si="24"/>
        <v>25873684.493020002</v>
      </c>
      <c r="AG36" s="580">
        <f t="shared" si="24"/>
        <v>27849580.501470003</v>
      </c>
      <c r="AH36" s="580">
        <f t="shared" si="24"/>
        <v>22920720.425102498</v>
      </c>
      <c r="AI36" s="580">
        <f t="shared" si="24"/>
        <v>26084328.41742</v>
      </c>
      <c r="AJ36" s="580">
        <f t="shared" si="24"/>
        <v>29284581.725717504</v>
      </c>
      <c r="AK36" s="580">
        <f>AK26*1000*AK22*AK30*(AK33*AK32*AK31+AK34*AK35)</f>
        <v>21175556.801262498</v>
      </c>
    </row>
    <row r="37" spans="1:37" s="579" customFormat="1" x14ac:dyDescent="0.25">
      <c r="A37" s="579" t="s">
        <v>278</v>
      </c>
      <c r="B37" s="579" t="s">
        <v>279</v>
      </c>
      <c r="C37" s="579">
        <v>6.0000000000000001E-3</v>
      </c>
      <c r="D37" s="579">
        <f>C37</f>
        <v>6.0000000000000001E-3</v>
      </c>
      <c r="E37" s="579">
        <f>D37</f>
        <v>6.0000000000000001E-3</v>
      </c>
      <c r="F37" s="579">
        <f t="shared" ref="F37:AK37" si="25">E37</f>
        <v>6.0000000000000001E-3</v>
      </c>
      <c r="G37" s="579">
        <f t="shared" si="25"/>
        <v>6.0000000000000001E-3</v>
      </c>
      <c r="H37" s="579">
        <f t="shared" si="25"/>
        <v>6.0000000000000001E-3</v>
      </c>
      <c r="I37" s="579">
        <f t="shared" si="25"/>
        <v>6.0000000000000001E-3</v>
      </c>
      <c r="J37" s="579">
        <f t="shared" si="25"/>
        <v>6.0000000000000001E-3</v>
      </c>
      <c r="K37" s="579">
        <f t="shared" si="25"/>
        <v>6.0000000000000001E-3</v>
      </c>
      <c r="L37" s="579">
        <f t="shared" si="25"/>
        <v>6.0000000000000001E-3</v>
      </c>
      <c r="M37" s="579">
        <f t="shared" si="25"/>
        <v>6.0000000000000001E-3</v>
      </c>
      <c r="N37" s="579">
        <f t="shared" si="25"/>
        <v>6.0000000000000001E-3</v>
      </c>
      <c r="O37" s="579">
        <f t="shared" si="25"/>
        <v>6.0000000000000001E-3</v>
      </c>
      <c r="P37" s="579">
        <f t="shared" si="25"/>
        <v>6.0000000000000001E-3</v>
      </c>
      <c r="Q37" s="579">
        <f t="shared" si="25"/>
        <v>6.0000000000000001E-3</v>
      </c>
      <c r="R37" s="579">
        <f t="shared" si="25"/>
        <v>6.0000000000000001E-3</v>
      </c>
      <c r="S37" s="579">
        <f t="shared" si="25"/>
        <v>6.0000000000000001E-3</v>
      </c>
      <c r="T37" s="579">
        <f t="shared" si="25"/>
        <v>6.0000000000000001E-3</v>
      </c>
      <c r="U37" s="579">
        <f t="shared" si="25"/>
        <v>6.0000000000000001E-3</v>
      </c>
      <c r="V37" s="579">
        <f t="shared" si="25"/>
        <v>6.0000000000000001E-3</v>
      </c>
      <c r="W37" s="579">
        <f t="shared" si="25"/>
        <v>6.0000000000000001E-3</v>
      </c>
      <c r="X37" s="579">
        <f t="shared" si="25"/>
        <v>6.0000000000000001E-3</v>
      </c>
      <c r="Y37" s="579">
        <f t="shared" si="25"/>
        <v>6.0000000000000001E-3</v>
      </c>
      <c r="Z37" s="579">
        <f t="shared" si="25"/>
        <v>6.0000000000000001E-3</v>
      </c>
      <c r="AA37" s="579">
        <f t="shared" si="25"/>
        <v>6.0000000000000001E-3</v>
      </c>
      <c r="AB37" s="579">
        <f t="shared" si="25"/>
        <v>6.0000000000000001E-3</v>
      </c>
      <c r="AC37" s="579">
        <f t="shared" si="25"/>
        <v>6.0000000000000001E-3</v>
      </c>
      <c r="AD37" s="579">
        <f t="shared" si="25"/>
        <v>6.0000000000000001E-3</v>
      </c>
      <c r="AE37" s="579">
        <f t="shared" si="25"/>
        <v>6.0000000000000001E-3</v>
      </c>
      <c r="AF37" s="579">
        <f t="shared" si="25"/>
        <v>6.0000000000000001E-3</v>
      </c>
      <c r="AG37" s="579">
        <f t="shared" si="25"/>
        <v>6.0000000000000001E-3</v>
      </c>
      <c r="AH37" s="579">
        <f t="shared" si="25"/>
        <v>6.0000000000000001E-3</v>
      </c>
      <c r="AI37" s="579">
        <f t="shared" si="25"/>
        <v>6.0000000000000001E-3</v>
      </c>
      <c r="AJ37" s="579">
        <f t="shared" si="25"/>
        <v>6.0000000000000001E-3</v>
      </c>
      <c r="AK37" s="579">
        <f t="shared" si="25"/>
        <v>6.0000000000000001E-3</v>
      </c>
    </row>
    <row r="38" spans="1:37" s="579" customFormat="1" x14ac:dyDescent="0.25">
      <c r="A38" s="581" t="s">
        <v>280</v>
      </c>
      <c r="B38" s="581" t="s">
        <v>281</v>
      </c>
      <c r="C38" s="581">
        <f>C36*C37*44/28*0.000001</f>
        <v>5.3851532673509998E-2</v>
      </c>
      <c r="D38" s="581">
        <f>D36*D37*44/28*0.000001</f>
        <v>6.5467563740865015E-2</v>
      </c>
      <c r="E38" s="581">
        <f t="shared" ref="E38:AJ38" si="26">E36*E37*44/28*0.000001</f>
        <v>6.9925217584365013E-2</v>
      </c>
      <c r="F38" s="581">
        <f t="shared" si="26"/>
        <v>8.5783193039115024E-2</v>
      </c>
      <c r="G38" s="581">
        <f t="shared" si="26"/>
        <v>9.7720482607605005E-2</v>
      </c>
      <c r="H38" s="581">
        <f t="shared" si="26"/>
        <v>0.129264275851425</v>
      </c>
      <c r="I38" s="581">
        <f t="shared" si="26"/>
        <v>0.12155978384549999</v>
      </c>
      <c r="J38" s="581">
        <f t="shared" si="26"/>
        <v>0.12208688385894001</v>
      </c>
      <c r="K38" s="581">
        <f t="shared" si="26"/>
        <v>0.14342592435599996</v>
      </c>
      <c r="L38" s="581">
        <f t="shared" si="26"/>
        <v>0.19631578373549996</v>
      </c>
      <c r="M38" s="581">
        <f t="shared" si="26"/>
        <v>0.17805059929800002</v>
      </c>
      <c r="N38" s="581">
        <f t="shared" si="26"/>
        <v>0.20522813947350002</v>
      </c>
      <c r="O38" s="581">
        <f t="shared" si="26"/>
        <v>0.14960751641550002</v>
      </c>
      <c r="P38" s="581">
        <f t="shared" si="26"/>
        <v>8.1770041567499993E-2</v>
      </c>
      <c r="Q38" s="581">
        <f t="shared" si="26"/>
        <v>0.19707928425900004</v>
      </c>
      <c r="R38" s="581">
        <f t="shared" si="26"/>
        <v>0.16222583326949999</v>
      </c>
      <c r="S38" s="581">
        <f t="shared" si="26"/>
        <v>0.18558734680200001</v>
      </c>
      <c r="T38" s="581">
        <f t="shared" si="26"/>
        <v>0.21758394372000001</v>
      </c>
      <c r="U38" s="581">
        <f t="shared" si="26"/>
        <v>0.22117335767240998</v>
      </c>
      <c r="V38" s="581">
        <f t="shared" si="26"/>
        <v>0.23786781215554503</v>
      </c>
      <c r="W38" s="581">
        <f t="shared" si="26"/>
        <v>0.21979746056911503</v>
      </c>
      <c r="X38" s="581">
        <f>X36*X37*44/28*0.000001</f>
        <v>0.22056769364487</v>
      </c>
      <c r="Y38" s="581">
        <f t="shared" si="26"/>
        <v>0.233865315111285</v>
      </c>
      <c r="Z38" s="581">
        <f t="shared" si="26"/>
        <v>0.30430586919232505</v>
      </c>
      <c r="AA38" s="581">
        <f t="shared" si="26"/>
        <v>0.32414936587605009</v>
      </c>
      <c r="AB38" s="581">
        <f t="shared" si="26"/>
        <v>0.26487669272492992</v>
      </c>
      <c r="AC38" s="581">
        <f t="shared" si="26"/>
        <v>0.28657623155947498</v>
      </c>
      <c r="AD38" s="581">
        <f t="shared" si="26"/>
        <v>0.24168530001329996</v>
      </c>
      <c r="AE38" s="581">
        <f t="shared" si="26"/>
        <v>0.29746558555856994</v>
      </c>
      <c r="AF38" s="581">
        <f t="shared" si="26"/>
        <v>0.24395188236275997</v>
      </c>
      <c r="AG38" s="581">
        <f t="shared" si="26"/>
        <v>0.26258175901385999</v>
      </c>
      <c r="AH38" s="581">
        <f t="shared" si="26"/>
        <v>0.21610964972239499</v>
      </c>
      <c r="AI38" s="581">
        <f t="shared" si="26"/>
        <v>0.24593795364995999</v>
      </c>
      <c r="AJ38" s="581">
        <f t="shared" si="26"/>
        <v>0.276111770556765</v>
      </c>
      <c r="AK38" s="581">
        <f>AK36*AK37*44/28*0.000001</f>
        <v>0.19965524984047497</v>
      </c>
    </row>
    <row r="39" spans="1:37" s="579" customFormat="1" x14ac:dyDescent="0.25"/>
    <row r="40" spans="1:37" s="581" customFormat="1" x14ac:dyDescent="0.25"/>
    <row r="41" spans="1:37" s="573" customFormat="1" x14ac:dyDescent="0.25">
      <c r="A41" s="584" t="s">
        <v>283</v>
      </c>
      <c r="C41" s="574">
        <v>1990</v>
      </c>
      <c r="D41" s="574">
        <f t="shared" ref="D41:N41" si="27">C41+1</f>
        <v>1991</v>
      </c>
      <c r="E41" s="574">
        <f t="shared" si="27"/>
        <v>1992</v>
      </c>
      <c r="F41" s="574">
        <f t="shared" si="27"/>
        <v>1993</v>
      </c>
      <c r="G41" s="574">
        <f t="shared" si="27"/>
        <v>1994</v>
      </c>
      <c r="H41" s="574">
        <f t="shared" si="27"/>
        <v>1995</v>
      </c>
      <c r="I41" s="574">
        <f t="shared" si="27"/>
        <v>1996</v>
      </c>
      <c r="J41" s="574">
        <f t="shared" si="27"/>
        <v>1997</v>
      </c>
      <c r="K41" s="574">
        <f t="shared" si="27"/>
        <v>1998</v>
      </c>
      <c r="L41" s="574">
        <f t="shared" si="27"/>
        <v>1999</v>
      </c>
      <c r="M41" s="574">
        <f t="shared" si="27"/>
        <v>2000</v>
      </c>
      <c r="N41" s="574">
        <f t="shared" si="27"/>
        <v>2001</v>
      </c>
      <c r="O41" s="574">
        <v>2002</v>
      </c>
      <c r="P41" s="574">
        <v>2003</v>
      </c>
      <c r="Q41" s="574">
        <v>2004</v>
      </c>
      <c r="R41" s="574">
        <v>2005</v>
      </c>
      <c r="S41" s="574">
        <v>2006</v>
      </c>
      <c r="T41" s="574">
        <v>2007</v>
      </c>
      <c r="U41" s="574">
        <v>2008</v>
      </c>
      <c r="V41" s="574">
        <v>2009</v>
      </c>
      <c r="W41" s="574">
        <v>2010</v>
      </c>
      <c r="X41" s="574">
        <v>2011</v>
      </c>
      <c r="Y41" s="574">
        <v>2012</v>
      </c>
      <c r="Z41" s="574">
        <v>2013</v>
      </c>
      <c r="AA41" s="574">
        <v>2014</v>
      </c>
      <c r="AB41" s="574">
        <v>2015</v>
      </c>
      <c r="AC41" s="574">
        <v>2016</v>
      </c>
      <c r="AD41" s="574">
        <v>2017</v>
      </c>
      <c r="AE41" s="574">
        <v>2018</v>
      </c>
      <c r="AF41" s="574">
        <v>2019</v>
      </c>
      <c r="AG41" s="573">
        <v>2020</v>
      </c>
      <c r="AH41" s="574">
        <v>2021</v>
      </c>
      <c r="AI41" s="573">
        <v>2022</v>
      </c>
      <c r="AJ41" s="574">
        <v>2023</v>
      </c>
      <c r="AK41" s="574">
        <v>2024</v>
      </c>
    </row>
    <row r="42" spans="1:37" x14ac:dyDescent="0.25">
      <c r="A42" s="575" t="s">
        <v>257</v>
      </c>
      <c r="B42" s="575" t="s">
        <v>60</v>
      </c>
      <c r="C42" s="576">
        <f>'[4]Crops area and crops yeild'!C91</f>
        <v>56623</v>
      </c>
      <c r="D42" s="576">
        <f>'[4]Crops area and crops yeild'!D91</f>
        <v>70946</v>
      </c>
      <c r="E42" s="576">
        <f>'[4]Crops area and crops yeild'!E91</f>
        <v>91856</v>
      </c>
      <c r="F42" s="576">
        <f>'[4]Crops area and crops yeild'!F91</f>
        <v>94155</v>
      </c>
      <c r="G42" s="576">
        <f>'[4]Crops area and crops yeild'!G91</f>
        <v>72335</v>
      </c>
      <c r="H42" s="576">
        <f>'[4]Crops area and crops yeild'!H91</f>
        <v>60671</v>
      </c>
      <c r="I42" s="576">
        <f>'[4]Crops area and crops yeild'!I91</f>
        <v>56363</v>
      </c>
      <c r="J42" s="576">
        <f>'[4]Crops area and crops yeild'!J91</f>
        <v>51636</v>
      </c>
      <c r="K42" s="576">
        <f>'[4]Crops area and crops yeild'!K91</f>
        <v>57157</v>
      </c>
      <c r="L42" s="576">
        <f>'[4]Crops area and crops yeild'!L91</f>
        <v>46326</v>
      </c>
      <c r="M42" s="576">
        <f>'[4]Crops area and crops yeild'!M91</f>
        <v>39823</v>
      </c>
      <c r="N42" s="576">
        <f>'[4]Crops area and crops yeild'!N91</f>
        <v>37246</v>
      </c>
      <c r="O42" s="576">
        <f>'[4]Crops area and crops yeild'!O91</f>
        <v>34173</v>
      </c>
      <c r="P42" s="576">
        <f>'[4]Crops area and crops yeild'!P91</f>
        <v>31363.439999999999</v>
      </c>
      <c r="Q42" s="576">
        <f>'[4]Crops area and crops yeild'!Q91</f>
        <v>28406</v>
      </c>
      <c r="R42" s="576">
        <f>'[4]Crops area and crops yeild'!R91</f>
        <v>39259</v>
      </c>
      <c r="S42" s="576">
        <f>'[4]Crops area and crops yeild'!S91</f>
        <v>39023</v>
      </c>
      <c r="T42" s="576">
        <f>'[4]Crops area and crops yeild'!T91</f>
        <v>30667</v>
      </c>
      <c r="U42" s="576">
        <f>'[4]Crops area and crops yeild'!U91</f>
        <v>22306.05</v>
      </c>
      <c r="V42" s="576">
        <f>'[4]Crops area and crops yeild'!V91</f>
        <v>29002.65</v>
      </c>
      <c r="W42" s="576">
        <f>'[4]Crops area and crops yeild'!W91</f>
        <v>31317.54</v>
      </c>
      <c r="X42" s="576">
        <f>'[4]Crops area and crops yeild'!X91</f>
        <v>22316.47</v>
      </c>
      <c r="Y42" s="576">
        <f>'[4]Crops area and crops yeild'!Y91</f>
        <v>20177.189999999999</v>
      </c>
      <c r="Z42" s="576">
        <f>'[4]Crops area and crops yeild'!Z91</f>
        <v>17851.400000000001</v>
      </c>
      <c r="AA42" s="576">
        <f>'[4]Crops area and crops yeild'!AA91</f>
        <v>20169.96</v>
      </c>
      <c r="AB42" s="576">
        <f>'[4]Crops area and crops yeild'!AB91</f>
        <v>33139.159999999996</v>
      </c>
      <c r="AC42" s="576">
        <f>'[4]Crops area and crops yeild'!AC91</f>
        <v>35632.590000000004</v>
      </c>
      <c r="AD42" s="576">
        <f>'[4]Crops area and crops yeild'!AD91</f>
        <v>42857.189999999995</v>
      </c>
      <c r="AE42" s="576">
        <f>'[4]Crops area and crops yeild'!AE91</f>
        <v>35153.03</v>
      </c>
      <c r="AF42" s="576">
        <f>'[4]Crops area and crops yeild'!AF91</f>
        <v>33766.11</v>
      </c>
      <c r="AG42" s="576">
        <f>'[4]Crops area and crops yeild'!AG91</f>
        <v>37302.129999999997</v>
      </c>
      <c r="AH42" s="576">
        <f>'[4]Crops area and crops yeild'!AH91</f>
        <v>43079.81</v>
      </c>
      <c r="AI42" s="576">
        <f>'[4]Crops area and crops yeild'!AI91</f>
        <v>45634.280000000006</v>
      </c>
      <c r="AJ42" s="576">
        <f>'[4]Crops area and crops yeild'!AJ91</f>
        <v>51919.53</v>
      </c>
      <c r="AK42" s="576">
        <f>'[4]Crops area and crops yeild'!AK91</f>
        <v>58677.15</v>
      </c>
    </row>
    <row r="43" spans="1:37" x14ac:dyDescent="0.25">
      <c r="A43" s="577" t="s">
        <v>258</v>
      </c>
      <c r="B43" s="577" t="s">
        <v>259</v>
      </c>
      <c r="C43" s="576">
        <f>'[4]Crops area and crops yeild'!C92</f>
        <v>131931.59</v>
      </c>
      <c r="D43" s="576">
        <f>'[4]Crops area and crops yeild'!D92</f>
        <v>165304.18</v>
      </c>
      <c r="E43" s="576">
        <f>'[4]Crops area and crops yeild'!E92</f>
        <v>214024.48</v>
      </c>
      <c r="F43" s="576">
        <f>'[4]Crops area and crops yeild'!F92</f>
        <v>219381.15</v>
      </c>
      <c r="G43" s="576">
        <f>'[4]Crops area and crops yeild'!G92</f>
        <v>168540.55000000002</v>
      </c>
      <c r="H43" s="576">
        <f>'[4]Crops area and crops yeild'!H92</f>
        <v>141363.43</v>
      </c>
      <c r="I43" s="576">
        <f>'[4]Crops area and crops yeild'!I92</f>
        <v>131325.79</v>
      </c>
      <c r="J43" s="576">
        <f>'[4]Crops area and crops yeild'!J92</f>
        <v>120311.88</v>
      </c>
      <c r="K43" s="576">
        <f>'[4]Crops area and crops yeild'!K92</f>
        <v>133382</v>
      </c>
      <c r="L43" s="576">
        <f>'[4]Crops area and crops yeild'!L92</f>
        <v>119434</v>
      </c>
      <c r="M43" s="576">
        <f>'[4]Crops area and crops yeild'!M92</f>
        <v>84946</v>
      </c>
      <c r="N43" s="576">
        <f>'[4]Crops area and crops yeild'!N92</f>
        <v>91443</v>
      </c>
      <c r="O43" s="576">
        <f>'[4]Crops area and crops yeild'!O92</f>
        <v>65124</v>
      </c>
      <c r="P43" s="576">
        <f>'[4]Crops area and crops yeild'!P92</f>
        <v>62131.4</v>
      </c>
      <c r="Q43" s="576">
        <f>'[4]Crops area and crops yeild'!Q92</f>
        <v>88261</v>
      </c>
      <c r="R43" s="576">
        <f>'[4]Crops area and crops yeild'!R92</f>
        <v>95969</v>
      </c>
      <c r="S43" s="576">
        <f>'[4]Crops area and crops yeild'!S92</f>
        <v>87510</v>
      </c>
      <c r="T43" s="576">
        <f>'[4]Crops area and crops yeild'!T92</f>
        <v>65282</v>
      </c>
      <c r="U43" s="576">
        <f>'[4]Crops area and crops yeild'!U92</f>
        <v>47904.89</v>
      </c>
      <c r="V43" s="576">
        <f>'[4]Crops area and crops yeild'!V92</f>
        <v>62072.04</v>
      </c>
      <c r="W43" s="576">
        <f>'[4]Crops area and crops yeild'!W92</f>
        <v>58137.93</v>
      </c>
      <c r="X43" s="576">
        <f>'[4]Crops area and crops yeild'!X92</f>
        <v>63564.25</v>
      </c>
      <c r="Y43" s="576">
        <f>'[4]Crops area and crops yeild'!Y92</f>
        <v>39144.400000000001</v>
      </c>
      <c r="Z43" s="576">
        <f>'[4]Crops area and crops yeild'!Z92</f>
        <v>38275.71</v>
      </c>
      <c r="AA43" s="576">
        <f>'[4]Crops area and crops yeild'!AA92</f>
        <v>53796.62</v>
      </c>
      <c r="AB43" s="576">
        <f>'[4]Crops area and crops yeild'!AB92</f>
        <v>95907.83</v>
      </c>
      <c r="AC43" s="576">
        <f>'[4]Crops area and crops yeild'!AC92</f>
        <v>84622.810000000012</v>
      </c>
      <c r="AD43" s="576">
        <f>'[4]Crops area and crops yeild'!AD92</f>
        <v>100417.14</v>
      </c>
      <c r="AE43" s="576">
        <f>'[4]Crops area and crops yeild'!AE92</f>
        <v>79515.459999999992</v>
      </c>
      <c r="AF43" s="576">
        <f>'[4]Crops area and crops yeild'!AF92</f>
        <v>74165.47</v>
      </c>
      <c r="AG43" s="576">
        <f>'[4]Crops area and crops yeild'!AG92</f>
        <v>91865.75</v>
      </c>
      <c r="AH43" s="576">
        <f>'[4]Crops area and crops yeild'!AH92</f>
        <v>111889.60000000001</v>
      </c>
      <c r="AI43" s="576">
        <f>'[4]Crops area and crops yeild'!AI92</f>
        <v>123948.28</v>
      </c>
      <c r="AJ43" s="576">
        <f>'[4]Crops area and crops yeild'!AJ92</f>
        <v>111675.64</v>
      </c>
      <c r="AK43" s="576">
        <f>'[4]Crops area and crops yeild'!AK92</f>
        <v>97071.95</v>
      </c>
    </row>
    <row r="44" spans="1:37" s="579" customFormat="1" x14ac:dyDescent="0.25">
      <c r="A44" s="579" t="s">
        <v>260</v>
      </c>
      <c r="B44" s="579" t="s">
        <v>261</v>
      </c>
      <c r="C44" s="579">
        <f>C43/C42</f>
        <v>2.33</v>
      </c>
      <c r="D44" s="579">
        <f>D43/D42</f>
        <v>2.33</v>
      </c>
      <c r="E44" s="579">
        <f>E43/E42</f>
        <v>2.33</v>
      </c>
      <c r="F44" s="579">
        <f t="shared" ref="F44:AK44" si="28">F43/F42</f>
        <v>2.33</v>
      </c>
      <c r="G44" s="579">
        <f t="shared" si="28"/>
        <v>2.33</v>
      </c>
      <c r="H44" s="579">
        <f t="shared" si="28"/>
        <v>2.33</v>
      </c>
      <c r="I44" s="579">
        <f t="shared" si="28"/>
        <v>2.33</v>
      </c>
      <c r="J44" s="579">
        <f t="shared" si="28"/>
        <v>2.33</v>
      </c>
      <c r="K44" s="579">
        <f t="shared" si="28"/>
        <v>2.3336074321605405</v>
      </c>
      <c r="L44" s="579">
        <f t="shared" si="28"/>
        <v>2.5781202780296164</v>
      </c>
      <c r="M44" s="579">
        <f t="shared" si="28"/>
        <v>2.1330889184642041</v>
      </c>
      <c r="N44" s="579">
        <f t="shared" si="28"/>
        <v>2.4551092734790312</v>
      </c>
      <c r="O44" s="579">
        <f t="shared" si="28"/>
        <v>1.9057150381880432</v>
      </c>
      <c r="P44" s="579">
        <f t="shared" si="28"/>
        <v>1.9810135622878104</v>
      </c>
      <c r="Q44" s="579">
        <f t="shared" si="28"/>
        <v>3.1071252552277686</v>
      </c>
      <c r="R44" s="579">
        <f t="shared" si="28"/>
        <v>2.444509539213938</v>
      </c>
      <c r="S44" s="579">
        <f t="shared" si="28"/>
        <v>2.2425236399046717</v>
      </c>
      <c r="T44" s="579">
        <f t="shared" si="28"/>
        <v>2.1287377311116185</v>
      </c>
      <c r="U44" s="579">
        <f t="shared" si="28"/>
        <v>2.1476186953763667</v>
      </c>
      <c r="V44" s="579">
        <f t="shared" si="28"/>
        <v>2.1402196006227014</v>
      </c>
      <c r="W44" s="579">
        <f t="shared" si="28"/>
        <v>1.8564015564440886</v>
      </c>
      <c r="X44" s="579">
        <f t="shared" si="28"/>
        <v>2.848311135228824</v>
      </c>
      <c r="Y44" s="579">
        <f t="shared" si="28"/>
        <v>1.9400322839800788</v>
      </c>
      <c r="Z44" s="579">
        <f t="shared" si="28"/>
        <v>2.1441293119867346</v>
      </c>
      <c r="AA44" s="579">
        <f t="shared" si="28"/>
        <v>2.6671654281912311</v>
      </c>
      <c r="AB44" s="579">
        <f t="shared" si="28"/>
        <v>2.8940935738866047</v>
      </c>
      <c r="AC44" s="579">
        <f t="shared" si="28"/>
        <v>2.374871150258794</v>
      </c>
      <c r="AD44" s="579">
        <f t="shared" si="28"/>
        <v>2.3430640226295756</v>
      </c>
      <c r="AE44" s="579">
        <f t="shared" si="28"/>
        <v>2.2619802617299274</v>
      </c>
      <c r="AF44" s="579">
        <f t="shared" si="28"/>
        <v>2.1964469700537017</v>
      </c>
      <c r="AG44" s="579">
        <f t="shared" si="28"/>
        <v>2.4627481058052183</v>
      </c>
      <c r="AH44" s="579">
        <f t="shared" si="28"/>
        <v>2.5972630798510954</v>
      </c>
      <c r="AI44" s="579">
        <f t="shared" si="28"/>
        <v>2.7161221783273448</v>
      </c>
      <c r="AJ44" s="579">
        <f t="shared" si="28"/>
        <v>2.1509370366026039</v>
      </c>
      <c r="AK44" s="579">
        <f t="shared" si="28"/>
        <v>1.6543398921045074</v>
      </c>
    </row>
    <row r="45" spans="1:37" s="579" customFormat="1" x14ac:dyDescent="0.25">
      <c r="A45" s="579" t="s">
        <v>262</v>
      </c>
      <c r="B45" s="579" t="s">
        <v>263</v>
      </c>
      <c r="C45" s="579">
        <v>0.86</v>
      </c>
      <c r="D45" s="579">
        <f>C45</f>
        <v>0.86</v>
      </c>
      <c r="E45" s="579">
        <f>D45</f>
        <v>0.86</v>
      </c>
      <c r="F45" s="579">
        <f t="shared" ref="F45:AK45" si="29">E45</f>
        <v>0.86</v>
      </c>
      <c r="G45" s="579">
        <f t="shared" si="29"/>
        <v>0.86</v>
      </c>
      <c r="H45" s="579">
        <f t="shared" si="29"/>
        <v>0.86</v>
      </c>
      <c r="I45" s="579">
        <f t="shared" si="29"/>
        <v>0.86</v>
      </c>
      <c r="J45" s="579">
        <f t="shared" si="29"/>
        <v>0.86</v>
      </c>
      <c r="K45" s="579">
        <f t="shared" si="29"/>
        <v>0.86</v>
      </c>
      <c r="L45" s="579">
        <f t="shared" si="29"/>
        <v>0.86</v>
      </c>
      <c r="M45" s="579">
        <f t="shared" si="29"/>
        <v>0.86</v>
      </c>
      <c r="N45" s="579">
        <f t="shared" si="29"/>
        <v>0.86</v>
      </c>
      <c r="O45" s="579">
        <f t="shared" si="29"/>
        <v>0.86</v>
      </c>
      <c r="P45" s="579">
        <f t="shared" si="29"/>
        <v>0.86</v>
      </c>
      <c r="Q45" s="579">
        <f t="shared" si="29"/>
        <v>0.86</v>
      </c>
      <c r="R45" s="579">
        <f t="shared" si="29"/>
        <v>0.86</v>
      </c>
      <c r="S45" s="579">
        <f t="shared" si="29"/>
        <v>0.86</v>
      </c>
      <c r="T45" s="579">
        <f t="shared" si="29"/>
        <v>0.86</v>
      </c>
      <c r="U45" s="579">
        <f t="shared" si="29"/>
        <v>0.86</v>
      </c>
      <c r="V45" s="579">
        <f t="shared" si="29"/>
        <v>0.86</v>
      </c>
      <c r="W45" s="579">
        <f t="shared" si="29"/>
        <v>0.86</v>
      </c>
      <c r="X45" s="579">
        <f t="shared" si="29"/>
        <v>0.86</v>
      </c>
      <c r="Y45" s="579">
        <f t="shared" si="29"/>
        <v>0.86</v>
      </c>
      <c r="Z45" s="579">
        <f t="shared" si="29"/>
        <v>0.86</v>
      </c>
      <c r="AA45" s="579">
        <f t="shared" si="29"/>
        <v>0.86</v>
      </c>
      <c r="AB45" s="579">
        <f t="shared" si="29"/>
        <v>0.86</v>
      </c>
      <c r="AC45" s="579">
        <f t="shared" si="29"/>
        <v>0.86</v>
      </c>
      <c r="AD45" s="579">
        <f t="shared" si="29"/>
        <v>0.86</v>
      </c>
      <c r="AE45" s="579">
        <f t="shared" si="29"/>
        <v>0.86</v>
      </c>
      <c r="AF45" s="579">
        <f t="shared" si="29"/>
        <v>0.86</v>
      </c>
      <c r="AG45" s="579">
        <f t="shared" si="29"/>
        <v>0.86</v>
      </c>
      <c r="AH45" s="579">
        <f t="shared" si="29"/>
        <v>0.86</v>
      </c>
      <c r="AI45" s="579">
        <f t="shared" si="29"/>
        <v>0.86</v>
      </c>
      <c r="AJ45" s="579">
        <f t="shared" si="29"/>
        <v>0.86</v>
      </c>
      <c r="AK45" s="579">
        <f t="shared" si="29"/>
        <v>0.86</v>
      </c>
    </row>
    <row r="46" spans="1:37" s="579" customFormat="1" x14ac:dyDescent="0.25">
      <c r="A46" s="579" t="s">
        <v>264</v>
      </c>
      <c r="B46" s="579" t="s">
        <v>265</v>
      </c>
      <c r="C46" s="579">
        <f>C44*C45</f>
        <v>2.0038</v>
      </c>
      <c r="D46" s="579">
        <f>D44*D45</f>
        <v>2.0038</v>
      </c>
      <c r="E46" s="579">
        <f>E44*E45</f>
        <v>2.0038</v>
      </c>
      <c r="F46" s="579">
        <f>F44*F45</f>
        <v>2.0038</v>
      </c>
      <c r="G46" s="579">
        <f t="shared" ref="G46:AJ46" si="30">G44*G45</f>
        <v>2.0038</v>
      </c>
      <c r="H46" s="579">
        <f t="shared" si="30"/>
        <v>2.0038</v>
      </c>
      <c r="I46" s="579">
        <f t="shared" si="30"/>
        <v>2.0038</v>
      </c>
      <c r="J46" s="579">
        <f t="shared" si="30"/>
        <v>2.0038</v>
      </c>
      <c r="K46" s="579">
        <f t="shared" si="30"/>
        <v>2.0069023916580648</v>
      </c>
      <c r="L46" s="579">
        <f t="shared" si="30"/>
        <v>2.2171834391054701</v>
      </c>
      <c r="M46" s="579">
        <f t="shared" si="30"/>
        <v>1.8344564698792156</v>
      </c>
      <c r="N46" s="579">
        <f t="shared" si="30"/>
        <v>2.1113939751919668</v>
      </c>
      <c r="O46" s="579">
        <f t="shared" si="30"/>
        <v>1.6389149328417172</v>
      </c>
      <c r="P46" s="579">
        <f t="shared" si="30"/>
        <v>1.7036716635675169</v>
      </c>
      <c r="Q46" s="579">
        <f t="shared" si="30"/>
        <v>2.6721277194958808</v>
      </c>
      <c r="R46" s="579">
        <f t="shared" si="30"/>
        <v>2.1022782037239867</v>
      </c>
      <c r="S46" s="579">
        <f t="shared" si="30"/>
        <v>1.9285703303180177</v>
      </c>
      <c r="T46" s="579">
        <f t="shared" si="30"/>
        <v>1.8307144487559919</v>
      </c>
      <c r="U46" s="579">
        <f t="shared" si="30"/>
        <v>1.8469520780236754</v>
      </c>
      <c r="V46" s="579">
        <f t="shared" si="30"/>
        <v>1.8405888565355233</v>
      </c>
      <c r="W46" s="579">
        <f t="shared" si="30"/>
        <v>1.5965053385419161</v>
      </c>
      <c r="X46" s="579">
        <f t="shared" si="30"/>
        <v>2.4495475762967884</v>
      </c>
      <c r="Y46" s="579">
        <f t="shared" si="30"/>
        <v>1.6684277642228678</v>
      </c>
      <c r="Z46" s="579">
        <f t="shared" si="30"/>
        <v>1.8439512083085918</v>
      </c>
      <c r="AA46" s="579">
        <f t="shared" si="30"/>
        <v>2.2937622682444587</v>
      </c>
      <c r="AB46" s="579">
        <f t="shared" si="30"/>
        <v>2.4889204735424801</v>
      </c>
      <c r="AC46" s="579">
        <f t="shared" si="30"/>
        <v>2.042389189222563</v>
      </c>
      <c r="AD46" s="579">
        <f t="shared" si="30"/>
        <v>2.015035059461435</v>
      </c>
      <c r="AE46" s="579">
        <f t="shared" si="30"/>
        <v>1.9453030250877374</v>
      </c>
      <c r="AF46" s="579">
        <f t="shared" si="30"/>
        <v>1.8889443942461834</v>
      </c>
      <c r="AG46" s="579">
        <f t="shared" si="30"/>
        <v>2.1179633709924879</v>
      </c>
      <c r="AH46" s="579">
        <f t="shared" si="30"/>
        <v>2.2336462486719419</v>
      </c>
      <c r="AI46" s="579">
        <f t="shared" si="30"/>
        <v>2.3358650733615165</v>
      </c>
      <c r="AJ46" s="579">
        <f t="shared" si="30"/>
        <v>1.8498058514782394</v>
      </c>
      <c r="AK46" s="579">
        <f>AK44*AK45</f>
        <v>1.4227323072098763</v>
      </c>
    </row>
    <row r="47" spans="1:37" s="579" customFormat="1" x14ac:dyDescent="0.25">
      <c r="A47" s="579" t="s">
        <v>266</v>
      </c>
      <c r="C47" s="585">
        <v>1.1299999999999999</v>
      </c>
      <c r="D47" s="579">
        <f>C47</f>
        <v>1.1299999999999999</v>
      </c>
      <c r="E47" s="579">
        <f>D47</f>
        <v>1.1299999999999999</v>
      </c>
      <c r="F47" s="579">
        <f t="shared" ref="F47:AK48" si="31">E47</f>
        <v>1.1299999999999999</v>
      </c>
      <c r="G47" s="579">
        <f t="shared" si="31"/>
        <v>1.1299999999999999</v>
      </c>
      <c r="H47" s="579">
        <f t="shared" si="31"/>
        <v>1.1299999999999999</v>
      </c>
      <c r="I47" s="579">
        <f t="shared" si="31"/>
        <v>1.1299999999999999</v>
      </c>
      <c r="J47" s="579">
        <f t="shared" si="31"/>
        <v>1.1299999999999999</v>
      </c>
      <c r="K47" s="579">
        <f t="shared" si="31"/>
        <v>1.1299999999999999</v>
      </c>
      <c r="L47" s="579">
        <f t="shared" si="31"/>
        <v>1.1299999999999999</v>
      </c>
      <c r="M47" s="579">
        <f t="shared" si="31"/>
        <v>1.1299999999999999</v>
      </c>
      <c r="N47" s="579">
        <f t="shared" si="31"/>
        <v>1.1299999999999999</v>
      </c>
      <c r="O47" s="579">
        <f t="shared" si="31"/>
        <v>1.1299999999999999</v>
      </c>
      <c r="P47" s="579">
        <f t="shared" si="31"/>
        <v>1.1299999999999999</v>
      </c>
      <c r="Q47" s="579">
        <f t="shared" si="31"/>
        <v>1.1299999999999999</v>
      </c>
      <c r="R47" s="579">
        <f t="shared" si="31"/>
        <v>1.1299999999999999</v>
      </c>
      <c r="S47" s="579">
        <f t="shared" si="31"/>
        <v>1.1299999999999999</v>
      </c>
      <c r="T47" s="579">
        <f t="shared" si="31"/>
        <v>1.1299999999999999</v>
      </c>
      <c r="U47" s="579">
        <f t="shared" si="31"/>
        <v>1.1299999999999999</v>
      </c>
      <c r="V47" s="579">
        <f t="shared" si="31"/>
        <v>1.1299999999999999</v>
      </c>
      <c r="W47" s="579">
        <f t="shared" si="31"/>
        <v>1.1299999999999999</v>
      </c>
      <c r="X47" s="579">
        <f t="shared" si="31"/>
        <v>1.1299999999999999</v>
      </c>
      <c r="Y47" s="579">
        <f t="shared" si="31"/>
        <v>1.1299999999999999</v>
      </c>
      <c r="Z47" s="579">
        <f t="shared" si="31"/>
        <v>1.1299999999999999</v>
      </c>
      <c r="AA47" s="579">
        <f t="shared" si="31"/>
        <v>1.1299999999999999</v>
      </c>
      <c r="AB47" s="579">
        <f t="shared" si="31"/>
        <v>1.1299999999999999</v>
      </c>
      <c r="AC47" s="579">
        <f t="shared" si="31"/>
        <v>1.1299999999999999</v>
      </c>
      <c r="AD47" s="579">
        <f t="shared" si="31"/>
        <v>1.1299999999999999</v>
      </c>
      <c r="AE47" s="579">
        <f t="shared" si="31"/>
        <v>1.1299999999999999</v>
      </c>
      <c r="AF47" s="579">
        <f t="shared" si="31"/>
        <v>1.1299999999999999</v>
      </c>
      <c r="AG47" s="579">
        <f t="shared" si="31"/>
        <v>1.1299999999999999</v>
      </c>
      <c r="AH47" s="579">
        <f t="shared" si="31"/>
        <v>1.1299999999999999</v>
      </c>
      <c r="AI47" s="579">
        <f t="shared" si="31"/>
        <v>1.1299999999999999</v>
      </c>
      <c r="AJ47" s="579">
        <f t="shared" si="31"/>
        <v>1.1299999999999999</v>
      </c>
      <c r="AK47" s="579">
        <f t="shared" si="31"/>
        <v>1.1299999999999999</v>
      </c>
    </row>
    <row r="48" spans="1:37" s="579" customFormat="1" x14ac:dyDescent="0.25">
      <c r="A48" s="579" t="s">
        <v>267</v>
      </c>
      <c r="C48" s="585">
        <v>0.85</v>
      </c>
      <c r="D48" s="579">
        <f>C48</f>
        <v>0.85</v>
      </c>
      <c r="E48" s="579">
        <f>D48</f>
        <v>0.85</v>
      </c>
      <c r="F48" s="579">
        <f t="shared" si="31"/>
        <v>0.85</v>
      </c>
      <c r="G48" s="579">
        <f t="shared" si="31"/>
        <v>0.85</v>
      </c>
      <c r="H48" s="579">
        <f t="shared" si="31"/>
        <v>0.85</v>
      </c>
      <c r="I48" s="579">
        <f t="shared" si="31"/>
        <v>0.85</v>
      </c>
      <c r="J48" s="579">
        <f t="shared" si="31"/>
        <v>0.85</v>
      </c>
      <c r="K48" s="579">
        <f t="shared" si="31"/>
        <v>0.85</v>
      </c>
      <c r="L48" s="579">
        <f t="shared" si="31"/>
        <v>0.85</v>
      </c>
      <c r="M48" s="579">
        <f t="shared" si="31"/>
        <v>0.85</v>
      </c>
      <c r="N48" s="579">
        <f t="shared" si="31"/>
        <v>0.85</v>
      </c>
      <c r="O48" s="579">
        <f t="shared" si="31"/>
        <v>0.85</v>
      </c>
      <c r="P48" s="579">
        <f t="shared" si="31"/>
        <v>0.85</v>
      </c>
      <c r="Q48" s="579">
        <f t="shared" si="31"/>
        <v>0.85</v>
      </c>
      <c r="R48" s="579">
        <f t="shared" si="31"/>
        <v>0.85</v>
      </c>
      <c r="S48" s="579">
        <f t="shared" si="31"/>
        <v>0.85</v>
      </c>
      <c r="T48" s="579">
        <f t="shared" si="31"/>
        <v>0.85</v>
      </c>
      <c r="U48" s="579">
        <f t="shared" si="31"/>
        <v>0.85</v>
      </c>
      <c r="V48" s="579">
        <f t="shared" si="31"/>
        <v>0.85</v>
      </c>
      <c r="W48" s="579">
        <f t="shared" si="31"/>
        <v>0.85</v>
      </c>
      <c r="X48" s="579">
        <f t="shared" si="31"/>
        <v>0.85</v>
      </c>
      <c r="Y48" s="579">
        <f t="shared" si="31"/>
        <v>0.85</v>
      </c>
      <c r="Z48" s="579">
        <f t="shared" si="31"/>
        <v>0.85</v>
      </c>
      <c r="AA48" s="579">
        <f t="shared" si="31"/>
        <v>0.85</v>
      </c>
      <c r="AB48" s="579">
        <f t="shared" si="31"/>
        <v>0.85</v>
      </c>
      <c r="AC48" s="579">
        <f t="shared" si="31"/>
        <v>0.85</v>
      </c>
      <c r="AD48" s="579">
        <f t="shared" si="31"/>
        <v>0.85</v>
      </c>
      <c r="AE48" s="579">
        <f t="shared" si="31"/>
        <v>0.85</v>
      </c>
      <c r="AF48" s="579">
        <f t="shared" si="31"/>
        <v>0.85</v>
      </c>
      <c r="AG48" s="579">
        <f t="shared" si="31"/>
        <v>0.85</v>
      </c>
      <c r="AH48" s="579">
        <f t="shared" si="31"/>
        <v>0.85</v>
      </c>
      <c r="AI48" s="579">
        <f t="shared" si="31"/>
        <v>0.85</v>
      </c>
      <c r="AJ48" s="579">
        <f t="shared" si="31"/>
        <v>0.85</v>
      </c>
      <c r="AK48" s="579">
        <f t="shared" si="31"/>
        <v>0.85</v>
      </c>
    </row>
    <row r="49" spans="1:37" s="579" customFormat="1" x14ac:dyDescent="0.25">
      <c r="A49" s="579" t="s">
        <v>268</v>
      </c>
      <c r="B49" s="579" t="s">
        <v>261</v>
      </c>
      <c r="C49" s="579">
        <f>C46*C47+C48</f>
        <v>3.1142940000000001</v>
      </c>
      <c r="D49" s="579">
        <f>D46*D47+D48</f>
        <v>3.1142940000000001</v>
      </c>
      <c r="E49" s="579">
        <f>E46*E47+E48</f>
        <v>3.1142940000000001</v>
      </c>
      <c r="F49" s="579">
        <f>F46*F47+F48</f>
        <v>3.1142940000000001</v>
      </c>
      <c r="G49" s="579">
        <f t="shared" ref="G49:AJ49" si="32">G46*G47+G48</f>
        <v>3.1142940000000001</v>
      </c>
      <c r="H49" s="579">
        <f t="shared" si="32"/>
        <v>3.1142940000000001</v>
      </c>
      <c r="I49" s="579">
        <f t="shared" si="32"/>
        <v>3.1142940000000001</v>
      </c>
      <c r="J49" s="579">
        <f t="shared" si="32"/>
        <v>3.1142940000000001</v>
      </c>
      <c r="K49" s="579">
        <f t="shared" si="32"/>
        <v>3.1177997025736133</v>
      </c>
      <c r="L49" s="579">
        <f t="shared" si="32"/>
        <v>3.3554172861891809</v>
      </c>
      <c r="M49" s="579">
        <f t="shared" si="32"/>
        <v>2.9229358109635135</v>
      </c>
      <c r="N49" s="579">
        <f t="shared" si="32"/>
        <v>3.2358751919669224</v>
      </c>
      <c r="O49" s="579">
        <f t="shared" si="32"/>
        <v>2.7019738741111401</v>
      </c>
      <c r="P49" s="579">
        <f t="shared" si="32"/>
        <v>2.775148979831294</v>
      </c>
      <c r="Q49" s="579">
        <f t="shared" si="32"/>
        <v>3.8695043230303452</v>
      </c>
      <c r="R49" s="579">
        <f t="shared" si="32"/>
        <v>3.225574370208105</v>
      </c>
      <c r="S49" s="579">
        <f t="shared" si="32"/>
        <v>3.0292844732593598</v>
      </c>
      <c r="T49" s="579">
        <f t="shared" si="32"/>
        <v>2.9187073270942707</v>
      </c>
      <c r="U49" s="579">
        <f t="shared" si="32"/>
        <v>2.9370558481667532</v>
      </c>
      <c r="V49" s="579">
        <f t="shared" si="32"/>
        <v>2.9298654078851412</v>
      </c>
      <c r="W49" s="579">
        <f t="shared" si="32"/>
        <v>2.6540510325523652</v>
      </c>
      <c r="X49" s="579">
        <f t="shared" si="32"/>
        <v>3.6179887612153707</v>
      </c>
      <c r="Y49" s="579">
        <f t="shared" si="32"/>
        <v>2.7353233735718403</v>
      </c>
      <c r="Z49" s="579">
        <f t="shared" si="32"/>
        <v>2.9336648653887085</v>
      </c>
      <c r="AA49" s="579">
        <f t="shared" si="32"/>
        <v>3.4419513631162384</v>
      </c>
      <c r="AB49" s="579">
        <f t="shared" si="32"/>
        <v>3.6624801351030025</v>
      </c>
      <c r="AC49" s="579">
        <f t="shared" si="32"/>
        <v>3.1578997838214962</v>
      </c>
      <c r="AD49" s="579">
        <f t="shared" si="32"/>
        <v>3.1269896171914215</v>
      </c>
      <c r="AE49" s="579">
        <f t="shared" si="32"/>
        <v>3.0481924183491431</v>
      </c>
      <c r="AF49" s="579">
        <f t="shared" si="32"/>
        <v>2.984507165498187</v>
      </c>
      <c r="AG49" s="579">
        <f t="shared" si="32"/>
        <v>3.2432986092215113</v>
      </c>
      <c r="AH49" s="579">
        <f t="shared" si="32"/>
        <v>3.3740202609992944</v>
      </c>
      <c r="AI49" s="579">
        <f t="shared" si="32"/>
        <v>3.4895275328985136</v>
      </c>
      <c r="AJ49" s="579">
        <f t="shared" si="32"/>
        <v>2.9402806121704104</v>
      </c>
      <c r="AK49" s="579">
        <f>AK46*AK47+AK48</f>
        <v>2.4576875071471602</v>
      </c>
    </row>
    <row r="50" spans="1:37" s="579" customFormat="1" x14ac:dyDescent="0.25">
      <c r="A50" s="579" t="s">
        <v>269</v>
      </c>
      <c r="C50" s="579">
        <v>1</v>
      </c>
      <c r="D50" s="579">
        <f t="shared" ref="D50:S53" si="33">C50</f>
        <v>1</v>
      </c>
      <c r="E50" s="579">
        <f t="shared" si="33"/>
        <v>1</v>
      </c>
      <c r="F50" s="579">
        <f t="shared" si="33"/>
        <v>1</v>
      </c>
      <c r="G50" s="579">
        <f t="shared" si="33"/>
        <v>1</v>
      </c>
      <c r="H50" s="579">
        <f t="shared" si="33"/>
        <v>1</v>
      </c>
      <c r="I50" s="579">
        <f t="shared" si="33"/>
        <v>1</v>
      </c>
      <c r="J50" s="579">
        <f t="shared" si="33"/>
        <v>1</v>
      </c>
      <c r="K50" s="579">
        <f t="shared" si="33"/>
        <v>1</v>
      </c>
      <c r="L50" s="579">
        <f t="shared" si="33"/>
        <v>1</v>
      </c>
      <c r="M50" s="579">
        <f t="shared" si="33"/>
        <v>1</v>
      </c>
      <c r="N50" s="579">
        <f t="shared" si="33"/>
        <v>1</v>
      </c>
      <c r="O50" s="579">
        <f t="shared" si="33"/>
        <v>1</v>
      </c>
      <c r="P50" s="579">
        <f t="shared" si="33"/>
        <v>1</v>
      </c>
      <c r="Q50" s="579">
        <f t="shared" si="33"/>
        <v>1</v>
      </c>
      <c r="R50" s="579">
        <f t="shared" si="33"/>
        <v>1</v>
      </c>
      <c r="S50" s="579">
        <f t="shared" si="33"/>
        <v>1</v>
      </c>
      <c r="T50" s="579">
        <f t="shared" ref="T50:AK53" si="34">S50</f>
        <v>1</v>
      </c>
      <c r="U50" s="579">
        <f t="shared" si="34"/>
        <v>1</v>
      </c>
      <c r="V50" s="579">
        <f t="shared" si="34"/>
        <v>1</v>
      </c>
      <c r="W50" s="579">
        <f t="shared" si="34"/>
        <v>1</v>
      </c>
      <c r="X50" s="579">
        <f t="shared" si="34"/>
        <v>1</v>
      </c>
      <c r="Y50" s="579">
        <f t="shared" si="34"/>
        <v>1</v>
      </c>
      <c r="Z50" s="579">
        <f t="shared" si="34"/>
        <v>1</v>
      </c>
      <c r="AA50" s="579">
        <f t="shared" si="34"/>
        <v>1</v>
      </c>
      <c r="AB50" s="579">
        <f t="shared" si="34"/>
        <v>1</v>
      </c>
      <c r="AC50" s="579">
        <f t="shared" si="34"/>
        <v>1</v>
      </c>
      <c r="AD50" s="579">
        <f t="shared" si="34"/>
        <v>1</v>
      </c>
      <c r="AE50" s="579">
        <f t="shared" si="34"/>
        <v>1</v>
      </c>
      <c r="AF50" s="579">
        <f t="shared" si="34"/>
        <v>1</v>
      </c>
      <c r="AG50" s="579">
        <f t="shared" si="34"/>
        <v>1</v>
      </c>
      <c r="AH50" s="579">
        <f t="shared" si="34"/>
        <v>1</v>
      </c>
      <c r="AI50" s="579">
        <f t="shared" si="34"/>
        <v>1</v>
      </c>
      <c r="AJ50" s="579">
        <f t="shared" si="34"/>
        <v>1</v>
      </c>
      <c r="AK50" s="579">
        <f t="shared" si="34"/>
        <v>1</v>
      </c>
    </row>
    <row r="51" spans="1:37" s="579" customFormat="1" x14ac:dyDescent="0.25">
      <c r="A51" s="579" t="s">
        <v>270</v>
      </c>
      <c r="B51" s="579" t="s">
        <v>271</v>
      </c>
      <c r="C51" s="585">
        <v>8.0000000000000002E-3</v>
      </c>
      <c r="D51" s="579">
        <f t="shared" si="33"/>
        <v>8.0000000000000002E-3</v>
      </c>
      <c r="E51" s="579">
        <f t="shared" si="33"/>
        <v>8.0000000000000002E-3</v>
      </c>
      <c r="F51" s="579">
        <f t="shared" si="33"/>
        <v>8.0000000000000002E-3</v>
      </c>
      <c r="G51" s="579">
        <f t="shared" si="33"/>
        <v>8.0000000000000002E-3</v>
      </c>
      <c r="H51" s="579">
        <f t="shared" si="33"/>
        <v>8.0000000000000002E-3</v>
      </c>
      <c r="I51" s="579">
        <f t="shared" si="33"/>
        <v>8.0000000000000002E-3</v>
      </c>
      <c r="J51" s="579">
        <f t="shared" si="33"/>
        <v>8.0000000000000002E-3</v>
      </c>
      <c r="K51" s="579">
        <f t="shared" si="33"/>
        <v>8.0000000000000002E-3</v>
      </c>
      <c r="L51" s="579">
        <f t="shared" si="33"/>
        <v>8.0000000000000002E-3</v>
      </c>
      <c r="M51" s="579">
        <f t="shared" si="33"/>
        <v>8.0000000000000002E-3</v>
      </c>
      <c r="N51" s="579">
        <f t="shared" si="33"/>
        <v>8.0000000000000002E-3</v>
      </c>
      <c r="O51" s="579">
        <f t="shared" si="33"/>
        <v>8.0000000000000002E-3</v>
      </c>
      <c r="P51" s="579">
        <f t="shared" si="33"/>
        <v>8.0000000000000002E-3</v>
      </c>
      <c r="Q51" s="579">
        <f t="shared" si="33"/>
        <v>8.0000000000000002E-3</v>
      </c>
      <c r="R51" s="579">
        <f t="shared" si="33"/>
        <v>8.0000000000000002E-3</v>
      </c>
      <c r="S51" s="579">
        <f t="shared" si="33"/>
        <v>8.0000000000000002E-3</v>
      </c>
      <c r="T51" s="579">
        <f t="shared" si="34"/>
        <v>8.0000000000000002E-3</v>
      </c>
      <c r="U51" s="579">
        <f t="shared" si="34"/>
        <v>8.0000000000000002E-3</v>
      </c>
      <c r="V51" s="579">
        <f t="shared" si="34"/>
        <v>8.0000000000000002E-3</v>
      </c>
      <c r="W51" s="579">
        <f t="shared" si="34"/>
        <v>8.0000000000000002E-3</v>
      </c>
      <c r="X51" s="579">
        <f t="shared" si="34"/>
        <v>8.0000000000000002E-3</v>
      </c>
      <c r="Y51" s="579">
        <f t="shared" si="34"/>
        <v>8.0000000000000002E-3</v>
      </c>
      <c r="Z51" s="579">
        <f t="shared" si="34"/>
        <v>8.0000000000000002E-3</v>
      </c>
      <c r="AA51" s="579">
        <f t="shared" si="34"/>
        <v>8.0000000000000002E-3</v>
      </c>
      <c r="AB51" s="579">
        <f t="shared" si="34"/>
        <v>8.0000000000000002E-3</v>
      </c>
      <c r="AC51" s="579">
        <f t="shared" si="34"/>
        <v>8.0000000000000002E-3</v>
      </c>
      <c r="AD51" s="579">
        <f t="shared" si="34"/>
        <v>8.0000000000000002E-3</v>
      </c>
      <c r="AE51" s="579">
        <f t="shared" si="34"/>
        <v>8.0000000000000002E-3</v>
      </c>
      <c r="AF51" s="579">
        <f t="shared" si="34"/>
        <v>8.0000000000000002E-3</v>
      </c>
      <c r="AG51" s="579">
        <f t="shared" si="34"/>
        <v>8.0000000000000002E-3</v>
      </c>
      <c r="AH51" s="579">
        <f t="shared" si="34"/>
        <v>8.0000000000000002E-3</v>
      </c>
      <c r="AI51" s="579">
        <f t="shared" si="34"/>
        <v>8.0000000000000002E-3</v>
      </c>
      <c r="AJ51" s="579">
        <f t="shared" si="34"/>
        <v>8.0000000000000002E-3</v>
      </c>
      <c r="AK51" s="579">
        <f t="shared" si="34"/>
        <v>8.0000000000000002E-3</v>
      </c>
    </row>
    <row r="52" spans="1:37" s="579" customFormat="1" x14ac:dyDescent="0.25">
      <c r="A52" s="579" t="s">
        <v>272</v>
      </c>
      <c r="C52" s="579">
        <v>1</v>
      </c>
      <c r="D52" s="579">
        <f t="shared" si="33"/>
        <v>1</v>
      </c>
      <c r="E52" s="579">
        <f t="shared" si="33"/>
        <v>1</v>
      </c>
      <c r="F52" s="579">
        <f t="shared" si="33"/>
        <v>1</v>
      </c>
      <c r="G52" s="579">
        <f t="shared" si="33"/>
        <v>1</v>
      </c>
      <c r="H52" s="579">
        <f t="shared" si="33"/>
        <v>1</v>
      </c>
      <c r="I52" s="579">
        <f t="shared" si="33"/>
        <v>1</v>
      </c>
      <c r="J52" s="579">
        <f t="shared" si="33"/>
        <v>1</v>
      </c>
      <c r="K52" s="579">
        <f t="shared" si="33"/>
        <v>1</v>
      </c>
      <c r="L52" s="579">
        <f t="shared" si="33"/>
        <v>1</v>
      </c>
      <c r="M52" s="579">
        <f t="shared" si="33"/>
        <v>1</v>
      </c>
      <c r="N52" s="579">
        <f t="shared" si="33"/>
        <v>1</v>
      </c>
      <c r="O52" s="579">
        <f t="shared" si="33"/>
        <v>1</v>
      </c>
      <c r="P52" s="579">
        <f t="shared" si="33"/>
        <v>1</v>
      </c>
      <c r="Q52" s="579">
        <f t="shared" si="33"/>
        <v>1</v>
      </c>
      <c r="R52" s="579">
        <f t="shared" si="33"/>
        <v>1</v>
      </c>
      <c r="S52" s="579">
        <f t="shared" si="33"/>
        <v>1</v>
      </c>
      <c r="T52" s="579">
        <f t="shared" si="34"/>
        <v>1</v>
      </c>
      <c r="U52" s="579">
        <f t="shared" si="34"/>
        <v>1</v>
      </c>
      <c r="V52" s="579">
        <f t="shared" si="34"/>
        <v>1</v>
      </c>
      <c r="W52" s="579">
        <f t="shared" si="34"/>
        <v>1</v>
      </c>
      <c r="X52" s="579">
        <f t="shared" si="34"/>
        <v>1</v>
      </c>
      <c r="Y52" s="579">
        <f t="shared" si="34"/>
        <v>1</v>
      </c>
      <c r="Z52" s="579">
        <f t="shared" si="34"/>
        <v>1</v>
      </c>
      <c r="AA52" s="579">
        <f t="shared" si="34"/>
        <v>1</v>
      </c>
      <c r="AB52" s="579">
        <f t="shared" si="34"/>
        <v>1</v>
      </c>
      <c r="AC52" s="579">
        <f t="shared" si="34"/>
        <v>1</v>
      </c>
      <c r="AD52" s="579">
        <f t="shared" si="34"/>
        <v>1</v>
      </c>
      <c r="AE52" s="579">
        <f t="shared" si="34"/>
        <v>1</v>
      </c>
      <c r="AF52" s="579">
        <f t="shared" si="34"/>
        <v>1</v>
      </c>
      <c r="AG52" s="579">
        <f t="shared" si="34"/>
        <v>1</v>
      </c>
      <c r="AH52" s="579">
        <f t="shared" si="34"/>
        <v>1</v>
      </c>
      <c r="AI52" s="579">
        <f t="shared" si="34"/>
        <v>1</v>
      </c>
      <c r="AJ52" s="579">
        <f t="shared" si="34"/>
        <v>1</v>
      </c>
      <c r="AK52" s="579">
        <f t="shared" si="34"/>
        <v>1</v>
      </c>
    </row>
    <row r="53" spans="1:37" s="579" customFormat="1" x14ac:dyDescent="0.25">
      <c r="A53" s="579" t="s">
        <v>273</v>
      </c>
      <c r="C53" s="585">
        <v>2.1</v>
      </c>
      <c r="D53" s="579">
        <f t="shared" si="33"/>
        <v>2.1</v>
      </c>
      <c r="E53" s="579">
        <f t="shared" si="33"/>
        <v>2.1</v>
      </c>
      <c r="F53" s="579">
        <f t="shared" si="33"/>
        <v>2.1</v>
      </c>
      <c r="G53" s="579">
        <f t="shared" si="33"/>
        <v>2.1</v>
      </c>
      <c r="H53" s="579">
        <f t="shared" si="33"/>
        <v>2.1</v>
      </c>
      <c r="I53" s="579">
        <f t="shared" si="33"/>
        <v>2.1</v>
      </c>
      <c r="J53" s="579">
        <f t="shared" si="33"/>
        <v>2.1</v>
      </c>
      <c r="K53" s="579">
        <f t="shared" si="33"/>
        <v>2.1</v>
      </c>
      <c r="L53" s="579">
        <f t="shared" si="33"/>
        <v>2.1</v>
      </c>
      <c r="M53" s="579">
        <f t="shared" si="33"/>
        <v>2.1</v>
      </c>
      <c r="N53" s="579">
        <f t="shared" si="33"/>
        <v>2.1</v>
      </c>
      <c r="O53" s="579">
        <f t="shared" si="33"/>
        <v>2.1</v>
      </c>
      <c r="P53" s="579">
        <f t="shared" si="33"/>
        <v>2.1</v>
      </c>
      <c r="Q53" s="579">
        <f t="shared" si="33"/>
        <v>2.1</v>
      </c>
      <c r="R53" s="579">
        <f t="shared" si="33"/>
        <v>2.1</v>
      </c>
      <c r="S53" s="579">
        <f t="shared" si="33"/>
        <v>2.1</v>
      </c>
      <c r="T53" s="579">
        <f t="shared" si="34"/>
        <v>2.1</v>
      </c>
      <c r="U53" s="579">
        <f t="shared" si="34"/>
        <v>2.1</v>
      </c>
      <c r="V53" s="579">
        <f t="shared" si="34"/>
        <v>2.1</v>
      </c>
      <c r="W53" s="579">
        <f t="shared" si="34"/>
        <v>2.1</v>
      </c>
      <c r="X53" s="579">
        <f t="shared" si="34"/>
        <v>2.1</v>
      </c>
      <c r="Y53" s="579">
        <f t="shared" si="34"/>
        <v>2.1</v>
      </c>
      <c r="Z53" s="579">
        <f t="shared" si="34"/>
        <v>2.1</v>
      </c>
      <c r="AA53" s="579">
        <f t="shared" si="34"/>
        <v>2.1</v>
      </c>
      <c r="AB53" s="579">
        <f t="shared" si="34"/>
        <v>2.1</v>
      </c>
      <c r="AC53" s="579">
        <f t="shared" si="34"/>
        <v>2.1</v>
      </c>
      <c r="AD53" s="579">
        <f t="shared" si="34"/>
        <v>2.1</v>
      </c>
      <c r="AE53" s="579">
        <f t="shared" si="34"/>
        <v>2.1</v>
      </c>
      <c r="AF53" s="579">
        <f t="shared" si="34"/>
        <v>2.1</v>
      </c>
      <c r="AG53" s="579">
        <f t="shared" si="34"/>
        <v>2.1</v>
      </c>
      <c r="AH53" s="579">
        <f t="shared" si="34"/>
        <v>2.1</v>
      </c>
      <c r="AI53" s="579">
        <f t="shared" si="34"/>
        <v>2.1</v>
      </c>
      <c r="AJ53" s="579">
        <f t="shared" si="34"/>
        <v>2.1</v>
      </c>
      <c r="AK53" s="579">
        <f t="shared" si="34"/>
        <v>2.1</v>
      </c>
    </row>
    <row r="54" spans="1:37" s="579" customFormat="1" x14ac:dyDescent="0.25">
      <c r="A54" s="579" t="s">
        <v>274</v>
      </c>
      <c r="C54" s="585">
        <v>0.4</v>
      </c>
      <c r="D54" s="579">
        <f>0.19*(D49*1000+(D44*1000*D45))/(D44*1000*D45)</f>
        <v>0.48529686595468613</v>
      </c>
      <c r="E54" s="579">
        <f>0.19*(E49*1000+(E44*1000*E45))/(E44*1000*E45)</f>
        <v>0.48529686595468613</v>
      </c>
      <c r="F54" s="579">
        <f>0.19*(F49*1000+(F44*1000*F45))/(F44*1000*F45)</f>
        <v>0.48529686595468613</v>
      </c>
      <c r="G54" s="579">
        <f t="shared" ref="G54:AJ54" si="35">0.19*(G49*1000+(G44*1000*G45))/(G44*1000*G45)</f>
        <v>0.48529686595468613</v>
      </c>
      <c r="H54" s="579">
        <f t="shared" si="35"/>
        <v>0.48529686595468613</v>
      </c>
      <c r="I54" s="579">
        <f t="shared" si="35"/>
        <v>0.48529686595468613</v>
      </c>
      <c r="J54" s="579">
        <f t="shared" si="35"/>
        <v>0.48529686595468613</v>
      </c>
      <c r="K54" s="579">
        <f t="shared" si="35"/>
        <v>0.48517227442216143</v>
      </c>
      <c r="L54" s="579">
        <f t="shared" si="35"/>
        <v>0.47754016159941987</v>
      </c>
      <c r="M54" s="579">
        <f t="shared" si="35"/>
        <v>0.49273697588454274</v>
      </c>
      <c r="N54" s="579">
        <f t="shared" si="35"/>
        <v>0.48118975127217384</v>
      </c>
      <c r="O54" s="579">
        <f t="shared" si="35"/>
        <v>0.50324080694717621</v>
      </c>
      <c r="P54" s="579">
        <f t="shared" si="35"/>
        <v>0.49949526099636848</v>
      </c>
      <c r="Q54" s="579">
        <f t="shared" si="35"/>
        <v>0.46513872784286986</v>
      </c>
      <c r="R54" s="579">
        <f t="shared" si="35"/>
        <v>0.48152142150069299</v>
      </c>
      <c r="S54" s="579">
        <f t="shared" si="35"/>
        <v>0.48844078842816635</v>
      </c>
      <c r="T54" s="579">
        <f t="shared" si="35"/>
        <v>0.49291692542479382</v>
      </c>
      <c r="U54" s="579">
        <f t="shared" si="35"/>
        <v>0.4921413591568724</v>
      </c>
      <c r="V54" s="579">
        <f t="shared" si="35"/>
        <v>0.49244365846372984</v>
      </c>
      <c r="W54" s="579">
        <f t="shared" si="35"/>
        <v>0.50585844657775936</v>
      </c>
      <c r="X54" s="579">
        <f t="shared" si="35"/>
        <v>0.470630542261259</v>
      </c>
      <c r="Y54" s="579">
        <f t="shared" si="35"/>
        <v>0.501497717865373</v>
      </c>
      <c r="Z54" s="579">
        <f t="shared" si="35"/>
        <v>0.49228366234003545</v>
      </c>
      <c r="AA54" s="579">
        <f t="shared" si="35"/>
        <v>0.47510834276326502</v>
      </c>
      <c r="AB54" s="579">
        <f t="shared" si="35"/>
        <v>0.46958756941684732</v>
      </c>
      <c r="AC54" s="579">
        <f t="shared" si="35"/>
        <v>0.48377405740894824</v>
      </c>
      <c r="AD54" s="579">
        <f t="shared" si="35"/>
        <v>0.48484748886958057</v>
      </c>
      <c r="AE54" s="579">
        <f t="shared" si="35"/>
        <v>0.48772048468398183</v>
      </c>
      <c r="AF54" s="579">
        <f t="shared" si="35"/>
        <v>0.49019748764015336</v>
      </c>
      <c r="AG54" s="579">
        <f t="shared" si="35"/>
        <v>0.48095249908090737</v>
      </c>
      <c r="AH54" s="579">
        <f t="shared" si="35"/>
        <v>0.47700330232283783</v>
      </c>
      <c r="AI54" s="579">
        <f t="shared" si="35"/>
        <v>0.47383926743533483</v>
      </c>
      <c r="AJ54" s="579">
        <f t="shared" si="35"/>
        <v>0.49200645968653423</v>
      </c>
      <c r="AK54" s="579">
        <f>0.19*(AK49*1000+(AK44*1000*AK45))/(AK44*1000*AK45)</f>
        <v>0.51821397531466629</v>
      </c>
    </row>
    <row r="55" spans="1:37" s="579" customFormat="1" x14ac:dyDescent="0.25">
      <c r="A55" s="579" t="s">
        <v>275</v>
      </c>
      <c r="B55" s="579" t="s">
        <v>271</v>
      </c>
      <c r="C55" s="585">
        <v>8.0000000000000002E-3</v>
      </c>
      <c r="D55" s="579">
        <f>C55</f>
        <v>8.0000000000000002E-3</v>
      </c>
      <c r="E55" s="579">
        <f>D55</f>
        <v>8.0000000000000002E-3</v>
      </c>
      <c r="F55" s="579">
        <f t="shared" ref="F55:AK55" si="36">E55</f>
        <v>8.0000000000000002E-3</v>
      </c>
      <c r="G55" s="579">
        <f t="shared" si="36"/>
        <v>8.0000000000000002E-3</v>
      </c>
      <c r="H55" s="579">
        <f t="shared" si="36"/>
        <v>8.0000000000000002E-3</v>
      </c>
      <c r="I55" s="579">
        <f t="shared" si="36"/>
        <v>8.0000000000000002E-3</v>
      </c>
      <c r="J55" s="579">
        <f t="shared" si="36"/>
        <v>8.0000000000000002E-3</v>
      </c>
      <c r="K55" s="579">
        <f t="shared" si="36"/>
        <v>8.0000000000000002E-3</v>
      </c>
      <c r="L55" s="579">
        <f t="shared" si="36"/>
        <v>8.0000000000000002E-3</v>
      </c>
      <c r="M55" s="579">
        <f t="shared" si="36"/>
        <v>8.0000000000000002E-3</v>
      </c>
      <c r="N55" s="579">
        <f t="shared" si="36"/>
        <v>8.0000000000000002E-3</v>
      </c>
      <c r="O55" s="579">
        <f t="shared" si="36"/>
        <v>8.0000000000000002E-3</v>
      </c>
      <c r="P55" s="579">
        <f t="shared" si="36"/>
        <v>8.0000000000000002E-3</v>
      </c>
      <c r="Q55" s="579">
        <f t="shared" si="36"/>
        <v>8.0000000000000002E-3</v>
      </c>
      <c r="R55" s="579">
        <f t="shared" si="36"/>
        <v>8.0000000000000002E-3</v>
      </c>
      <c r="S55" s="579">
        <f t="shared" si="36"/>
        <v>8.0000000000000002E-3</v>
      </c>
      <c r="T55" s="579">
        <f t="shared" si="36"/>
        <v>8.0000000000000002E-3</v>
      </c>
      <c r="U55" s="579">
        <f t="shared" si="36"/>
        <v>8.0000000000000002E-3</v>
      </c>
      <c r="V55" s="579">
        <f t="shared" si="36"/>
        <v>8.0000000000000002E-3</v>
      </c>
      <c r="W55" s="579">
        <f t="shared" si="36"/>
        <v>8.0000000000000002E-3</v>
      </c>
      <c r="X55" s="579">
        <f t="shared" si="36"/>
        <v>8.0000000000000002E-3</v>
      </c>
      <c r="Y55" s="579">
        <f t="shared" si="36"/>
        <v>8.0000000000000002E-3</v>
      </c>
      <c r="Z55" s="579">
        <f t="shared" si="36"/>
        <v>8.0000000000000002E-3</v>
      </c>
      <c r="AA55" s="579">
        <f t="shared" si="36"/>
        <v>8.0000000000000002E-3</v>
      </c>
      <c r="AB55" s="579">
        <f t="shared" si="36"/>
        <v>8.0000000000000002E-3</v>
      </c>
      <c r="AC55" s="579">
        <f t="shared" si="36"/>
        <v>8.0000000000000002E-3</v>
      </c>
      <c r="AD55" s="579">
        <f t="shared" si="36"/>
        <v>8.0000000000000002E-3</v>
      </c>
      <c r="AE55" s="579">
        <f t="shared" si="36"/>
        <v>8.0000000000000002E-3</v>
      </c>
      <c r="AF55" s="579">
        <f t="shared" si="36"/>
        <v>8.0000000000000002E-3</v>
      </c>
      <c r="AG55" s="579">
        <f t="shared" si="36"/>
        <v>8.0000000000000002E-3</v>
      </c>
      <c r="AH55" s="579">
        <f t="shared" si="36"/>
        <v>8.0000000000000002E-3</v>
      </c>
      <c r="AI55" s="579">
        <f t="shared" si="36"/>
        <v>8.0000000000000002E-3</v>
      </c>
      <c r="AJ55" s="579">
        <f t="shared" si="36"/>
        <v>8.0000000000000002E-3</v>
      </c>
      <c r="AK55" s="579">
        <f t="shared" si="36"/>
        <v>8.0000000000000002E-3</v>
      </c>
    </row>
    <row r="56" spans="1:37" x14ac:dyDescent="0.25">
      <c r="A56" s="580" t="s">
        <v>276</v>
      </c>
      <c r="B56" s="580" t="s">
        <v>277</v>
      </c>
      <c r="C56" s="580">
        <f>C46*1000*C42*C50*(C53*C51*C52 +C54*C55)</f>
        <v>2269223.3480000002</v>
      </c>
      <c r="D56" s="580">
        <f>D46*1000*D42*D50*(D53*D51*D52 +D54*D55)</f>
        <v>2940239.4039644799</v>
      </c>
      <c r="E56" s="580">
        <f>E46*1000*E42*E50*(E53*E51*E52 +E54*E55)</f>
        <v>3806819.7035852801</v>
      </c>
      <c r="F56" s="580">
        <f>F46*1000*F42*F50*(F53*F51*F52 +F54*F55)</f>
        <v>3902097.9488664004</v>
      </c>
      <c r="G56" s="580">
        <f t="shared" ref="G56:AJ56" si="37">G46*1000*G42*G50*(G53*G51*G52 +G54*G55)</f>
        <v>2997804.2072248003</v>
      </c>
      <c r="H56" s="580">
        <f t="shared" si="37"/>
        <v>2514409.0558724804</v>
      </c>
      <c r="I56" s="580">
        <f t="shared" si="37"/>
        <v>2335871.13474544</v>
      </c>
      <c r="J56" s="580">
        <f t="shared" si="37"/>
        <v>2139968.4529516804</v>
      </c>
      <c r="K56" s="580">
        <f t="shared" si="37"/>
        <v>2372330.2843520003</v>
      </c>
      <c r="L56" s="580">
        <f t="shared" si="37"/>
        <v>2117980.0098240003</v>
      </c>
      <c r="M56" s="580">
        <f t="shared" si="37"/>
        <v>1515269.3298560004</v>
      </c>
      <c r="N56" s="580">
        <f t="shared" si="37"/>
        <v>1623898.3328480001</v>
      </c>
      <c r="O56" s="580">
        <f t="shared" si="37"/>
        <v>1166390.165664</v>
      </c>
      <c r="P56" s="580">
        <f t="shared" si="37"/>
        <v>1111190.7254304001</v>
      </c>
      <c r="Q56" s="580">
        <f t="shared" si="37"/>
        <v>1557643.7596959998</v>
      </c>
      <c r="R56" s="580">
        <f t="shared" si="37"/>
        <v>1704492.6815840004</v>
      </c>
      <c r="S56" s="580">
        <f t="shared" si="37"/>
        <v>1558419.4393600004</v>
      </c>
      <c r="T56" s="580">
        <f t="shared" si="37"/>
        <v>1164583.1227520001</v>
      </c>
      <c r="U56" s="580">
        <f t="shared" si="37"/>
        <v>854332.57712304022</v>
      </c>
      <c r="V56" s="580">
        <f t="shared" si="37"/>
        <v>1107117.6732854403</v>
      </c>
      <c r="W56" s="580">
        <f t="shared" si="37"/>
        <v>1042314.6057844802</v>
      </c>
      <c r="X56" s="580">
        <f t="shared" si="37"/>
        <v>1124193.392828</v>
      </c>
      <c r="Y56" s="580">
        <f t="shared" si="37"/>
        <v>700618.38279840024</v>
      </c>
      <c r="Z56" s="580">
        <f t="shared" si="37"/>
        <v>682643.90415856009</v>
      </c>
      <c r="AA56" s="580">
        <f t="shared" si="37"/>
        <v>953101.01982432022</v>
      </c>
      <c r="AB56" s="580">
        <f t="shared" si="37"/>
        <v>1695531.7463108802</v>
      </c>
      <c r="AC56" s="580">
        <f t="shared" si="37"/>
        <v>1504286.0014641606</v>
      </c>
      <c r="AD56" s="580">
        <f t="shared" si="37"/>
        <v>1785793.3861190404</v>
      </c>
      <c r="AE56" s="580">
        <f t="shared" si="37"/>
        <v>1415654.83867456</v>
      </c>
      <c r="AF56" s="580">
        <f t="shared" si="37"/>
        <v>1321670.1127579203</v>
      </c>
      <c r="AG56" s="580">
        <f t="shared" si="37"/>
        <v>1631255.8228520004</v>
      </c>
      <c r="AH56" s="580">
        <f t="shared" si="37"/>
        <v>1983778.2966256002</v>
      </c>
      <c r="AI56" s="580">
        <f t="shared" si="37"/>
        <v>2194877.8973420803</v>
      </c>
      <c r="AJ56" s="580">
        <f t="shared" si="37"/>
        <v>1991512.18425504</v>
      </c>
      <c r="AK56" s="580">
        <f>AK46*1000*AK42*AK50*(AK53*AK51*AK52 +AK54*AK55)</f>
        <v>1748587.3363752002</v>
      </c>
    </row>
    <row r="57" spans="1:37" x14ac:dyDescent="0.25">
      <c r="A57" s="579" t="s">
        <v>278</v>
      </c>
      <c r="B57" s="579" t="s">
        <v>279</v>
      </c>
      <c r="C57" s="579">
        <v>6.0000000000000001E-3</v>
      </c>
      <c r="D57" s="579">
        <f>C57</f>
        <v>6.0000000000000001E-3</v>
      </c>
      <c r="E57" s="579">
        <f>D57</f>
        <v>6.0000000000000001E-3</v>
      </c>
      <c r="F57" s="579">
        <f t="shared" ref="F57:AK57" si="38">E57</f>
        <v>6.0000000000000001E-3</v>
      </c>
      <c r="G57" s="579">
        <f t="shared" si="38"/>
        <v>6.0000000000000001E-3</v>
      </c>
      <c r="H57" s="579">
        <f t="shared" si="38"/>
        <v>6.0000000000000001E-3</v>
      </c>
      <c r="I57" s="579">
        <f t="shared" si="38"/>
        <v>6.0000000000000001E-3</v>
      </c>
      <c r="J57" s="579">
        <f t="shared" si="38"/>
        <v>6.0000000000000001E-3</v>
      </c>
      <c r="K57" s="579">
        <f t="shared" si="38"/>
        <v>6.0000000000000001E-3</v>
      </c>
      <c r="L57" s="579">
        <f t="shared" si="38"/>
        <v>6.0000000000000001E-3</v>
      </c>
      <c r="M57" s="579">
        <f t="shared" si="38"/>
        <v>6.0000000000000001E-3</v>
      </c>
      <c r="N57" s="579">
        <f t="shared" si="38"/>
        <v>6.0000000000000001E-3</v>
      </c>
      <c r="O57" s="579">
        <f t="shared" si="38"/>
        <v>6.0000000000000001E-3</v>
      </c>
      <c r="P57" s="579">
        <f t="shared" si="38"/>
        <v>6.0000000000000001E-3</v>
      </c>
      <c r="Q57" s="579">
        <f t="shared" si="38"/>
        <v>6.0000000000000001E-3</v>
      </c>
      <c r="R57" s="579">
        <f t="shared" si="38"/>
        <v>6.0000000000000001E-3</v>
      </c>
      <c r="S57" s="579">
        <f t="shared" si="38"/>
        <v>6.0000000000000001E-3</v>
      </c>
      <c r="T57" s="579">
        <f t="shared" si="38"/>
        <v>6.0000000000000001E-3</v>
      </c>
      <c r="U57" s="579">
        <f t="shared" si="38"/>
        <v>6.0000000000000001E-3</v>
      </c>
      <c r="V57" s="579">
        <f t="shared" si="38"/>
        <v>6.0000000000000001E-3</v>
      </c>
      <c r="W57" s="579">
        <f t="shared" si="38"/>
        <v>6.0000000000000001E-3</v>
      </c>
      <c r="X57" s="579">
        <f t="shared" si="38"/>
        <v>6.0000000000000001E-3</v>
      </c>
      <c r="Y57" s="579">
        <f t="shared" si="38"/>
        <v>6.0000000000000001E-3</v>
      </c>
      <c r="Z57" s="579">
        <f t="shared" si="38"/>
        <v>6.0000000000000001E-3</v>
      </c>
      <c r="AA57" s="579">
        <f t="shared" si="38"/>
        <v>6.0000000000000001E-3</v>
      </c>
      <c r="AB57" s="579">
        <f t="shared" si="38"/>
        <v>6.0000000000000001E-3</v>
      </c>
      <c r="AC57" s="579">
        <f t="shared" si="38"/>
        <v>6.0000000000000001E-3</v>
      </c>
      <c r="AD57" s="579">
        <f t="shared" si="38"/>
        <v>6.0000000000000001E-3</v>
      </c>
      <c r="AE57" s="579">
        <f t="shared" si="38"/>
        <v>6.0000000000000001E-3</v>
      </c>
      <c r="AF57" s="579">
        <f t="shared" si="38"/>
        <v>6.0000000000000001E-3</v>
      </c>
      <c r="AG57" s="579">
        <f t="shared" si="38"/>
        <v>6.0000000000000001E-3</v>
      </c>
      <c r="AH57" s="579">
        <f t="shared" si="38"/>
        <v>6.0000000000000001E-3</v>
      </c>
      <c r="AI57" s="579">
        <f t="shared" si="38"/>
        <v>6.0000000000000001E-3</v>
      </c>
      <c r="AJ57" s="579">
        <f t="shared" si="38"/>
        <v>6.0000000000000001E-3</v>
      </c>
      <c r="AK57" s="579">
        <f t="shared" si="38"/>
        <v>6.0000000000000001E-3</v>
      </c>
    </row>
    <row r="58" spans="1:37" s="581" customFormat="1" x14ac:dyDescent="0.25">
      <c r="A58" s="581" t="s">
        <v>280</v>
      </c>
      <c r="B58" s="581" t="s">
        <v>281</v>
      </c>
      <c r="C58" s="581">
        <f>C56*C57*44/28*0.000001</f>
        <v>2.1395534423999999E-2</v>
      </c>
      <c r="D58" s="581">
        <f t="shared" ref="D58:AF58" si="39">D56*D57*44/28*0.000001</f>
        <v>2.772225723737938E-2</v>
      </c>
      <c r="E58" s="581">
        <f t="shared" si="39"/>
        <v>3.5892871490946929E-2</v>
      </c>
      <c r="F58" s="581">
        <f t="shared" si="39"/>
        <v>3.6791209232168921E-2</v>
      </c>
      <c r="G58" s="581">
        <f t="shared" si="39"/>
        <v>2.8265011096690974E-2</v>
      </c>
      <c r="H58" s="581">
        <f t="shared" si="39"/>
        <v>2.3707285383940527E-2</v>
      </c>
      <c r="I58" s="581">
        <f t="shared" si="39"/>
        <v>2.2023927841885574E-2</v>
      </c>
      <c r="J58" s="581">
        <f t="shared" si="39"/>
        <v>2.0176845413544413E-2</v>
      </c>
      <c r="K58" s="581">
        <f t="shared" si="39"/>
        <v>2.2367685538176005E-2</v>
      </c>
      <c r="L58" s="581">
        <f t="shared" si="39"/>
        <v>1.9969525806911997E-2</v>
      </c>
      <c r="M58" s="581">
        <f t="shared" si="39"/>
        <v>1.428682511007086E-2</v>
      </c>
      <c r="N58" s="581">
        <f t="shared" si="39"/>
        <v>1.5311041423995428E-2</v>
      </c>
      <c r="O58" s="581">
        <f t="shared" si="39"/>
        <v>1.0997392990546286E-2</v>
      </c>
      <c r="P58" s="581">
        <f t="shared" si="39"/>
        <v>1.047694112548663E-2</v>
      </c>
      <c r="Q58" s="581">
        <f t="shared" si="39"/>
        <v>1.4686355448562284E-2</v>
      </c>
      <c r="R58" s="581">
        <f t="shared" si="39"/>
        <v>1.6070930997792006E-2</v>
      </c>
      <c r="S58" s="581">
        <f t="shared" si="39"/>
        <v>1.4693668999680002E-2</v>
      </c>
      <c r="T58" s="581">
        <f t="shared" si="39"/>
        <v>1.0980355157376002E-2</v>
      </c>
      <c r="U58" s="581">
        <f t="shared" si="39"/>
        <v>8.055135727160094E-3</v>
      </c>
      <c r="V58" s="581">
        <f t="shared" si="39"/>
        <v>1.043853806240558E-2</v>
      </c>
      <c r="W58" s="581">
        <f t="shared" si="39"/>
        <v>9.8275377116822434E-3</v>
      </c>
      <c r="X58" s="581">
        <f t="shared" si="39"/>
        <v>1.0599537703806856E-2</v>
      </c>
      <c r="Y58" s="581">
        <f t="shared" si="39"/>
        <v>6.605830466384916E-3</v>
      </c>
      <c r="Z58" s="581">
        <f t="shared" si="39"/>
        <v>6.4363568106378518E-3</v>
      </c>
      <c r="AA58" s="581">
        <f t="shared" si="39"/>
        <v>8.9863810440578753E-3</v>
      </c>
      <c r="AB58" s="581">
        <f t="shared" si="39"/>
        <v>1.5986442179502583E-2</v>
      </c>
      <c r="AC58" s="581">
        <f t="shared" si="39"/>
        <v>1.4183268013804942E-2</v>
      </c>
      <c r="AD58" s="581">
        <f t="shared" si="39"/>
        <v>1.6837480497693808E-2</v>
      </c>
      <c r="AE58" s="581">
        <f t="shared" si="39"/>
        <v>1.3347602764645848E-2</v>
      </c>
      <c r="AF58" s="581">
        <f t="shared" si="39"/>
        <v>1.2461461063146106E-2</v>
      </c>
      <c r="AG58" s="581">
        <f>AG56*AG57*44/28*0.000001</f>
        <v>1.5380412044033145E-2</v>
      </c>
      <c r="AH58" s="581">
        <f>AH56*AH57*44/28*0.000001</f>
        <v>1.8704195368184229E-2</v>
      </c>
      <c r="AI58" s="581">
        <f>AI56*AI57*44/28*0.000001</f>
        <v>2.0694563032082475E-2</v>
      </c>
      <c r="AJ58" s="581">
        <f>AJ56*AJ57*44/28*0.000001</f>
        <v>1.8777114880118947E-2</v>
      </c>
      <c r="AK58" s="581">
        <f>AK56*AK57*44/28*0.000001</f>
        <v>1.6486680600109029E-2</v>
      </c>
    </row>
    <row r="60" spans="1:37" s="581" customFormat="1" x14ac:dyDescent="0.25"/>
    <row r="61" spans="1:37" x14ac:dyDescent="0.25">
      <c r="A61" s="584" t="s">
        <v>284</v>
      </c>
      <c r="C61" s="574">
        <v>1990</v>
      </c>
      <c r="D61" s="574">
        <f t="shared" ref="D61:N61" si="40">C61+1</f>
        <v>1991</v>
      </c>
      <c r="E61" s="574">
        <f t="shared" si="40"/>
        <v>1992</v>
      </c>
      <c r="F61" s="574">
        <f t="shared" si="40"/>
        <v>1993</v>
      </c>
      <c r="G61" s="574">
        <f t="shared" si="40"/>
        <v>1994</v>
      </c>
      <c r="H61" s="574">
        <f t="shared" si="40"/>
        <v>1995</v>
      </c>
      <c r="I61" s="574">
        <f t="shared" si="40"/>
        <v>1996</v>
      </c>
      <c r="J61" s="574">
        <f t="shared" si="40"/>
        <v>1997</v>
      </c>
      <c r="K61" s="574">
        <f t="shared" si="40"/>
        <v>1998</v>
      </c>
      <c r="L61" s="574">
        <f t="shared" si="40"/>
        <v>1999</v>
      </c>
      <c r="M61" s="574">
        <f t="shared" si="40"/>
        <v>2000</v>
      </c>
      <c r="N61" s="574">
        <f t="shared" si="40"/>
        <v>2001</v>
      </c>
      <c r="O61" s="574">
        <v>2002</v>
      </c>
      <c r="P61" s="574">
        <v>2003</v>
      </c>
      <c r="Q61" s="574">
        <v>2004</v>
      </c>
      <c r="R61" s="574">
        <v>2005</v>
      </c>
      <c r="S61" s="574">
        <v>2006</v>
      </c>
      <c r="T61" s="574">
        <v>2007</v>
      </c>
      <c r="U61" s="574">
        <v>2008</v>
      </c>
      <c r="V61" s="574">
        <v>2009</v>
      </c>
      <c r="W61" s="574">
        <v>2010</v>
      </c>
      <c r="X61" s="574">
        <v>2011</v>
      </c>
      <c r="Y61" s="574">
        <v>2012</v>
      </c>
      <c r="Z61" s="574">
        <v>2013</v>
      </c>
      <c r="AA61" s="574">
        <v>2014</v>
      </c>
      <c r="AB61" s="574">
        <v>2015</v>
      </c>
      <c r="AC61" s="574">
        <v>2016</v>
      </c>
      <c r="AD61" s="574">
        <v>2017</v>
      </c>
      <c r="AE61" s="574">
        <v>2018</v>
      </c>
      <c r="AF61" s="574">
        <v>2019</v>
      </c>
      <c r="AG61" s="574">
        <v>2020</v>
      </c>
      <c r="AH61" s="574">
        <v>2021</v>
      </c>
      <c r="AI61" s="574">
        <v>2022</v>
      </c>
      <c r="AJ61" s="574">
        <v>2023</v>
      </c>
      <c r="AK61" s="574">
        <v>2024</v>
      </c>
    </row>
    <row r="62" spans="1:37" x14ac:dyDescent="0.25">
      <c r="A62" s="575" t="s">
        <v>257</v>
      </c>
      <c r="B62" s="575" t="s">
        <v>60</v>
      </c>
      <c r="C62" s="576">
        <f>'[4]Crops area and crops yeild'!C97</f>
        <v>109664</v>
      </c>
      <c r="D62" s="576">
        <f>'[4]Crops area and crops yeild'!D97</f>
        <v>113858</v>
      </c>
      <c r="E62" s="576">
        <f>'[4]Crops area and crops yeild'!E97</f>
        <v>110726</v>
      </c>
      <c r="F62" s="576">
        <f>'[4]Crops area and crops yeild'!F97</f>
        <v>104931</v>
      </c>
      <c r="G62" s="576">
        <f>'[4]Crops area and crops yeild'!G97</f>
        <v>76789</v>
      </c>
      <c r="H62" s="576">
        <f>'[4]Crops area and crops yeild'!H97</f>
        <v>78045</v>
      </c>
      <c r="I62" s="576">
        <f>'[4]Crops area and crops yeild'!I97</f>
        <v>86548</v>
      </c>
      <c r="J62" s="576">
        <f>'[4]Crops area and crops yeild'!J97</f>
        <v>72839</v>
      </c>
      <c r="K62" s="576">
        <f>'[4]Crops area and crops yeild'!K97</f>
        <v>71855</v>
      </c>
      <c r="L62" s="576">
        <f>'[4]Crops area and crops yeild'!L97</f>
        <v>71455</v>
      </c>
      <c r="M62" s="576">
        <f>'[4]Crops area and crops yeild'!M97</f>
        <v>69198</v>
      </c>
      <c r="N62" s="576">
        <f>'[4]Crops area and crops yeild'!N97</f>
        <v>54137</v>
      </c>
      <c r="O62" s="576">
        <f>'[4]Crops area and crops yeild'!O97</f>
        <v>38314</v>
      </c>
      <c r="P62" s="576">
        <f>'[4]Crops area and crops yeild'!P97</f>
        <v>35982</v>
      </c>
      <c r="Q62" s="576">
        <f>'[4]Crops area and crops yeild'!Q97</f>
        <v>35974</v>
      </c>
      <c r="R62" s="576">
        <f>'[4]Crops area and crops yeild'!R97</f>
        <v>36071</v>
      </c>
      <c r="S62" s="576">
        <f>'[4]Crops area and crops yeild'!S97</f>
        <v>30026</v>
      </c>
      <c r="T62" s="576">
        <f>'[4]Crops area and crops yeild'!T97</f>
        <v>31908</v>
      </c>
      <c r="U62" s="576">
        <f>'[4]Crops area and crops yeild'!U97</f>
        <v>29787.96</v>
      </c>
      <c r="V62" s="576">
        <f>'[4]Crops area and crops yeild'!V97</f>
        <v>28734.45</v>
      </c>
      <c r="W62" s="576">
        <f>'[4]Crops area and crops yeild'!W97</f>
        <v>27078.5</v>
      </c>
      <c r="X62" s="576">
        <f>'[4]Crops area and crops yeild'!X97</f>
        <v>26449.53</v>
      </c>
      <c r="Y62" s="576">
        <f>'[4]Crops area and crops yeild'!Y97</f>
        <v>23652.14</v>
      </c>
      <c r="Z62" s="576">
        <f>'[4]Crops area and crops yeild'!Z97</f>
        <v>23204.86</v>
      </c>
      <c r="AA62" s="576">
        <f>'[4]Crops area and crops yeild'!AA97</f>
        <v>23992.520000000004</v>
      </c>
      <c r="AB62" s="576">
        <f>'[4]Crops area and crops yeild'!AB97</f>
        <v>22680.5</v>
      </c>
      <c r="AC62" s="576">
        <f>'[4]Crops area and crops yeild'!AC97</f>
        <v>23414.27</v>
      </c>
      <c r="AD62" s="576">
        <f>'[4]Crops area and crops yeild'!AD97</f>
        <v>23418.260000000002</v>
      </c>
      <c r="AE62" s="576">
        <f>'[4]Crops area and crops yeild'!AE97</f>
        <v>22888.94</v>
      </c>
      <c r="AF62" s="576">
        <f>'[4]Crops area and crops yeild'!AF97</f>
        <v>22893.97</v>
      </c>
      <c r="AG62" s="576">
        <f>'[4]Crops area and crops yeild'!AG97</f>
        <v>23877.02</v>
      </c>
      <c r="AH62" s="576">
        <f>'[4]Crops area and crops yeild'!AH97</f>
        <v>22824.19</v>
      </c>
      <c r="AI62" s="576">
        <f>'[4]Crops area and crops yeild'!AI97</f>
        <v>21680.2</v>
      </c>
      <c r="AJ62" s="576">
        <f>'[4]Crops area and crops yeild'!AJ97</f>
        <v>20946.64</v>
      </c>
      <c r="AK62" s="576">
        <f>'[4]Crops area and crops yeild'!AK97</f>
        <v>22746.920000000002</v>
      </c>
    </row>
    <row r="63" spans="1:37" x14ac:dyDescent="0.25">
      <c r="A63" s="577" t="s">
        <v>258</v>
      </c>
      <c r="B63" s="577" t="s">
        <v>259</v>
      </c>
      <c r="C63" s="576">
        <f>'[4]Crops area and crops yeild'!C98</f>
        <v>2319393.5999999996</v>
      </c>
      <c r="D63" s="576">
        <f>'[4]Crops area and crops yeild'!D98</f>
        <v>2408096.6999999997</v>
      </c>
      <c r="E63" s="576">
        <f>'[4]Crops area and crops yeild'!E98</f>
        <v>2341854.9</v>
      </c>
      <c r="F63" s="576">
        <f>'[4]Crops area and crops yeild'!F98</f>
        <v>2219290.65</v>
      </c>
      <c r="G63" s="576">
        <f>'[4]Crops area and crops yeild'!G98</f>
        <v>1624087.3499999999</v>
      </c>
      <c r="H63" s="576">
        <f>'[4]Crops area and crops yeild'!H98</f>
        <v>1650651.75</v>
      </c>
      <c r="I63" s="576">
        <f>'[4]Crops area and crops yeild'!I98</f>
        <v>1830490.2</v>
      </c>
      <c r="J63" s="576">
        <f>'[4]Crops area and crops yeild'!J98</f>
        <v>1540544.8499999999</v>
      </c>
      <c r="K63" s="576">
        <f>'[4]Crops area and crops yeild'!K98</f>
        <v>1519768</v>
      </c>
      <c r="L63" s="576">
        <f>'[4]Crops area and crops yeild'!L98</f>
        <v>1406832</v>
      </c>
      <c r="M63" s="576">
        <f>'[4]Crops area and crops yeild'!M98</f>
        <v>1475992</v>
      </c>
      <c r="N63" s="576">
        <f>'[4]Crops area and crops yeild'!N98</f>
        <v>1130477</v>
      </c>
      <c r="O63" s="576">
        <f>'[4]Crops area and crops yeild'!O98</f>
        <v>900843</v>
      </c>
      <c r="P63" s="576">
        <f>'[4]Crops area and crops yeild'!P98</f>
        <v>682511</v>
      </c>
      <c r="Q63" s="576">
        <f>'[4]Crops area and crops yeild'!Q98</f>
        <v>861798</v>
      </c>
      <c r="R63" s="576">
        <f>'[4]Crops area and crops yeild'!R98</f>
        <v>1013000</v>
      </c>
      <c r="S63" s="576">
        <f>'[4]Crops area and crops yeild'!S98</f>
        <v>692174</v>
      </c>
      <c r="T63" s="576">
        <f>'[4]Crops area and crops yeild'!T98</f>
        <v>820515</v>
      </c>
      <c r="U63" s="576">
        <f>'[4]Crops area and crops yeild'!U98</f>
        <v>769561.26</v>
      </c>
      <c r="V63" s="576">
        <f>'[4]Crops area and crops yeild'!V98</f>
        <v>752539.27</v>
      </c>
      <c r="W63" s="576">
        <f>'[4]Crops area and crops yeild'!W98</f>
        <v>665175.55000000005</v>
      </c>
      <c r="X63" s="576">
        <f>'[4]Crops area and crops yeild'!X98</f>
        <v>805331.13</v>
      </c>
      <c r="Y63" s="576">
        <f>'[4]Crops area and crops yeild'!Y98</f>
        <v>661795.13</v>
      </c>
      <c r="Z63" s="576">
        <f>'[4]Crops area and crops yeild'!Z98</f>
        <v>536449.53</v>
      </c>
      <c r="AA63" s="576">
        <f>'[4]Crops area and crops yeild'!AA98</f>
        <v>697539.49</v>
      </c>
      <c r="AB63" s="576">
        <f>'[4]Crops area and crops yeild'!AB98</f>
        <v>504954.61</v>
      </c>
      <c r="AC63" s="576">
        <f>'[4]Crops area and crops yeild'!AC98</f>
        <v>699605.3</v>
      </c>
      <c r="AD63" s="576">
        <f>'[4]Crops area and crops yeild'!AD98</f>
        <v>688969.98</v>
      </c>
      <c r="AE63" s="576">
        <f>'[4]Crops area and crops yeild'!AE98</f>
        <v>583560.01</v>
      </c>
      <c r="AF63" s="576">
        <f>'[4]Crops area and crops yeild'!AF98</f>
        <v>622599.99</v>
      </c>
      <c r="AG63" s="576">
        <f>'[4]Crops area and crops yeild'!AG98</f>
        <v>696220.05</v>
      </c>
      <c r="AH63" s="576">
        <f>'[4]Crops area and crops yeild'!AH98</f>
        <v>671859.71</v>
      </c>
      <c r="AI63" s="576">
        <f>'[4]Crops area and crops yeild'!AI98</f>
        <v>655258.13</v>
      </c>
      <c r="AJ63" s="576">
        <f>'[4]Crops area and crops yeild'!AJ98</f>
        <v>573768.51</v>
      </c>
      <c r="AK63" s="576">
        <f>'[4]Crops area and crops yeild'!AK98</f>
        <v>655513.49</v>
      </c>
    </row>
    <row r="64" spans="1:37" s="579" customFormat="1" x14ac:dyDescent="0.25">
      <c r="A64" s="579" t="s">
        <v>260</v>
      </c>
      <c r="B64" s="579" t="s">
        <v>261</v>
      </c>
      <c r="C64" s="579">
        <f t="shared" ref="C64:AK64" si="41">C63/C62</f>
        <v>21.149999999999995</v>
      </c>
      <c r="D64" s="579">
        <f t="shared" si="41"/>
        <v>21.15</v>
      </c>
      <c r="E64" s="579">
        <f t="shared" si="41"/>
        <v>21.15</v>
      </c>
      <c r="F64" s="579">
        <f t="shared" si="41"/>
        <v>21.15</v>
      </c>
      <c r="G64" s="579">
        <f t="shared" si="41"/>
        <v>21.15</v>
      </c>
      <c r="H64" s="579">
        <f t="shared" si="41"/>
        <v>21.15</v>
      </c>
      <c r="I64" s="579">
        <f t="shared" si="41"/>
        <v>21.15</v>
      </c>
      <c r="J64" s="579">
        <f t="shared" si="41"/>
        <v>21.15</v>
      </c>
      <c r="K64" s="579">
        <f t="shared" si="41"/>
        <v>21.150483612831398</v>
      </c>
      <c r="L64" s="579">
        <f t="shared" si="41"/>
        <v>19.688363305576935</v>
      </c>
      <c r="M64" s="579">
        <f t="shared" si="41"/>
        <v>21.329980635278478</v>
      </c>
      <c r="N64" s="579">
        <f t="shared" si="41"/>
        <v>20.881781406431831</v>
      </c>
      <c r="O64" s="579">
        <f t="shared" si="41"/>
        <v>23.512110455708097</v>
      </c>
      <c r="P64" s="579">
        <f t="shared" si="41"/>
        <v>18.968122950364069</v>
      </c>
      <c r="Q64" s="579">
        <f t="shared" si="41"/>
        <v>23.956134986379052</v>
      </c>
      <c r="R64" s="579">
        <f t="shared" si="41"/>
        <v>28.083501982201767</v>
      </c>
      <c r="S64" s="579">
        <f t="shared" si="41"/>
        <v>23.052487843868647</v>
      </c>
      <c r="T64" s="579">
        <f t="shared" si="41"/>
        <v>25.715024445280182</v>
      </c>
      <c r="U64" s="579">
        <f t="shared" si="41"/>
        <v>25.834641244314817</v>
      </c>
      <c r="V64" s="579">
        <f t="shared" si="41"/>
        <v>26.189444029727383</v>
      </c>
      <c r="W64" s="579">
        <f t="shared" si="41"/>
        <v>24.564711856269735</v>
      </c>
      <c r="X64" s="579">
        <f t="shared" si="41"/>
        <v>30.447842740494824</v>
      </c>
      <c r="Y64" s="579">
        <f t="shared" si="41"/>
        <v>27.980348924029709</v>
      </c>
      <c r="Z64" s="579">
        <f t="shared" si="41"/>
        <v>23.117981750374707</v>
      </c>
      <c r="AA64" s="579">
        <f t="shared" si="41"/>
        <v>29.073206566046412</v>
      </c>
      <c r="AB64" s="579">
        <f t="shared" si="41"/>
        <v>22.263821785234011</v>
      </c>
      <c r="AC64" s="579">
        <f t="shared" si="41"/>
        <v>29.879441041723702</v>
      </c>
      <c r="AD64" s="579">
        <f t="shared" si="41"/>
        <v>29.42020372136956</v>
      </c>
      <c r="AE64" s="579">
        <f t="shared" si="41"/>
        <v>25.495283311503286</v>
      </c>
      <c r="AF64" s="579">
        <f t="shared" si="41"/>
        <v>27.194933425701176</v>
      </c>
      <c r="AG64" s="579">
        <f t="shared" si="41"/>
        <v>29.15858218487902</v>
      </c>
      <c r="AH64" s="579">
        <f t="shared" si="41"/>
        <v>29.436300258629114</v>
      </c>
      <c r="AI64" s="579">
        <f t="shared" si="41"/>
        <v>30.22380466969862</v>
      </c>
      <c r="AJ64" s="579">
        <f t="shared" si="41"/>
        <v>27.391911542853652</v>
      </c>
      <c r="AK64" s="579">
        <f t="shared" si="41"/>
        <v>28.817681250912209</v>
      </c>
    </row>
    <row r="65" spans="1:37" s="579" customFormat="1" x14ac:dyDescent="0.25">
      <c r="A65" s="579" t="s">
        <v>285</v>
      </c>
      <c r="B65" s="579" t="s">
        <v>263</v>
      </c>
      <c r="C65" s="579">
        <v>0.22</v>
      </c>
      <c r="D65" s="579">
        <f>C65</f>
        <v>0.22</v>
      </c>
      <c r="E65" s="579">
        <f>D65</f>
        <v>0.22</v>
      </c>
      <c r="F65" s="579">
        <f>E65</f>
        <v>0.22</v>
      </c>
      <c r="G65" s="579">
        <f>F65</f>
        <v>0.22</v>
      </c>
      <c r="H65" s="579">
        <f>G65</f>
        <v>0.22</v>
      </c>
      <c r="I65" s="579">
        <f t="shared" ref="I65:AK65" si="42">H65</f>
        <v>0.22</v>
      </c>
      <c r="J65" s="579">
        <f t="shared" si="42"/>
        <v>0.22</v>
      </c>
      <c r="K65" s="579">
        <f t="shared" si="42"/>
        <v>0.22</v>
      </c>
      <c r="L65" s="579">
        <f t="shared" si="42"/>
        <v>0.22</v>
      </c>
      <c r="M65" s="579">
        <f t="shared" si="42"/>
        <v>0.22</v>
      </c>
      <c r="N65" s="579">
        <f t="shared" si="42"/>
        <v>0.22</v>
      </c>
      <c r="O65" s="579">
        <f t="shared" si="42"/>
        <v>0.22</v>
      </c>
      <c r="P65" s="579">
        <f t="shared" si="42"/>
        <v>0.22</v>
      </c>
      <c r="Q65" s="579">
        <f t="shared" si="42"/>
        <v>0.22</v>
      </c>
      <c r="R65" s="579">
        <f t="shared" si="42"/>
        <v>0.22</v>
      </c>
      <c r="S65" s="579">
        <f t="shared" si="42"/>
        <v>0.22</v>
      </c>
      <c r="T65" s="579">
        <f t="shared" si="42"/>
        <v>0.22</v>
      </c>
      <c r="U65" s="579">
        <f t="shared" si="42"/>
        <v>0.22</v>
      </c>
      <c r="V65" s="579">
        <f t="shared" si="42"/>
        <v>0.22</v>
      </c>
      <c r="W65" s="579">
        <f t="shared" si="42"/>
        <v>0.22</v>
      </c>
      <c r="X65" s="579">
        <f t="shared" si="42"/>
        <v>0.22</v>
      </c>
      <c r="Y65" s="579">
        <f t="shared" si="42"/>
        <v>0.22</v>
      </c>
      <c r="Z65" s="579">
        <f t="shared" si="42"/>
        <v>0.22</v>
      </c>
      <c r="AA65" s="579">
        <f t="shared" si="42"/>
        <v>0.22</v>
      </c>
      <c r="AB65" s="579">
        <f t="shared" si="42"/>
        <v>0.22</v>
      </c>
      <c r="AC65" s="579">
        <f t="shared" si="42"/>
        <v>0.22</v>
      </c>
      <c r="AD65" s="579">
        <f t="shared" si="42"/>
        <v>0.22</v>
      </c>
      <c r="AE65" s="579">
        <f t="shared" si="42"/>
        <v>0.22</v>
      </c>
      <c r="AF65" s="579">
        <f t="shared" si="42"/>
        <v>0.22</v>
      </c>
      <c r="AG65" s="579">
        <f t="shared" si="42"/>
        <v>0.22</v>
      </c>
      <c r="AH65" s="579">
        <f t="shared" si="42"/>
        <v>0.22</v>
      </c>
      <c r="AI65" s="579">
        <f t="shared" si="42"/>
        <v>0.22</v>
      </c>
      <c r="AJ65" s="579">
        <f t="shared" si="42"/>
        <v>0.22</v>
      </c>
      <c r="AK65" s="579">
        <f t="shared" si="42"/>
        <v>0.22</v>
      </c>
    </row>
    <row r="66" spans="1:37" s="579" customFormat="1" x14ac:dyDescent="0.25">
      <c r="A66" s="579" t="s">
        <v>264</v>
      </c>
      <c r="B66" s="579" t="s">
        <v>265</v>
      </c>
      <c r="C66" s="579">
        <f t="shared" ref="C66:AJ66" si="43">C64*C65</f>
        <v>4.6529999999999987</v>
      </c>
      <c r="D66" s="579">
        <f t="shared" si="43"/>
        <v>4.6529999999999996</v>
      </c>
      <c r="E66" s="579">
        <f t="shared" si="43"/>
        <v>4.6529999999999996</v>
      </c>
      <c r="F66" s="579">
        <f t="shared" si="43"/>
        <v>4.6529999999999996</v>
      </c>
      <c r="G66" s="579">
        <f t="shared" si="43"/>
        <v>4.6529999999999996</v>
      </c>
      <c r="H66" s="579">
        <f t="shared" si="43"/>
        <v>4.6529999999999996</v>
      </c>
      <c r="I66" s="579">
        <f t="shared" si="43"/>
        <v>4.6529999999999996</v>
      </c>
      <c r="J66" s="579">
        <f t="shared" si="43"/>
        <v>4.6529999999999996</v>
      </c>
      <c r="K66" s="579">
        <f t="shared" si="43"/>
        <v>4.6531063948229079</v>
      </c>
      <c r="L66" s="579">
        <f t="shared" si="43"/>
        <v>4.3314399272269259</v>
      </c>
      <c r="M66" s="579">
        <f t="shared" si="43"/>
        <v>4.6925957397612654</v>
      </c>
      <c r="N66" s="579">
        <f t="shared" si="43"/>
        <v>4.5939919094150028</v>
      </c>
      <c r="O66" s="579">
        <f t="shared" si="43"/>
        <v>5.1726643002557813</v>
      </c>
      <c r="P66" s="579">
        <f t="shared" si="43"/>
        <v>4.1729870490800955</v>
      </c>
      <c r="Q66" s="579">
        <f t="shared" si="43"/>
        <v>5.2703496970033914</v>
      </c>
      <c r="R66" s="579">
        <f t="shared" si="43"/>
        <v>6.1783704360843892</v>
      </c>
      <c r="S66" s="579">
        <f t="shared" si="43"/>
        <v>5.0715473256511023</v>
      </c>
      <c r="T66" s="579">
        <f t="shared" si="43"/>
        <v>5.6573053779616398</v>
      </c>
      <c r="U66" s="579">
        <f t="shared" si="43"/>
        <v>5.6836210737492596</v>
      </c>
      <c r="V66" s="579">
        <f t="shared" si="43"/>
        <v>5.7616776865400245</v>
      </c>
      <c r="W66" s="579">
        <f t="shared" si="43"/>
        <v>5.4042366083793416</v>
      </c>
      <c r="X66" s="579">
        <f t="shared" si="43"/>
        <v>6.698525402908861</v>
      </c>
      <c r="Y66" s="579">
        <f t="shared" si="43"/>
        <v>6.1556767632865359</v>
      </c>
      <c r="Z66" s="579">
        <f t="shared" si="43"/>
        <v>5.0859559850824354</v>
      </c>
      <c r="AA66" s="579">
        <f t="shared" si="43"/>
        <v>6.3961054445302103</v>
      </c>
      <c r="AB66" s="579">
        <f t="shared" si="43"/>
        <v>4.8980407927514822</v>
      </c>
      <c r="AC66" s="579">
        <f t="shared" si="43"/>
        <v>6.5734770291792142</v>
      </c>
      <c r="AD66" s="579">
        <f t="shared" si="43"/>
        <v>6.4724448187013035</v>
      </c>
      <c r="AE66" s="579">
        <f t="shared" si="43"/>
        <v>5.6089623285307226</v>
      </c>
      <c r="AF66" s="579">
        <f t="shared" si="43"/>
        <v>5.9828853536542592</v>
      </c>
      <c r="AG66" s="579">
        <f t="shared" si="43"/>
        <v>6.4148880806733848</v>
      </c>
      <c r="AH66" s="579">
        <f t="shared" si="43"/>
        <v>6.4759860568984049</v>
      </c>
      <c r="AI66" s="579">
        <f t="shared" si="43"/>
        <v>6.6492370273336965</v>
      </c>
      <c r="AJ66" s="579">
        <f t="shared" si="43"/>
        <v>6.0262205394278032</v>
      </c>
      <c r="AK66" s="579">
        <f>AK64*AK65</f>
        <v>6.3398898752006856</v>
      </c>
    </row>
    <row r="67" spans="1:37" s="579" customFormat="1" x14ac:dyDescent="0.25">
      <c r="A67" s="579" t="s">
        <v>266</v>
      </c>
      <c r="C67" s="585">
        <v>0.1</v>
      </c>
      <c r="D67" s="579">
        <f t="shared" ref="D67:S68" si="44">C67</f>
        <v>0.1</v>
      </c>
      <c r="E67" s="579">
        <f t="shared" si="44"/>
        <v>0.1</v>
      </c>
      <c r="F67" s="579">
        <f t="shared" si="44"/>
        <v>0.1</v>
      </c>
      <c r="G67" s="579">
        <f t="shared" si="44"/>
        <v>0.1</v>
      </c>
      <c r="H67" s="579">
        <f t="shared" si="44"/>
        <v>0.1</v>
      </c>
      <c r="I67" s="579">
        <f t="shared" si="44"/>
        <v>0.1</v>
      </c>
      <c r="J67" s="579">
        <f t="shared" si="44"/>
        <v>0.1</v>
      </c>
      <c r="K67" s="579">
        <f t="shared" si="44"/>
        <v>0.1</v>
      </c>
      <c r="L67" s="579">
        <f t="shared" si="44"/>
        <v>0.1</v>
      </c>
      <c r="M67" s="579">
        <f t="shared" si="44"/>
        <v>0.1</v>
      </c>
      <c r="N67" s="579">
        <f t="shared" si="44"/>
        <v>0.1</v>
      </c>
      <c r="O67" s="579">
        <f t="shared" si="44"/>
        <v>0.1</v>
      </c>
      <c r="P67" s="579">
        <f t="shared" si="44"/>
        <v>0.1</v>
      </c>
      <c r="Q67" s="579">
        <f t="shared" si="44"/>
        <v>0.1</v>
      </c>
      <c r="R67" s="579">
        <f t="shared" si="44"/>
        <v>0.1</v>
      </c>
      <c r="S67" s="579">
        <f t="shared" si="44"/>
        <v>0.1</v>
      </c>
      <c r="T67" s="579">
        <f t="shared" ref="T67:AK68" si="45">S67</f>
        <v>0.1</v>
      </c>
      <c r="U67" s="579">
        <f t="shared" si="45"/>
        <v>0.1</v>
      </c>
      <c r="V67" s="579">
        <f t="shared" si="45"/>
        <v>0.1</v>
      </c>
      <c r="W67" s="579">
        <f t="shared" si="45"/>
        <v>0.1</v>
      </c>
      <c r="X67" s="579">
        <f t="shared" si="45"/>
        <v>0.1</v>
      </c>
      <c r="Y67" s="579">
        <f t="shared" si="45"/>
        <v>0.1</v>
      </c>
      <c r="Z67" s="579">
        <f t="shared" si="45"/>
        <v>0.1</v>
      </c>
      <c r="AA67" s="579">
        <f t="shared" si="45"/>
        <v>0.1</v>
      </c>
      <c r="AB67" s="579">
        <f t="shared" si="45"/>
        <v>0.1</v>
      </c>
      <c r="AC67" s="579">
        <f t="shared" si="45"/>
        <v>0.1</v>
      </c>
      <c r="AD67" s="579">
        <f t="shared" si="45"/>
        <v>0.1</v>
      </c>
      <c r="AE67" s="579">
        <f t="shared" si="45"/>
        <v>0.1</v>
      </c>
      <c r="AF67" s="579">
        <f t="shared" si="45"/>
        <v>0.1</v>
      </c>
      <c r="AG67" s="579">
        <f t="shared" si="45"/>
        <v>0.1</v>
      </c>
      <c r="AH67" s="579">
        <f t="shared" si="45"/>
        <v>0.1</v>
      </c>
      <c r="AI67" s="579">
        <f t="shared" si="45"/>
        <v>0.1</v>
      </c>
      <c r="AJ67" s="579">
        <f t="shared" si="45"/>
        <v>0.1</v>
      </c>
      <c r="AK67" s="579">
        <f t="shared" si="45"/>
        <v>0.1</v>
      </c>
    </row>
    <row r="68" spans="1:37" s="579" customFormat="1" x14ac:dyDescent="0.25">
      <c r="A68" s="579" t="s">
        <v>267</v>
      </c>
      <c r="C68" s="585">
        <v>1.06</v>
      </c>
      <c r="D68" s="579">
        <f t="shared" si="44"/>
        <v>1.06</v>
      </c>
      <c r="E68" s="579">
        <f t="shared" si="44"/>
        <v>1.06</v>
      </c>
      <c r="F68" s="579">
        <f t="shared" si="44"/>
        <v>1.06</v>
      </c>
      <c r="G68" s="579">
        <f t="shared" si="44"/>
        <v>1.06</v>
      </c>
      <c r="H68" s="579">
        <f t="shared" si="44"/>
        <v>1.06</v>
      </c>
      <c r="I68" s="579">
        <f t="shared" si="44"/>
        <v>1.06</v>
      </c>
      <c r="J68" s="579">
        <f t="shared" si="44"/>
        <v>1.06</v>
      </c>
      <c r="K68" s="579">
        <f t="shared" si="44"/>
        <v>1.06</v>
      </c>
      <c r="L68" s="579">
        <f t="shared" si="44"/>
        <v>1.06</v>
      </c>
      <c r="M68" s="579">
        <f t="shared" si="44"/>
        <v>1.06</v>
      </c>
      <c r="N68" s="579">
        <f t="shared" si="44"/>
        <v>1.06</v>
      </c>
      <c r="O68" s="579">
        <f t="shared" si="44"/>
        <v>1.06</v>
      </c>
      <c r="P68" s="579">
        <f t="shared" si="44"/>
        <v>1.06</v>
      </c>
      <c r="Q68" s="579">
        <f t="shared" si="44"/>
        <v>1.06</v>
      </c>
      <c r="R68" s="579">
        <f t="shared" si="44"/>
        <v>1.06</v>
      </c>
      <c r="S68" s="579">
        <f t="shared" si="44"/>
        <v>1.06</v>
      </c>
      <c r="T68" s="579">
        <f t="shared" si="45"/>
        <v>1.06</v>
      </c>
      <c r="U68" s="579">
        <f t="shared" si="45"/>
        <v>1.06</v>
      </c>
      <c r="V68" s="579">
        <f t="shared" si="45"/>
        <v>1.06</v>
      </c>
      <c r="W68" s="579">
        <f t="shared" si="45"/>
        <v>1.06</v>
      </c>
      <c r="X68" s="579">
        <f t="shared" si="45"/>
        <v>1.06</v>
      </c>
      <c r="Y68" s="579">
        <f t="shared" si="45"/>
        <v>1.06</v>
      </c>
      <c r="Z68" s="579">
        <f t="shared" si="45"/>
        <v>1.06</v>
      </c>
      <c r="AA68" s="579">
        <f t="shared" si="45"/>
        <v>1.06</v>
      </c>
      <c r="AB68" s="579">
        <f t="shared" si="45"/>
        <v>1.06</v>
      </c>
      <c r="AC68" s="579">
        <f t="shared" si="45"/>
        <v>1.06</v>
      </c>
      <c r="AD68" s="579">
        <f t="shared" si="45"/>
        <v>1.06</v>
      </c>
      <c r="AE68" s="579">
        <f t="shared" si="45"/>
        <v>1.06</v>
      </c>
      <c r="AF68" s="579">
        <f t="shared" si="45"/>
        <v>1.06</v>
      </c>
      <c r="AG68" s="579">
        <f t="shared" si="45"/>
        <v>1.06</v>
      </c>
      <c r="AH68" s="579">
        <f t="shared" si="45"/>
        <v>1.06</v>
      </c>
      <c r="AI68" s="579">
        <f t="shared" si="45"/>
        <v>1.06</v>
      </c>
      <c r="AJ68" s="579">
        <f t="shared" si="45"/>
        <v>1.06</v>
      </c>
      <c r="AK68" s="579">
        <f t="shared" si="45"/>
        <v>1.06</v>
      </c>
    </row>
    <row r="69" spans="1:37" s="579" customFormat="1" x14ac:dyDescent="0.25">
      <c r="A69" s="579" t="s">
        <v>268</v>
      </c>
      <c r="B69" s="579" t="s">
        <v>261</v>
      </c>
      <c r="C69" s="579">
        <f t="shared" ref="C69:AJ69" si="46">C66*C67+C68</f>
        <v>1.5252999999999999</v>
      </c>
      <c r="D69" s="579">
        <f t="shared" si="46"/>
        <v>1.5253000000000001</v>
      </c>
      <c r="E69" s="579">
        <f t="shared" si="46"/>
        <v>1.5253000000000001</v>
      </c>
      <c r="F69" s="579">
        <f t="shared" si="46"/>
        <v>1.5253000000000001</v>
      </c>
      <c r="G69" s="579">
        <f t="shared" si="46"/>
        <v>1.5253000000000001</v>
      </c>
      <c r="H69" s="579">
        <f t="shared" si="46"/>
        <v>1.5253000000000001</v>
      </c>
      <c r="I69" s="579">
        <f t="shared" si="46"/>
        <v>1.5253000000000001</v>
      </c>
      <c r="J69" s="579">
        <f t="shared" si="46"/>
        <v>1.5253000000000001</v>
      </c>
      <c r="K69" s="579">
        <f t="shared" si="46"/>
        <v>1.5253106394822908</v>
      </c>
      <c r="L69" s="579">
        <f t="shared" si="46"/>
        <v>1.4931439927226926</v>
      </c>
      <c r="M69" s="579">
        <f t="shared" si="46"/>
        <v>1.5292595739761266</v>
      </c>
      <c r="N69" s="579">
        <f t="shared" si="46"/>
        <v>1.5193991909415003</v>
      </c>
      <c r="O69" s="579">
        <f t="shared" si="46"/>
        <v>1.5772664300255781</v>
      </c>
      <c r="P69" s="579">
        <f t="shared" si="46"/>
        <v>1.4772987049080095</v>
      </c>
      <c r="Q69" s="579">
        <f t="shared" si="46"/>
        <v>1.5870349697003392</v>
      </c>
      <c r="R69" s="579">
        <f t="shared" si="46"/>
        <v>1.6778370436084389</v>
      </c>
      <c r="S69" s="579">
        <f t="shared" si="46"/>
        <v>1.5671547325651103</v>
      </c>
      <c r="T69" s="579">
        <f t="shared" si="46"/>
        <v>1.6257305377961639</v>
      </c>
      <c r="U69" s="579">
        <f t="shared" si="46"/>
        <v>1.6283621073749259</v>
      </c>
      <c r="V69" s="579">
        <f t="shared" si="46"/>
        <v>1.6361677686540026</v>
      </c>
      <c r="W69" s="579">
        <f t="shared" si="46"/>
        <v>1.6004236608379343</v>
      </c>
      <c r="X69" s="579">
        <f t="shared" si="46"/>
        <v>1.7298525402908862</v>
      </c>
      <c r="Y69" s="579">
        <f t="shared" si="46"/>
        <v>1.6755676763286536</v>
      </c>
      <c r="Z69" s="579">
        <f t="shared" si="46"/>
        <v>1.5685955985082436</v>
      </c>
      <c r="AA69" s="579">
        <f t="shared" si="46"/>
        <v>1.6996105444530212</v>
      </c>
      <c r="AB69" s="579">
        <f t="shared" si="46"/>
        <v>1.5498040792751482</v>
      </c>
      <c r="AC69" s="579">
        <f t="shared" si="46"/>
        <v>1.7173477029179214</v>
      </c>
      <c r="AD69" s="579">
        <f t="shared" si="46"/>
        <v>1.7072444818701304</v>
      </c>
      <c r="AE69" s="579">
        <f t="shared" si="46"/>
        <v>1.6208962328530725</v>
      </c>
      <c r="AF69" s="579">
        <f t="shared" si="46"/>
        <v>1.658288535365426</v>
      </c>
      <c r="AG69" s="579">
        <f t="shared" si="46"/>
        <v>1.7014888080673387</v>
      </c>
      <c r="AH69" s="579">
        <f t="shared" si="46"/>
        <v>1.7075986056898405</v>
      </c>
      <c r="AI69" s="579">
        <f t="shared" si="46"/>
        <v>1.7249237027333697</v>
      </c>
      <c r="AJ69" s="579">
        <f t="shared" si="46"/>
        <v>1.6626220539427803</v>
      </c>
      <c r="AK69" s="579">
        <f>AK66*AK67+AK68</f>
        <v>1.6939889875200687</v>
      </c>
    </row>
    <row r="70" spans="1:37" s="579" customFormat="1" x14ac:dyDescent="0.25">
      <c r="A70" s="579" t="s">
        <v>269</v>
      </c>
      <c r="C70" s="579">
        <v>1</v>
      </c>
      <c r="D70" s="579">
        <f t="shared" ref="D70:S75" si="47">C70</f>
        <v>1</v>
      </c>
      <c r="E70" s="579">
        <f t="shared" si="47"/>
        <v>1</v>
      </c>
      <c r="F70" s="579">
        <f t="shared" si="47"/>
        <v>1</v>
      </c>
      <c r="G70" s="579">
        <f t="shared" si="47"/>
        <v>1</v>
      </c>
      <c r="H70" s="579">
        <f t="shared" si="47"/>
        <v>1</v>
      </c>
      <c r="I70" s="579">
        <f t="shared" si="47"/>
        <v>1</v>
      </c>
      <c r="J70" s="579">
        <f t="shared" si="47"/>
        <v>1</v>
      </c>
      <c r="K70" s="579">
        <f t="shared" si="47"/>
        <v>1</v>
      </c>
      <c r="L70" s="579">
        <f t="shared" si="47"/>
        <v>1</v>
      </c>
      <c r="M70" s="579">
        <f t="shared" si="47"/>
        <v>1</v>
      </c>
      <c r="N70" s="579">
        <f t="shared" si="47"/>
        <v>1</v>
      </c>
      <c r="O70" s="579">
        <f t="shared" si="47"/>
        <v>1</v>
      </c>
      <c r="P70" s="579">
        <f t="shared" si="47"/>
        <v>1</v>
      </c>
      <c r="Q70" s="579">
        <f t="shared" si="47"/>
        <v>1</v>
      </c>
      <c r="R70" s="579">
        <f t="shared" si="47"/>
        <v>1</v>
      </c>
      <c r="S70" s="579">
        <f t="shared" si="47"/>
        <v>1</v>
      </c>
      <c r="T70" s="579">
        <f t="shared" ref="T70:AK75" si="48">S70</f>
        <v>1</v>
      </c>
      <c r="U70" s="579">
        <f t="shared" si="48"/>
        <v>1</v>
      </c>
      <c r="V70" s="579">
        <f t="shared" si="48"/>
        <v>1</v>
      </c>
      <c r="W70" s="579">
        <f t="shared" si="48"/>
        <v>1</v>
      </c>
      <c r="X70" s="579">
        <f t="shared" si="48"/>
        <v>1</v>
      </c>
      <c r="Y70" s="579">
        <f t="shared" si="48"/>
        <v>1</v>
      </c>
      <c r="Z70" s="579">
        <f t="shared" si="48"/>
        <v>1</v>
      </c>
      <c r="AA70" s="579">
        <f t="shared" si="48"/>
        <v>1</v>
      </c>
      <c r="AB70" s="579">
        <f t="shared" si="48"/>
        <v>1</v>
      </c>
      <c r="AC70" s="579">
        <f t="shared" si="48"/>
        <v>1</v>
      </c>
      <c r="AD70" s="579">
        <f t="shared" si="48"/>
        <v>1</v>
      </c>
      <c r="AE70" s="579">
        <f t="shared" si="48"/>
        <v>1</v>
      </c>
      <c r="AF70" s="579">
        <f t="shared" si="48"/>
        <v>1</v>
      </c>
      <c r="AG70" s="579">
        <f t="shared" si="48"/>
        <v>1</v>
      </c>
      <c r="AH70" s="579">
        <f t="shared" si="48"/>
        <v>1</v>
      </c>
      <c r="AI70" s="579">
        <f t="shared" si="48"/>
        <v>1</v>
      </c>
      <c r="AJ70" s="579">
        <f t="shared" si="48"/>
        <v>1</v>
      </c>
      <c r="AK70" s="579">
        <f t="shared" si="48"/>
        <v>1</v>
      </c>
    </row>
    <row r="71" spans="1:37" s="579" customFormat="1" x14ac:dyDescent="0.25">
      <c r="A71" s="579" t="s">
        <v>270</v>
      </c>
      <c r="B71" s="579" t="s">
        <v>271</v>
      </c>
      <c r="C71" s="585">
        <v>1.9E-2</v>
      </c>
      <c r="D71" s="579">
        <f t="shared" si="47"/>
        <v>1.9E-2</v>
      </c>
      <c r="E71" s="579">
        <f t="shared" si="47"/>
        <v>1.9E-2</v>
      </c>
      <c r="F71" s="579">
        <f t="shared" si="47"/>
        <v>1.9E-2</v>
      </c>
      <c r="G71" s="579">
        <f t="shared" si="47"/>
        <v>1.9E-2</v>
      </c>
      <c r="H71" s="579">
        <f t="shared" si="47"/>
        <v>1.9E-2</v>
      </c>
      <c r="I71" s="579">
        <f t="shared" si="47"/>
        <v>1.9E-2</v>
      </c>
      <c r="J71" s="579">
        <f t="shared" si="47"/>
        <v>1.9E-2</v>
      </c>
      <c r="K71" s="579">
        <f t="shared" si="47"/>
        <v>1.9E-2</v>
      </c>
      <c r="L71" s="579">
        <f t="shared" si="47"/>
        <v>1.9E-2</v>
      </c>
      <c r="M71" s="579">
        <f t="shared" si="47"/>
        <v>1.9E-2</v>
      </c>
      <c r="N71" s="579">
        <f t="shared" si="47"/>
        <v>1.9E-2</v>
      </c>
      <c r="O71" s="579">
        <f t="shared" si="47"/>
        <v>1.9E-2</v>
      </c>
      <c r="P71" s="579">
        <f t="shared" si="47"/>
        <v>1.9E-2</v>
      </c>
      <c r="Q71" s="579">
        <f t="shared" si="47"/>
        <v>1.9E-2</v>
      </c>
      <c r="R71" s="579">
        <f t="shared" si="47"/>
        <v>1.9E-2</v>
      </c>
      <c r="S71" s="579">
        <f t="shared" si="47"/>
        <v>1.9E-2</v>
      </c>
      <c r="T71" s="579">
        <f t="shared" si="48"/>
        <v>1.9E-2</v>
      </c>
      <c r="U71" s="579">
        <f t="shared" si="48"/>
        <v>1.9E-2</v>
      </c>
      <c r="V71" s="579">
        <f t="shared" si="48"/>
        <v>1.9E-2</v>
      </c>
      <c r="W71" s="579">
        <f t="shared" si="48"/>
        <v>1.9E-2</v>
      </c>
      <c r="X71" s="579">
        <f t="shared" si="48"/>
        <v>1.9E-2</v>
      </c>
      <c r="Y71" s="579">
        <f t="shared" si="48"/>
        <v>1.9E-2</v>
      </c>
      <c r="Z71" s="579">
        <f t="shared" si="48"/>
        <v>1.9E-2</v>
      </c>
      <c r="AA71" s="579">
        <f t="shared" si="48"/>
        <v>1.9E-2</v>
      </c>
      <c r="AB71" s="579">
        <f t="shared" si="48"/>
        <v>1.9E-2</v>
      </c>
      <c r="AC71" s="579">
        <f t="shared" si="48"/>
        <v>1.9E-2</v>
      </c>
      <c r="AD71" s="579">
        <f t="shared" si="48"/>
        <v>1.9E-2</v>
      </c>
      <c r="AE71" s="579">
        <f t="shared" si="48"/>
        <v>1.9E-2</v>
      </c>
      <c r="AF71" s="579">
        <f t="shared" si="48"/>
        <v>1.9E-2</v>
      </c>
      <c r="AG71" s="579">
        <f t="shared" si="48"/>
        <v>1.9E-2</v>
      </c>
      <c r="AH71" s="579">
        <f t="shared" si="48"/>
        <v>1.9E-2</v>
      </c>
      <c r="AI71" s="579">
        <f t="shared" si="48"/>
        <v>1.9E-2</v>
      </c>
      <c r="AJ71" s="579">
        <f t="shared" si="48"/>
        <v>1.9E-2</v>
      </c>
      <c r="AK71" s="579">
        <f t="shared" si="48"/>
        <v>1.9E-2</v>
      </c>
    </row>
    <row r="72" spans="1:37" s="579" customFormat="1" x14ac:dyDescent="0.25">
      <c r="A72" s="579" t="s">
        <v>272</v>
      </c>
      <c r="C72" s="579">
        <v>1</v>
      </c>
      <c r="D72" s="579">
        <f t="shared" si="47"/>
        <v>1</v>
      </c>
      <c r="E72" s="579">
        <f t="shared" si="47"/>
        <v>1</v>
      </c>
      <c r="F72" s="579">
        <f t="shared" si="47"/>
        <v>1</v>
      </c>
      <c r="G72" s="579">
        <f t="shared" si="47"/>
        <v>1</v>
      </c>
      <c r="H72" s="579">
        <f t="shared" si="47"/>
        <v>1</v>
      </c>
      <c r="I72" s="579">
        <f t="shared" si="47"/>
        <v>1</v>
      </c>
      <c r="J72" s="579">
        <f t="shared" si="47"/>
        <v>1</v>
      </c>
      <c r="K72" s="579">
        <f t="shared" si="47"/>
        <v>1</v>
      </c>
      <c r="L72" s="579">
        <f t="shared" si="47"/>
        <v>1</v>
      </c>
      <c r="M72" s="579">
        <f t="shared" si="47"/>
        <v>1</v>
      </c>
      <c r="N72" s="579">
        <f t="shared" si="47"/>
        <v>1</v>
      </c>
      <c r="O72" s="579">
        <f t="shared" si="47"/>
        <v>1</v>
      </c>
      <c r="P72" s="579">
        <f t="shared" si="47"/>
        <v>1</v>
      </c>
      <c r="Q72" s="579">
        <f t="shared" si="47"/>
        <v>1</v>
      </c>
      <c r="R72" s="579">
        <f t="shared" si="47"/>
        <v>1</v>
      </c>
      <c r="S72" s="579">
        <f t="shared" si="47"/>
        <v>1</v>
      </c>
      <c r="T72" s="579">
        <f t="shared" si="48"/>
        <v>1</v>
      </c>
      <c r="U72" s="579">
        <f t="shared" si="48"/>
        <v>1</v>
      </c>
      <c r="V72" s="579">
        <f t="shared" si="48"/>
        <v>1</v>
      </c>
      <c r="W72" s="579">
        <f t="shared" si="48"/>
        <v>1</v>
      </c>
      <c r="X72" s="579">
        <f t="shared" si="48"/>
        <v>1</v>
      </c>
      <c r="Y72" s="579">
        <f t="shared" si="48"/>
        <v>1</v>
      </c>
      <c r="Z72" s="579">
        <f t="shared" si="48"/>
        <v>1</v>
      </c>
      <c r="AA72" s="579">
        <f t="shared" si="48"/>
        <v>1</v>
      </c>
      <c r="AB72" s="579">
        <f t="shared" si="48"/>
        <v>1</v>
      </c>
      <c r="AC72" s="579">
        <f t="shared" si="48"/>
        <v>1</v>
      </c>
      <c r="AD72" s="579">
        <f t="shared" si="48"/>
        <v>1</v>
      </c>
      <c r="AE72" s="579">
        <f t="shared" si="48"/>
        <v>1</v>
      </c>
      <c r="AF72" s="579">
        <f t="shared" si="48"/>
        <v>1</v>
      </c>
      <c r="AG72" s="579">
        <f t="shared" si="48"/>
        <v>1</v>
      </c>
      <c r="AH72" s="579">
        <f t="shared" si="48"/>
        <v>1</v>
      </c>
      <c r="AI72" s="579">
        <f t="shared" si="48"/>
        <v>1</v>
      </c>
      <c r="AJ72" s="579">
        <f t="shared" si="48"/>
        <v>1</v>
      </c>
      <c r="AK72" s="579">
        <f t="shared" si="48"/>
        <v>1</v>
      </c>
    </row>
    <row r="73" spans="1:37" s="579" customFormat="1" x14ac:dyDescent="0.25">
      <c r="A73" s="579" t="s">
        <v>273</v>
      </c>
      <c r="C73" s="585">
        <v>0.4</v>
      </c>
      <c r="D73" s="579">
        <f t="shared" si="47"/>
        <v>0.4</v>
      </c>
      <c r="E73" s="579">
        <f t="shared" si="47"/>
        <v>0.4</v>
      </c>
      <c r="F73" s="579">
        <f t="shared" si="47"/>
        <v>0.4</v>
      </c>
      <c r="G73" s="579">
        <f t="shared" si="47"/>
        <v>0.4</v>
      </c>
      <c r="H73" s="579">
        <f t="shared" si="47"/>
        <v>0.4</v>
      </c>
      <c r="I73" s="579">
        <f t="shared" si="47"/>
        <v>0.4</v>
      </c>
      <c r="J73" s="579">
        <f t="shared" si="47"/>
        <v>0.4</v>
      </c>
      <c r="K73" s="579">
        <f t="shared" si="47"/>
        <v>0.4</v>
      </c>
      <c r="L73" s="579">
        <f t="shared" si="47"/>
        <v>0.4</v>
      </c>
      <c r="M73" s="579">
        <f t="shared" si="47"/>
        <v>0.4</v>
      </c>
      <c r="N73" s="579">
        <f t="shared" si="47"/>
        <v>0.4</v>
      </c>
      <c r="O73" s="579">
        <f t="shared" si="47"/>
        <v>0.4</v>
      </c>
      <c r="P73" s="579">
        <f t="shared" si="47"/>
        <v>0.4</v>
      </c>
      <c r="Q73" s="579">
        <f t="shared" si="47"/>
        <v>0.4</v>
      </c>
      <c r="R73" s="579">
        <f t="shared" si="47"/>
        <v>0.4</v>
      </c>
      <c r="S73" s="579">
        <f t="shared" si="47"/>
        <v>0.4</v>
      </c>
      <c r="T73" s="579">
        <f t="shared" si="48"/>
        <v>0.4</v>
      </c>
      <c r="U73" s="579">
        <f t="shared" si="48"/>
        <v>0.4</v>
      </c>
      <c r="V73" s="579">
        <f t="shared" si="48"/>
        <v>0.4</v>
      </c>
      <c r="W73" s="579">
        <f t="shared" si="48"/>
        <v>0.4</v>
      </c>
      <c r="X73" s="579">
        <f t="shared" si="48"/>
        <v>0.4</v>
      </c>
      <c r="Y73" s="579">
        <f t="shared" si="48"/>
        <v>0.4</v>
      </c>
      <c r="Z73" s="579">
        <f t="shared" si="48"/>
        <v>0.4</v>
      </c>
      <c r="AA73" s="579">
        <f t="shared" si="48"/>
        <v>0.4</v>
      </c>
      <c r="AB73" s="579">
        <f t="shared" si="48"/>
        <v>0.4</v>
      </c>
      <c r="AC73" s="579">
        <f t="shared" si="48"/>
        <v>0.4</v>
      </c>
      <c r="AD73" s="579">
        <f t="shared" si="48"/>
        <v>0.4</v>
      </c>
      <c r="AE73" s="579">
        <f t="shared" si="48"/>
        <v>0.4</v>
      </c>
      <c r="AF73" s="579">
        <f t="shared" si="48"/>
        <v>0.4</v>
      </c>
      <c r="AG73" s="579">
        <f t="shared" si="48"/>
        <v>0.4</v>
      </c>
      <c r="AH73" s="579">
        <f t="shared" si="48"/>
        <v>0.4</v>
      </c>
      <c r="AI73" s="579">
        <f t="shared" si="48"/>
        <v>0.4</v>
      </c>
      <c r="AJ73" s="579">
        <f t="shared" si="48"/>
        <v>0.4</v>
      </c>
      <c r="AK73" s="579">
        <f t="shared" si="48"/>
        <v>0.4</v>
      </c>
    </row>
    <row r="74" spans="1:37" s="579" customFormat="1" x14ac:dyDescent="0.25">
      <c r="A74" s="579" t="s">
        <v>274</v>
      </c>
      <c r="C74" s="585">
        <v>0.2</v>
      </c>
      <c r="D74" s="579">
        <f t="shared" si="47"/>
        <v>0.2</v>
      </c>
      <c r="E74" s="579">
        <f t="shared" si="47"/>
        <v>0.2</v>
      </c>
      <c r="F74" s="579">
        <f t="shared" si="47"/>
        <v>0.2</v>
      </c>
      <c r="G74" s="579">
        <f t="shared" si="47"/>
        <v>0.2</v>
      </c>
      <c r="H74" s="579">
        <f t="shared" si="47"/>
        <v>0.2</v>
      </c>
      <c r="I74" s="579">
        <f t="shared" si="47"/>
        <v>0.2</v>
      </c>
      <c r="J74" s="579">
        <f t="shared" si="47"/>
        <v>0.2</v>
      </c>
      <c r="K74" s="579">
        <f t="shared" si="47"/>
        <v>0.2</v>
      </c>
      <c r="L74" s="579">
        <f t="shared" si="47"/>
        <v>0.2</v>
      </c>
      <c r="M74" s="579">
        <f t="shared" si="47"/>
        <v>0.2</v>
      </c>
      <c r="N74" s="579">
        <f t="shared" si="47"/>
        <v>0.2</v>
      </c>
      <c r="O74" s="579">
        <f t="shared" si="47"/>
        <v>0.2</v>
      </c>
      <c r="P74" s="579">
        <f t="shared" si="47"/>
        <v>0.2</v>
      </c>
      <c r="Q74" s="579">
        <f t="shared" si="47"/>
        <v>0.2</v>
      </c>
      <c r="R74" s="579">
        <f t="shared" si="47"/>
        <v>0.2</v>
      </c>
      <c r="S74" s="579">
        <f t="shared" si="47"/>
        <v>0.2</v>
      </c>
      <c r="T74" s="579">
        <f t="shared" si="48"/>
        <v>0.2</v>
      </c>
      <c r="U74" s="579">
        <f t="shared" si="48"/>
        <v>0.2</v>
      </c>
      <c r="V74" s="579">
        <f t="shared" si="48"/>
        <v>0.2</v>
      </c>
      <c r="W74" s="579">
        <f t="shared" si="48"/>
        <v>0.2</v>
      </c>
      <c r="X74" s="579">
        <f t="shared" si="48"/>
        <v>0.2</v>
      </c>
      <c r="Y74" s="579">
        <f t="shared" si="48"/>
        <v>0.2</v>
      </c>
      <c r="Z74" s="579">
        <f t="shared" si="48"/>
        <v>0.2</v>
      </c>
      <c r="AA74" s="579">
        <f t="shared" si="48"/>
        <v>0.2</v>
      </c>
      <c r="AB74" s="579">
        <f t="shared" si="48"/>
        <v>0.2</v>
      </c>
      <c r="AC74" s="579">
        <f t="shared" si="48"/>
        <v>0.2</v>
      </c>
      <c r="AD74" s="579">
        <f t="shared" si="48"/>
        <v>0.2</v>
      </c>
      <c r="AE74" s="579">
        <f t="shared" si="48"/>
        <v>0.2</v>
      </c>
      <c r="AF74" s="579">
        <f t="shared" si="48"/>
        <v>0.2</v>
      </c>
      <c r="AG74" s="579">
        <f t="shared" si="48"/>
        <v>0.2</v>
      </c>
      <c r="AH74" s="579">
        <f t="shared" si="48"/>
        <v>0.2</v>
      </c>
      <c r="AI74" s="579">
        <f t="shared" si="48"/>
        <v>0.2</v>
      </c>
      <c r="AJ74" s="579">
        <f t="shared" si="48"/>
        <v>0.2</v>
      </c>
      <c r="AK74" s="579">
        <f t="shared" si="48"/>
        <v>0.2</v>
      </c>
    </row>
    <row r="75" spans="1:37" s="579" customFormat="1" x14ac:dyDescent="0.25">
      <c r="A75" s="579" t="s">
        <v>275</v>
      </c>
      <c r="B75" s="579" t="s">
        <v>271</v>
      </c>
      <c r="C75" s="585">
        <v>1.4E-2</v>
      </c>
      <c r="D75" s="579">
        <f t="shared" si="47"/>
        <v>1.4E-2</v>
      </c>
      <c r="E75" s="579">
        <f t="shared" si="47"/>
        <v>1.4E-2</v>
      </c>
      <c r="F75" s="579">
        <f t="shared" si="47"/>
        <v>1.4E-2</v>
      </c>
      <c r="G75" s="579">
        <f t="shared" si="47"/>
        <v>1.4E-2</v>
      </c>
      <c r="H75" s="579">
        <f t="shared" si="47"/>
        <v>1.4E-2</v>
      </c>
      <c r="I75" s="579">
        <f t="shared" si="47"/>
        <v>1.4E-2</v>
      </c>
      <c r="J75" s="579">
        <f t="shared" si="47"/>
        <v>1.4E-2</v>
      </c>
      <c r="K75" s="579">
        <f t="shared" si="47"/>
        <v>1.4E-2</v>
      </c>
      <c r="L75" s="579">
        <f t="shared" si="47"/>
        <v>1.4E-2</v>
      </c>
      <c r="M75" s="579">
        <f t="shared" si="47"/>
        <v>1.4E-2</v>
      </c>
      <c r="N75" s="579">
        <f t="shared" si="47"/>
        <v>1.4E-2</v>
      </c>
      <c r="O75" s="579">
        <f t="shared" si="47"/>
        <v>1.4E-2</v>
      </c>
      <c r="P75" s="579">
        <f t="shared" si="47"/>
        <v>1.4E-2</v>
      </c>
      <c r="Q75" s="579">
        <f t="shared" si="47"/>
        <v>1.4E-2</v>
      </c>
      <c r="R75" s="579">
        <f t="shared" si="47"/>
        <v>1.4E-2</v>
      </c>
      <c r="S75" s="579">
        <f t="shared" si="47"/>
        <v>1.4E-2</v>
      </c>
      <c r="T75" s="579">
        <f t="shared" si="48"/>
        <v>1.4E-2</v>
      </c>
      <c r="U75" s="579">
        <f t="shared" si="48"/>
        <v>1.4E-2</v>
      </c>
      <c r="V75" s="579">
        <f t="shared" si="48"/>
        <v>1.4E-2</v>
      </c>
      <c r="W75" s="579">
        <f t="shared" si="48"/>
        <v>1.4E-2</v>
      </c>
      <c r="X75" s="579">
        <f t="shared" si="48"/>
        <v>1.4E-2</v>
      </c>
      <c r="Y75" s="579">
        <f t="shared" si="48"/>
        <v>1.4E-2</v>
      </c>
      <c r="Z75" s="579">
        <f t="shared" si="48"/>
        <v>1.4E-2</v>
      </c>
      <c r="AA75" s="579">
        <f t="shared" si="48"/>
        <v>1.4E-2</v>
      </c>
      <c r="AB75" s="579">
        <f t="shared" si="48"/>
        <v>1.4E-2</v>
      </c>
      <c r="AC75" s="579">
        <f t="shared" si="48"/>
        <v>1.4E-2</v>
      </c>
      <c r="AD75" s="579">
        <f t="shared" si="48"/>
        <v>1.4E-2</v>
      </c>
      <c r="AE75" s="579">
        <f t="shared" si="48"/>
        <v>1.4E-2</v>
      </c>
      <c r="AF75" s="579">
        <f t="shared" si="48"/>
        <v>1.4E-2</v>
      </c>
      <c r="AG75" s="579">
        <f t="shared" si="48"/>
        <v>1.4E-2</v>
      </c>
      <c r="AH75" s="579">
        <f t="shared" si="48"/>
        <v>1.4E-2</v>
      </c>
      <c r="AI75" s="579">
        <f t="shared" si="48"/>
        <v>1.4E-2</v>
      </c>
      <c r="AJ75" s="579">
        <f t="shared" si="48"/>
        <v>1.4E-2</v>
      </c>
      <c r="AK75" s="579">
        <f t="shared" si="48"/>
        <v>1.4E-2</v>
      </c>
    </row>
    <row r="76" spans="1:37" s="586" customFormat="1" x14ac:dyDescent="0.25">
      <c r="A76" s="586" t="s">
        <v>276</v>
      </c>
      <c r="B76" s="586" t="s">
        <v>277</v>
      </c>
      <c r="C76" s="586">
        <f>C66*1000*C62*C70*(C73*C71*C72+C74*C75)</f>
        <v>5306772.5567999985</v>
      </c>
      <c r="D76" s="580">
        <f t="shared" ref="D76:AJ76" si="49">D66*1000*D62*D70*(D73*D71*D72 +D74*D75)</f>
        <v>5509725.2495999997</v>
      </c>
      <c r="E76" s="580">
        <f t="shared" si="49"/>
        <v>5358164.0111999996</v>
      </c>
      <c r="F76" s="580">
        <f t="shared" si="49"/>
        <v>5077737.0071999999</v>
      </c>
      <c r="G76" s="580">
        <f t="shared" si="49"/>
        <v>3715911.8567999997</v>
      </c>
      <c r="H76" s="580">
        <f t="shared" si="49"/>
        <v>3776691.2039999999</v>
      </c>
      <c r="I76" s="580">
        <f t="shared" si="49"/>
        <v>4188161.5776</v>
      </c>
      <c r="J76" s="580">
        <f t="shared" si="49"/>
        <v>3524766.6168</v>
      </c>
      <c r="K76" s="580">
        <f t="shared" si="49"/>
        <v>3477229.1839999999</v>
      </c>
      <c r="L76" s="580">
        <f t="shared" si="49"/>
        <v>3218831.6159999999</v>
      </c>
      <c r="M76" s="580">
        <f t="shared" si="49"/>
        <v>3377069.6960000005</v>
      </c>
      <c r="N76" s="580">
        <f t="shared" si="49"/>
        <v>2586531.3759999997</v>
      </c>
      <c r="O76" s="580">
        <f t="shared" si="49"/>
        <v>2061128.784</v>
      </c>
      <c r="P76" s="580">
        <f t="shared" si="49"/>
        <v>1561585.1679999998</v>
      </c>
      <c r="Q76" s="580">
        <f t="shared" si="49"/>
        <v>1971793.824</v>
      </c>
      <c r="R76" s="580">
        <f t="shared" si="49"/>
        <v>2317744</v>
      </c>
      <c r="S76" s="580">
        <f t="shared" si="49"/>
        <v>1583694.112</v>
      </c>
      <c r="T76" s="580">
        <f t="shared" si="49"/>
        <v>1877338.3199999998</v>
      </c>
      <c r="U76" s="580">
        <f t="shared" si="49"/>
        <v>1760756.1628799997</v>
      </c>
      <c r="V76" s="580">
        <f t="shared" si="49"/>
        <v>1721809.8497599999</v>
      </c>
      <c r="W76" s="580">
        <f t="shared" si="49"/>
        <v>1521921.6583999998</v>
      </c>
      <c r="X76" s="580">
        <f t="shared" si="49"/>
        <v>1842597.6254399999</v>
      </c>
      <c r="Y76" s="580">
        <f t="shared" si="49"/>
        <v>1514187.2574399998</v>
      </c>
      <c r="Z76" s="580">
        <f t="shared" si="49"/>
        <v>1227396.52464</v>
      </c>
      <c r="AA76" s="580">
        <f t="shared" si="49"/>
        <v>1595970.3531199996</v>
      </c>
      <c r="AB76" s="580">
        <f t="shared" si="49"/>
        <v>1155336.1476799999</v>
      </c>
      <c r="AC76" s="580">
        <f t="shared" si="49"/>
        <v>1600696.9264</v>
      </c>
      <c r="AD76" s="580">
        <f t="shared" si="49"/>
        <v>1576363.31424</v>
      </c>
      <c r="AE76" s="580">
        <f t="shared" si="49"/>
        <v>1335185.3028799999</v>
      </c>
      <c r="AF76" s="580">
        <f t="shared" si="49"/>
        <v>1424508.77712</v>
      </c>
      <c r="AG76" s="580">
        <f t="shared" si="49"/>
        <v>1592951.4744000002</v>
      </c>
      <c r="AH76" s="580">
        <f t="shared" si="49"/>
        <v>1537215.0164799998</v>
      </c>
      <c r="AI76" s="580">
        <f t="shared" si="49"/>
        <v>1499230.6014400001</v>
      </c>
      <c r="AJ76" s="580">
        <f t="shared" si="49"/>
        <v>1312782.35088</v>
      </c>
      <c r="AK76" s="580">
        <f>AK66*1000*AK62*AK70*(AK73*AK71*AK72 +AK74*AK75)</f>
        <v>1499814.8651199997</v>
      </c>
    </row>
    <row r="77" spans="1:37" s="579" customFormat="1" x14ac:dyDescent="0.25">
      <c r="A77" s="579" t="s">
        <v>278</v>
      </c>
      <c r="B77" s="579" t="s">
        <v>279</v>
      </c>
      <c r="C77" s="575">
        <v>6.0000000000000001E-3</v>
      </c>
      <c r="D77" s="579">
        <f>C77</f>
        <v>6.0000000000000001E-3</v>
      </c>
      <c r="E77" s="579">
        <f>D77</f>
        <v>6.0000000000000001E-3</v>
      </c>
      <c r="F77" s="579">
        <f>E77</f>
        <v>6.0000000000000001E-3</v>
      </c>
      <c r="G77" s="579">
        <f>F77</f>
        <v>6.0000000000000001E-3</v>
      </c>
      <c r="H77" s="579">
        <f>G77</f>
        <v>6.0000000000000001E-3</v>
      </c>
      <c r="I77" s="579">
        <f t="shared" ref="I77:AK77" si="50">H77</f>
        <v>6.0000000000000001E-3</v>
      </c>
      <c r="J77" s="579">
        <f t="shared" si="50"/>
        <v>6.0000000000000001E-3</v>
      </c>
      <c r="K77" s="579">
        <f t="shared" si="50"/>
        <v>6.0000000000000001E-3</v>
      </c>
      <c r="L77" s="579">
        <f t="shared" si="50"/>
        <v>6.0000000000000001E-3</v>
      </c>
      <c r="M77" s="579">
        <f t="shared" si="50"/>
        <v>6.0000000000000001E-3</v>
      </c>
      <c r="N77" s="579">
        <f t="shared" si="50"/>
        <v>6.0000000000000001E-3</v>
      </c>
      <c r="O77" s="579">
        <f t="shared" si="50"/>
        <v>6.0000000000000001E-3</v>
      </c>
      <c r="P77" s="579">
        <f t="shared" si="50"/>
        <v>6.0000000000000001E-3</v>
      </c>
      <c r="Q77" s="579">
        <f t="shared" si="50"/>
        <v>6.0000000000000001E-3</v>
      </c>
      <c r="R77" s="579">
        <f t="shared" si="50"/>
        <v>6.0000000000000001E-3</v>
      </c>
      <c r="S77" s="579">
        <f t="shared" si="50"/>
        <v>6.0000000000000001E-3</v>
      </c>
      <c r="T77" s="579">
        <f t="shared" si="50"/>
        <v>6.0000000000000001E-3</v>
      </c>
      <c r="U77" s="579">
        <f t="shared" si="50"/>
        <v>6.0000000000000001E-3</v>
      </c>
      <c r="V77" s="579">
        <f t="shared" si="50"/>
        <v>6.0000000000000001E-3</v>
      </c>
      <c r="W77" s="579">
        <f t="shared" si="50"/>
        <v>6.0000000000000001E-3</v>
      </c>
      <c r="X77" s="579">
        <f t="shared" si="50"/>
        <v>6.0000000000000001E-3</v>
      </c>
      <c r="Y77" s="579">
        <f t="shared" si="50"/>
        <v>6.0000000000000001E-3</v>
      </c>
      <c r="Z77" s="579">
        <f t="shared" si="50"/>
        <v>6.0000000000000001E-3</v>
      </c>
      <c r="AA77" s="579">
        <f t="shared" si="50"/>
        <v>6.0000000000000001E-3</v>
      </c>
      <c r="AB77" s="579">
        <f t="shared" si="50"/>
        <v>6.0000000000000001E-3</v>
      </c>
      <c r="AC77" s="579">
        <f t="shared" si="50"/>
        <v>6.0000000000000001E-3</v>
      </c>
      <c r="AD77" s="579">
        <f t="shared" si="50"/>
        <v>6.0000000000000001E-3</v>
      </c>
      <c r="AE77" s="579">
        <f t="shared" si="50"/>
        <v>6.0000000000000001E-3</v>
      </c>
      <c r="AF77" s="579">
        <f t="shared" si="50"/>
        <v>6.0000000000000001E-3</v>
      </c>
      <c r="AG77" s="579">
        <f t="shared" si="50"/>
        <v>6.0000000000000001E-3</v>
      </c>
      <c r="AH77" s="579">
        <f t="shared" si="50"/>
        <v>6.0000000000000001E-3</v>
      </c>
      <c r="AI77" s="579">
        <f t="shared" si="50"/>
        <v>6.0000000000000001E-3</v>
      </c>
      <c r="AJ77" s="579">
        <f t="shared" si="50"/>
        <v>6.0000000000000001E-3</v>
      </c>
      <c r="AK77" s="579">
        <f t="shared" si="50"/>
        <v>6.0000000000000001E-3</v>
      </c>
    </row>
    <row r="78" spans="1:37" s="579" customFormat="1" x14ac:dyDescent="0.25">
      <c r="A78" s="579" t="s">
        <v>280</v>
      </c>
      <c r="B78" s="579" t="s">
        <v>281</v>
      </c>
      <c r="C78" s="579">
        <f>C76*C77*44/28*0.000001</f>
        <v>5.003528410697141E-2</v>
      </c>
      <c r="D78" s="579">
        <f t="shared" ref="D78:AF78" si="51">D76*D77*44/28*0.000001</f>
        <v>5.1948838067657148E-2</v>
      </c>
      <c r="E78" s="579">
        <f t="shared" si="51"/>
        <v>5.0519832105599995E-2</v>
      </c>
      <c r="F78" s="579">
        <f t="shared" si="51"/>
        <v>4.7875806067885711E-2</v>
      </c>
      <c r="G78" s="579">
        <f t="shared" si="51"/>
        <v>3.503574036411429E-2</v>
      </c>
      <c r="H78" s="579">
        <f t="shared" si="51"/>
        <v>3.5608802780571429E-2</v>
      </c>
      <c r="I78" s="579">
        <f t="shared" si="51"/>
        <v>3.9488380588799998E-2</v>
      </c>
      <c r="J78" s="579">
        <f t="shared" si="51"/>
        <v>3.3233513815542855E-2</v>
      </c>
      <c r="K78" s="579">
        <f t="shared" si="51"/>
        <v>3.2785303734857135E-2</v>
      </c>
      <c r="L78" s="579">
        <f t="shared" si="51"/>
        <v>3.0348983808E-2</v>
      </c>
      <c r="M78" s="579">
        <f t="shared" si="51"/>
        <v>3.1840942848000008E-2</v>
      </c>
      <c r="N78" s="579">
        <f t="shared" si="51"/>
        <v>2.4387295830857136E-2</v>
      </c>
      <c r="O78" s="579">
        <f t="shared" si="51"/>
        <v>1.9433499963428569E-2</v>
      </c>
      <c r="P78" s="579">
        <f t="shared" si="51"/>
        <v>1.4723517298285714E-2</v>
      </c>
      <c r="Q78" s="579">
        <f t="shared" si="51"/>
        <v>1.8591198912E-2</v>
      </c>
      <c r="R78" s="579">
        <f t="shared" si="51"/>
        <v>2.1853014857142854E-2</v>
      </c>
      <c r="S78" s="579">
        <f t="shared" si="51"/>
        <v>1.4931973055999999E-2</v>
      </c>
      <c r="T78" s="579">
        <f t="shared" si="51"/>
        <v>1.7700618445714283E-2</v>
      </c>
      <c r="U78" s="579">
        <f t="shared" si="51"/>
        <v>1.6601415250011426E-2</v>
      </c>
      <c r="V78" s="579">
        <f t="shared" si="51"/>
        <v>1.6234207154880002E-2</v>
      </c>
      <c r="W78" s="579">
        <f t="shared" si="51"/>
        <v>1.4349547064914283E-2</v>
      </c>
      <c r="X78" s="579">
        <f t="shared" si="51"/>
        <v>1.7373063325577143E-2</v>
      </c>
      <c r="Y78" s="579">
        <f t="shared" si="51"/>
        <v>1.4276622713005711E-2</v>
      </c>
      <c r="Z78" s="579">
        <f t="shared" si="51"/>
        <v>1.1572595803748571E-2</v>
      </c>
      <c r="AA78" s="579">
        <f t="shared" si="51"/>
        <v>1.5047720472274281E-2</v>
      </c>
      <c r="AB78" s="579">
        <f t="shared" si="51"/>
        <v>1.0893169392411427E-2</v>
      </c>
      <c r="AC78" s="579">
        <f t="shared" si="51"/>
        <v>1.509228530605714E-2</v>
      </c>
      <c r="AD78" s="579">
        <f t="shared" si="51"/>
        <v>1.4862854105691428E-2</v>
      </c>
      <c r="AE78" s="579">
        <f t="shared" si="51"/>
        <v>1.2588889998582858E-2</v>
      </c>
      <c r="AF78" s="579">
        <f t="shared" si="51"/>
        <v>1.3431082755702857E-2</v>
      </c>
      <c r="AG78" s="579">
        <f>AG76*AG77*44/28*0.000001</f>
        <v>1.5019256758628573E-2</v>
      </c>
      <c r="AH78" s="579">
        <f>AH76*AH77*44/28*0.000001</f>
        <v>1.4493741583954283E-2</v>
      </c>
      <c r="AI78" s="579">
        <f>AI76*AI77*44/28*0.000001</f>
        <v>1.4135602813577144E-2</v>
      </c>
      <c r="AJ78" s="579">
        <f>AJ76*AJ77*44/28*0.000001</f>
        <v>1.2377662165439998E-2</v>
      </c>
      <c r="AK78" s="579">
        <f>AK76*AK77*44/28*0.000001</f>
        <v>1.4141111585417141E-2</v>
      </c>
    </row>
    <row r="80" spans="1:37" s="581" customFormat="1" x14ac:dyDescent="0.25"/>
    <row r="81" spans="1:37" x14ac:dyDescent="0.25">
      <c r="A81" s="584" t="s">
        <v>286</v>
      </c>
      <c r="C81" s="574">
        <v>1990</v>
      </c>
      <c r="D81" s="574">
        <f t="shared" ref="D81:N81" si="52">C81+1</f>
        <v>1991</v>
      </c>
      <c r="E81" s="574">
        <f t="shared" si="52"/>
        <v>1992</v>
      </c>
      <c r="F81" s="574">
        <f t="shared" si="52"/>
        <v>1993</v>
      </c>
      <c r="G81" s="574">
        <f t="shared" si="52"/>
        <v>1994</v>
      </c>
      <c r="H81" s="574">
        <f t="shared" si="52"/>
        <v>1995</v>
      </c>
      <c r="I81" s="574">
        <f t="shared" si="52"/>
        <v>1996</v>
      </c>
      <c r="J81" s="574">
        <f t="shared" si="52"/>
        <v>1997</v>
      </c>
      <c r="K81" s="574">
        <f t="shared" si="52"/>
        <v>1998</v>
      </c>
      <c r="L81" s="574">
        <f t="shared" si="52"/>
        <v>1999</v>
      </c>
      <c r="M81" s="574">
        <f t="shared" si="52"/>
        <v>2000</v>
      </c>
      <c r="N81" s="574">
        <f t="shared" si="52"/>
        <v>2001</v>
      </c>
      <c r="O81" s="574">
        <v>2002</v>
      </c>
      <c r="P81" s="574">
        <v>2003</v>
      </c>
      <c r="Q81" s="574">
        <v>2004</v>
      </c>
      <c r="R81" s="574">
        <v>2005</v>
      </c>
      <c r="S81" s="574">
        <v>2006</v>
      </c>
      <c r="T81" s="574">
        <v>2007</v>
      </c>
      <c r="U81" s="574">
        <v>2008</v>
      </c>
      <c r="V81" s="574">
        <v>2009</v>
      </c>
      <c r="W81" s="574">
        <v>2010</v>
      </c>
      <c r="X81" s="574">
        <v>2011</v>
      </c>
      <c r="Y81" s="574">
        <v>2012</v>
      </c>
      <c r="Z81" s="574">
        <v>2013</v>
      </c>
      <c r="AA81" s="574">
        <v>2014</v>
      </c>
      <c r="AB81" s="574">
        <v>2015</v>
      </c>
      <c r="AC81" s="574">
        <v>2016</v>
      </c>
      <c r="AD81" s="574">
        <v>2017</v>
      </c>
      <c r="AE81" s="574">
        <v>2018</v>
      </c>
      <c r="AF81" s="574">
        <v>2019</v>
      </c>
      <c r="AG81" s="574">
        <v>2020</v>
      </c>
      <c r="AH81" s="574">
        <v>2021</v>
      </c>
      <c r="AI81" s="574">
        <v>2022</v>
      </c>
      <c r="AJ81" s="574">
        <v>2023</v>
      </c>
      <c r="AK81" s="574">
        <v>2024</v>
      </c>
    </row>
    <row r="82" spans="1:37" x14ac:dyDescent="0.25">
      <c r="A82" s="575" t="s">
        <v>257</v>
      </c>
      <c r="B82" s="575" t="s">
        <v>60</v>
      </c>
      <c r="C82" s="576">
        <f>'[4]Crops area and crops yeild'!C106</f>
        <v>118813</v>
      </c>
      <c r="D82" s="576">
        <f>'[4]Crops area and crops yeild'!D106</f>
        <v>118988</v>
      </c>
      <c r="E82" s="576">
        <f>'[4]Crops area and crops yeild'!E106</f>
        <v>124536</v>
      </c>
      <c r="F82" s="576">
        <f>'[4]Crops area and crops yeild'!F106</f>
        <v>107243</v>
      </c>
      <c r="G82" s="576">
        <f>'[4]Crops area and crops yeild'!G106</f>
        <v>91205</v>
      </c>
      <c r="H82" s="576">
        <f>'[4]Crops area and crops yeild'!H106</f>
        <v>93654</v>
      </c>
      <c r="I82" s="576">
        <f>'[4]Crops area and crops yeild'!I106</f>
        <v>104115</v>
      </c>
      <c r="J82" s="576">
        <f>'[4]Crops area and crops yeild'!J106</f>
        <v>94498</v>
      </c>
      <c r="K82" s="576">
        <f>'[4]Crops area and crops yeild'!K106</f>
        <v>81409</v>
      </c>
      <c r="L82" s="576">
        <f>'[4]Crops area and crops yeild'!L106</f>
        <v>59017</v>
      </c>
      <c r="M82" s="576">
        <f>'[4]Crops area and crops yeild'!M106</f>
        <v>61293</v>
      </c>
      <c r="N82" s="576">
        <f>'[4]Crops area and crops yeild'!N106</f>
        <v>77712</v>
      </c>
      <c r="O82" s="576">
        <f>'[4]Crops area and crops yeild'!O106</f>
        <v>77499</v>
      </c>
      <c r="P82" s="576">
        <f>'[4]Crops area and crops yeild'!P106</f>
        <v>77325</v>
      </c>
      <c r="Q82" s="576">
        <f>'[4]Crops area and crops yeild'!Q106</f>
        <v>71096</v>
      </c>
      <c r="R82" s="576">
        <f>'[4]Crops area and crops yeild'!R106</f>
        <v>65569</v>
      </c>
      <c r="S82" s="576">
        <f>'[4]Crops area and crops yeild'!S106</f>
        <v>60958</v>
      </c>
      <c r="T82" s="576">
        <f>'[4]Crops area and crops yeild'!T106</f>
        <v>54271</v>
      </c>
      <c r="U82" s="576">
        <f>'[4]Crops area and crops yeild'!U106</f>
        <v>50380.480000000003</v>
      </c>
      <c r="V82" s="576">
        <f>'[4]Crops area and crops yeild'!V106</f>
        <v>52464.800000000003</v>
      </c>
      <c r="W82" s="576">
        <f>'[4]Crops area and crops yeild'!W106</f>
        <v>56387.56</v>
      </c>
      <c r="X82" s="576">
        <f>'[4]Crops area and crops yeild'!X106</f>
        <v>58327.68</v>
      </c>
      <c r="Y82" s="576">
        <f>'[4]Crops area and crops yeild'!Y106</f>
        <v>61161.04</v>
      </c>
      <c r="Z82" s="576">
        <f>'[4]Crops area and crops yeild'!Z106</f>
        <v>62400.82</v>
      </c>
      <c r="AA82" s="576">
        <f>'[4]Crops area and crops yeild'!AA106</f>
        <v>62958.87</v>
      </c>
      <c r="AB82" s="576">
        <f>'[4]Crops area and crops yeild'!AB106</f>
        <v>57612.47</v>
      </c>
      <c r="AC82" s="576">
        <f>'[4]Crops area and crops yeild'!AC106</f>
        <v>60736.39</v>
      </c>
      <c r="AD82" s="576">
        <f>'[4]Crops area and crops yeild'!AD106</f>
        <v>66100.990000000005</v>
      </c>
      <c r="AE82" s="576">
        <f>'[4]Crops area and crops yeild'!AE106</f>
        <v>64760.41</v>
      </c>
      <c r="AF82" s="576">
        <f>'[4]Crops area and crops yeild'!AF106</f>
        <v>59211.64</v>
      </c>
      <c r="AG82" s="576">
        <f>'[4]Crops area and crops yeild'!AG106</f>
        <v>59683.58</v>
      </c>
      <c r="AH82" s="576">
        <f>'[4]Crops area and crops yeild'!AH106</f>
        <v>61233.56</v>
      </c>
      <c r="AI82" s="576">
        <f>'[4]Crops area and crops yeild'!AI106</f>
        <v>58238.48</v>
      </c>
      <c r="AJ82" s="576">
        <f>'[4]Crops area and crops yeild'!AJ106</f>
        <v>58803.49</v>
      </c>
      <c r="AK82" s="576">
        <f>'[4]Crops area and crops yeild'!AK106</f>
        <v>65912.399999999994</v>
      </c>
    </row>
    <row r="83" spans="1:37" x14ac:dyDescent="0.25">
      <c r="A83" s="577" t="s">
        <v>258</v>
      </c>
      <c r="B83" s="577" t="s">
        <v>259</v>
      </c>
      <c r="C83" s="576">
        <f>'[4]Crops area and crops yeild'!C107</f>
        <v>5346585</v>
      </c>
      <c r="D83" s="576">
        <f>'[4]Crops area and crops yeild'!D107</f>
        <v>5354460</v>
      </c>
      <c r="E83" s="576">
        <f>'[4]Crops area and crops yeild'!E107</f>
        <v>5604120</v>
      </c>
      <c r="F83" s="576">
        <f>'[4]Crops area and crops yeild'!F107</f>
        <v>4825935</v>
      </c>
      <c r="G83" s="576">
        <f>'[4]Crops area and crops yeild'!G107</f>
        <v>4104225</v>
      </c>
      <c r="H83" s="576">
        <f>'[4]Crops area and crops yeild'!H107</f>
        <v>4214430</v>
      </c>
      <c r="I83" s="576">
        <f>'[4]Crops area and crops yeild'!I107</f>
        <v>4685175</v>
      </c>
      <c r="J83" s="576">
        <f>'[4]Crops area and crops yeild'!J107</f>
        <v>4252410</v>
      </c>
      <c r="K83" s="576">
        <f>'[4]Crops area and crops yeild'!K107</f>
        <v>3479426</v>
      </c>
      <c r="L83" s="576">
        <f>'[4]Crops area and crops yeild'!L107</f>
        <v>2690948</v>
      </c>
      <c r="M83" s="576">
        <f>'[4]Crops area and crops yeild'!M107</f>
        <v>2808839</v>
      </c>
      <c r="N83" s="576">
        <f>'[4]Crops area and crops yeild'!N107</f>
        <v>3529005</v>
      </c>
      <c r="O83" s="576">
        <f>'[4]Crops area and crops yeild'!O107</f>
        <v>3832466</v>
      </c>
      <c r="P83" s="576">
        <f>'[4]Crops area and crops yeild'!P107</f>
        <v>3495148</v>
      </c>
      <c r="Q83" s="576">
        <f>'[4]Crops area and crops yeild'!Q107</f>
        <v>3579278</v>
      </c>
      <c r="R83" s="576">
        <f>'[4]Crops area and crops yeild'!R107</f>
        <v>3495611</v>
      </c>
      <c r="S83" s="576">
        <f>'[4]Crops area and crops yeild'!S107</f>
        <v>3138326</v>
      </c>
      <c r="T83" s="576">
        <f>'[4]Crops area and crops yeild'!T107</f>
        <v>2889871</v>
      </c>
      <c r="U83" s="576">
        <f>'[4]Crops area and crops yeild'!U107</f>
        <v>2884645.45</v>
      </c>
      <c r="V83" s="576">
        <f>'[4]Crops area and crops yeild'!V107</f>
        <v>3038220.19</v>
      </c>
      <c r="W83" s="576">
        <f>'[4]Crops area and crops yeild'!W107</f>
        <v>3064985.93</v>
      </c>
      <c r="X83" s="576">
        <f>'[4]Crops area and crops yeild'!X107</f>
        <v>3898886.74</v>
      </c>
      <c r="Y83" s="576">
        <f>'[4]Crops area and crops yeild'!Y107</f>
        <v>3868829.01</v>
      </c>
      <c r="Z83" s="576">
        <f>'[4]Crops area and crops yeild'!Z107</f>
        <v>3743772.33</v>
      </c>
      <c r="AA83" s="576">
        <f>'[4]Crops area and crops yeild'!AA107</f>
        <v>4424618.88</v>
      </c>
      <c r="AB83" s="576">
        <f>'[4]Crops area and crops yeild'!AB107</f>
        <v>3421035.3</v>
      </c>
      <c r="AC83" s="576">
        <f>'[4]Crops area and crops yeild'!AC107</f>
        <v>4118356.35</v>
      </c>
      <c r="AD83" s="576">
        <f>'[4]Crops area and crops yeild'!AD107</f>
        <v>4399521.4000000004</v>
      </c>
      <c r="AE83" s="576">
        <f>'[4]Crops area and crops yeild'!AE107</f>
        <v>3724309</v>
      </c>
      <c r="AF83" s="576">
        <f>'[4]Crops area and crops yeild'!AF107</f>
        <v>3661421.42</v>
      </c>
      <c r="AG83" s="576">
        <f>'[4]Crops area and crops yeild'!AG107</f>
        <v>3671228.93</v>
      </c>
      <c r="AH83" s="576">
        <f>'[4]Crops area and crops yeild'!AH107</f>
        <v>4145058.35</v>
      </c>
      <c r="AI83" s="576">
        <f>'[4]Crops area and crops yeild'!AI107</f>
        <v>4055470.66</v>
      </c>
      <c r="AJ83" s="576">
        <f>'[4]Crops area and crops yeild'!AJ107</f>
        <v>3833867.56</v>
      </c>
      <c r="AK83" s="576">
        <f>'[4]Crops area and crops yeild'!AK107</f>
        <v>4584713.07</v>
      </c>
    </row>
    <row r="84" spans="1:37" s="579" customFormat="1" x14ac:dyDescent="0.25">
      <c r="A84" s="579" t="s">
        <v>260</v>
      </c>
      <c r="B84" s="579" t="s">
        <v>261</v>
      </c>
      <c r="C84" s="579">
        <f>C83/C82</f>
        <v>45</v>
      </c>
      <c r="D84" s="579">
        <f>D83/D82</f>
        <v>45</v>
      </c>
      <c r="E84" s="579">
        <f>E83/E82</f>
        <v>45</v>
      </c>
      <c r="F84" s="579">
        <f>F83/F82</f>
        <v>45</v>
      </c>
      <c r="G84" s="579">
        <f t="shared" ref="G84:AJ84" si="53">G83/G82</f>
        <v>45</v>
      </c>
      <c r="H84" s="579">
        <f t="shared" si="53"/>
        <v>45</v>
      </c>
      <c r="I84" s="579">
        <f t="shared" si="53"/>
        <v>45</v>
      </c>
      <c r="J84" s="579">
        <f t="shared" si="53"/>
        <v>45</v>
      </c>
      <c r="K84" s="579">
        <f t="shared" si="53"/>
        <v>42.740065594713116</v>
      </c>
      <c r="L84" s="579">
        <f t="shared" si="53"/>
        <v>45.596150261788978</v>
      </c>
      <c r="M84" s="579">
        <f t="shared" si="53"/>
        <v>45.826423898324443</v>
      </c>
      <c r="N84" s="579">
        <f t="shared" si="53"/>
        <v>45.411326436071647</v>
      </c>
      <c r="O84" s="579">
        <f t="shared" si="53"/>
        <v>49.451812281448795</v>
      </c>
      <c r="P84" s="579">
        <f t="shared" si="53"/>
        <v>45.200750080827675</v>
      </c>
      <c r="Q84" s="579">
        <f t="shared" si="53"/>
        <v>50.34429503769551</v>
      </c>
      <c r="R84" s="579">
        <f t="shared" si="53"/>
        <v>53.311946194085621</v>
      </c>
      <c r="S84" s="579">
        <f t="shared" si="53"/>
        <v>51.483414810197182</v>
      </c>
      <c r="T84" s="579">
        <f t="shared" si="53"/>
        <v>53.248899043688155</v>
      </c>
      <c r="U84" s="579">
        <f t="shared" si="53"/>
        <v>57.257204576058029</v>
      </c>
      <c r="V84" s="579">
        <f t="shared" si="53"/>
        <v>57.909687828791874</v>
      </c>
      <c r="W84" s="579">
        <f t="shared" si="53"/>
        <v>54.355711259717573</v>
      </c>
      <c r="X84" s="579">
        <f t="shared" si="53"/>
        <v>66.844536590517578</v>
      </c>
      <c r="Y84" s="579">
        <f t="shared" si="53"/>
        <v>63.256429419774413</v>
      </c>
      <c r="Z84" s="579">
        <f t="shared" si="53"/>
        <v>59.995563039075449</v>
      </c>
      <c r="AA84" s="579">
        <f t="shared" si="53"/>
        <v>70.277927161017971</v>
      </c>
      <c r="AB84" s="579">
        <f t="shared" si="53"/>
        <v>59.380118575023772</v>
      </c>
      <c r="AC84" s="579">
        <f t="shared" si="53"/>
        <v>67.807065088985368</v>
      </c>
      <c r="AD84" s="579">
        <f t="shared" si="53"/>
        <v>66.557571981902242</v>
      </c>
      <c r="AE84" s="579">
        <f t="shared" si="53"/>
        <v>57.509039859383222</v>
      </c>
      <c r="AF84" s="579">
        <f t="shared" si="53"/>
        <v>61.836176468005277</v>
      </c>
      <c r="AG84" s="579">
        <f t="shared" si="53"/>
        <v>61.511540192461645</v>
      </c>
      <c r="AH84" s="579">
        <f t="shared" si="53"/>
        <v>67.692591284909781</v>
      </c>
      <c r="AI84" s="579">
        <f t="shared" si="53"/>
        <v>69.635585612811326</v>
      </c>
      <c r="AJ84" s="579">
        <f t="shared" si="53"/>
        <v>65.197959508865893</v>
      </c>
      <c r="AK84" s="579">
        <f>AK83/AK82</f>
        <v>69.557671545869979</v>
      </c>
    </row>
    <row r="85" spans="1:37" s="579" customFormat="1" x14ac:dyDescent="0.25">
      <c r="A85" s="579" t="s">
        <v>287</v>
      </c>
      <c r="B85" s="579" t="s">
        <v>263</v>
      </c>
      <c r="C85" s="579">
        <v>0.25</v>
      </c>
      <c r="D85" s="579">
        <f>C85</f>
        <v>0.25</v>
      </c>
      <c r="E85" s="579">
        <f>D85</f>
        <v>0.25</v>
      </c>
      <c r="F85" s="579">
        <f t="shared" ref="F85:AK85" si="54">E85</f>
        <v>0.25</v>
      </c>
      <c r="G85" s="579">
        <f t="shared" si="54"/>
        <v>0.25</v>
      </c>
      <c r="H85" s="579">
        <f t="shared" si="54"/>
        <v>0.25</v>
      </c>
      <c r="I85" s="579">
        <f t="shared" si="54"/>
        <v>0.25</v>
      </c>
      <c r="J85" s="579">
        <f t="shared" si="54"/>
        <v>0.25</v>
      </c>
      <c r="K85" s="579">
        <f t="shared" si="54"/>
        <v>0.25</v>
      </c>
      <c r="L85" s="579">
        <f t="shared" si="54"/>
        <v>0.25</v>
      </c>
      <c r="M85" s="579">
        <f t="shared" si="54"/>
        <v>0.25</v>
      </c>
      <c r="N85" s="579">
        <f t="shared" si="54"/>
        <v>0.25</v>
      </c>
      <c r="O85" s="579">
        <f t="shared" si="54"/>
        <v>0.25</v>
      </c>
      <c r="P85" s="579">
        <f t="shared" si="54"/>
        <v>0.25</v>
      </c>
      <c r="Q85" s="579">
        <f t="shared" si="54"/>
        <v>0.25</v>
      </c>
      <c r="R85" s="579">
        <f t="shared" si="54"/>
        <v>0.25</v>
      </c>
      <c r="S85" s="579">
        <f t="shared" si="54"/>
        <v>0.25</v>
      </c>
      <c r="T85" s="579">
        <f t="shared" si="54"/>
        <v>0.25</v>
      </c>
      <c r="U85" s="579">
        <f t="shared" si="54"/>
        <v>0.25</v>
      </c>
      <c r="V85" s="579">
        <f t="shared" si="54"/>
        <v>0.25</v>
      </c>
      <c r="W85" s="579">
        <f t="shared" si="54"/>
        <v>0.25</v>
      </c>
      <c r="X85" s="579">
        <f t="shared" si="54"/>
        <v>0.25</v>
      </c>
      <c r="Y85" s="579">
        <f t="shared" si="54"/>
        <v>0.25</v>
      </c>
      <c r="Z85" s="579">
        <f t="shared" si="54"/>
        <v>0.25</v>
      </c>
      <c r="AA85" s="579">
        <f t="shared" si="54"/>
        <v>0.25</v>
      </c>
      <c r="AB85" s="579">
        <f t="shared" si="54"/>
        <v>0.25</v>
      </c>
      <c r="AC85" s="579">
        <f t="shared" si="54"/>
        <v>0.25</v>
      </c>
      <c r="AD85" s="579">
        <f t="shared" si="54"/>
        <v>0.25</v>
      </c>
      <c r="AE85" s="579">
        <f t="shared" si="54"/>
        <v>0.25</v>
      </c>
      <c r="AF85" s="579">
        <f t="shared" si="54"/>
        <v>0.25</v>
      </c>
      <c r="AG85" s="579">
        <f t="shared" si="54"/>
        <v>0.25</v>
      </c>
      <c r="AH85" s="579">
        <f t="shared" si="54"/>
        <v>0.25</v>
      </c>
      <c r="AI85" s="579">
        <f t="shared" si="54"/>
        <v>0.25</v>
      </c>
      <c r="AJ85" s="579">
        <f t="shared" si="54"/>
        <v>0.25</v>
      </c>
      <c r="AK85" s="579">
        <f t="shared" si="54"/>
        <v>0.25</v>
      </c>
    </row>
    <row r="86" spans="1:37" s="579" customFormat="1" x14ac:dyDescent="0.25">
      <c r="A86" s="579" t="s">
        <v>264</v>
      </c>
      <c r="B86" s="579" t="s">
        <v>265</v>
      </c>
      <c r="C86" s="579">
        <f>C84*C85</f>
        <v>11.25</v>
      </c>
      <c r="D86" s="579">
        <f>D84*D85</f>
        <v>11.25</v>
      </c>
      <c r="E86" s="579">
        <f>E84*E85</f>
        <v>11.25</v>
      </c>
      <c r="F86" s="579">
        <f>F84*F85</f>
        <v>11.25</v>
      </c>
      <c r="G86" s="579">
        <f t="shared" ref="G86:AJ86" si="55">G84*G85</f>
        <v>11.25</v>
      </c>
      <c r="H86" s="579">
        <f t="shared" si="55"/>
        <v>11.25</v>
      </c>
      <c r="I86" s="579">
        <f t="shared" si="55"/>
        <v>11.25</v>
      </c>
      <c r="J86" s="579">
        <f t="shared" si="55"/>
        <v>11.25</v>
      </c>
      <c r="K86" s="579">
        <f t="shared" si="55"/>
        <v>10.685016398678279</v>
      </c>
      <c r="L86" s="579">
        <f t="shared" si="55"/>
        <v>11.399037565447244</v>
      </c>
      <c r="M86" s="579">
        <f t="shared" si="55"/>
        <v>11.456605974581111</v>
      </c>
      <c r="N86" s="579">
        <f t="shared" si="55"/>
        <v>11.352831609017912</v>
      </c>
      <c r="O86" s="579">
        <f t="shared" si="55"/>
        <v>12.362953070362199</v>
      </c>
      <c r="P86" s="579">
        <f t="shared" si="55"/>
        <v>11.300187520206919</v>
      </c>
      <c r="Q86" s="579">
        <f t="shared" si="55"/>
        <v>12.586073759423877</v>
      </c>
      <c r="R86" s="579">
        <f t="shared" si="55"/>
        <v>13.327986548521405</v>
      </c>
      <c r="S86" s="579">
        <f t="shared" si="55"/>
        <v>12.870853702549296</v>
      </c>
      <c r="T86" s="579">
        <f t="shared" si="55"/>
        <v>13.312224760922039</v>
      </c>
      <c r="U86" s="579">
        <f t="shared" si="55"/>
        <v>14.314301144014507</v>
      </c>
      <c r="V86" s="579">
        <f t="shared" si="55"/>
        <v>14.477421957197969</v>
      </c>
      <c r="W86" s="579">
        <f t="shared" si="55"/>
        <v>13.588927814929393</v>
      </c>
      <c r="X86" s="579">
        <f t="shared" si="55"/>
        <v>16.711134147629394</v>
      </c>
      <c r="Y86" s="579">
        <f t="shared" si="55"/>
        <v>15.814107354943603</v>
      </c>
      <c r="Z86" s="579">
        <f t="shared" si="55"/>
        <v>14.998890759768862</v>
      </c>
      <c r="AA86" s="579">
        <f t="shared" si="55"/>
        <v>17.569481790254493</v>
      </c>
      <c r="AB86" s="579">
        <f t="shared" si="55"/>
        <v>14.845029643755943</v>
      </c>
      <c r="AC86" s="579">
        <f t="shared" si="55"/>
        <v>16.951766272246342</v>
      </c>
      <c r="AD86" s="579">
        <f t="shared" si="55"/>
        <v>16.639392995475561</v>
      </c>
      <c r="AE86" s="579">
        <f t="shared" si="55"/>
        <v>14.377259964845805</v>
      </c>
      <c r="AF86" s="579">
        <f t="shared" si="55"/>
        <v>15.459044117001319</v>
      </c>
      <c r="AG86" s="579">
        <f t="shared" si="55"/>
        <v>15.377885048115411</v>
      </c>
      <c r="AH86" s="579">
        <f t="shared" si="55"/>
        <v>16.923147821227445</v>
      </c>
      <c r="AI86" s="579">
        <f t="shared" si="55"/>
        <v>17.408896403202831</v>
      </c>
      <c r="AJ86" s="579">
        <f t="shared" si="55"/>
        <v>16.299489877216473</v>
      </c>
      <c r="AK86" s="579">
        <f>AK84*AK85</f>
        <v>17.389417886467495</v>
      </c>
    </row>
    <row r="87" spans="1:37" s="579" customFormat="1" x14ac:dyDescent="0.25">
      <c r="A87" s="579" t="s">
        <v>266</v>
      </c>
      <c r="C87" s="585">
        <v>1.07</v>
      </c>
      <c r="D87" s="585">
        <f>C87</f>
        <v>1.07</v>
      </c>
      <c r="E87" s="585">
        <f>D87</f>
        <v>1.07</v>
      </c>
      <c r="F87" s="585">
        <f t="shared" ref="F87:AK88" si="56">E87</f>
        <v>1.07</v>
      </c>
      <c r="G87" s="585">
        <f t="shared" si="56"/>
        <v>1.07</v>
      </c>
      <c r="H87" s="585">
        <f t="shared" si="56"/>
        <v>1.07</v>
      </c>
      <c r="I87" s="585">
        <f t="shared" si="56"/>
        <v>1.07</v>
      </c>
      <c r="J87" s="585">
        <f t="shared" si="56"/>
        <v>1.07</v>
      </c>
      <c r="K87" s="585">
        <f t="shared" si="56"/>
        <v>1.07</v>
      </c>
      <c r="L87" s="585">
        <f t="shared" si="56"/>
        <v>1.07</v>
      </c>
      <c r="M87" s="585">
        <f t="shared" si="56"/>
        <v>1.07</v>
      </c>
      <c r="N87" s="585">
        <f t="shared" si="56"/>
        <v>1.07</v>
      </c>
      <c r="O87" s="585">
        <f t="shared" si="56"/>
        <v>1.07</v>
      </c>
      <c r="P87" s="585">
        <f t="shared" si="56"/>
        <v>1.07</v>
      </c>
      <c r="Q87" s="585">
        <f t="shared" si="56"/>
        <v>1.07</v>
      </c>
      <c r="R87" s="585">
        <f t="shared" si="56"/>
        <v>1.07</v>
      </c>
      <c r="S87" s="585">
        <f t="shared" si="56"/>
        <v>1.07</v>
      </c>
      <c r="T87" s="585">
        <f t="shared" si="56"/>
        <v>1.07</v>
      </c>
      <c r="U87" s="585">
        <f t="shared" si="56"/>
        <v>1.07</v>
      </c>
      <c r="V87" s="585">
        <f t="shared" si="56"/>
        <v>1.07</v>
      </c>
      <c r="W87" s="585">
        <f t="shared" si="56"/>
        <v>1.07</v>
      </c>
      <c r="X87" s="585">
        <f t="shared" si="56"/>
        <v>1.07</v>
      </c>
      <c r="Y87" s="585">
        <f t="shared" si="56"/>
        <v>1.07</v>
      </c>
      <c r="Z87" s="585">
        <f t="shared" si="56"/>
        <v>1.07</v>
      </c>
      <c r="AA87" s="585">
        <f t="shared" si="56"/>
        <v>1.07</v>
      </c>
      <c r="AB87" s="585">
        <f t="shared" si="56"/>
        <v>1.07</v>
      </c>
      <c r="AC87" s="585">
        <f t="shared" si="56"/>
        <v>1.07</v>
      </c>
      <c r="AD87" s="585">
        <f t="shared" si="56"/>
        <v>1.07</v>
      </c>
      <c r="AE87" s="585">
        <f t="shared" si="56"/>
        <v>1.07</v>
      </c>
      <c r="AF87" s="585">
        <f t="shared" si="56"/>
        <v>1.07</v>
      </c>
      <c r="AG87" s="585">
        <f t="shared" si="56"/>
        <v>1.07</v>
      </c>
      <c r="AH87" s="585">
        <f t="shared" si="56"/>
        <v>1.07</v>
      </c>
      <c r="AI87" s="585">
        <f t="shared" si="56"/>
        <v>1.07</v>
      </c>
      <c r="AJ87" s="585">
        <f t="shared" si="56"/>
        <v>1.07</v>
      </c>
      <c r="AK87" s="585">
        <f t="shared" si="56"/>
        <v>1.07</v>
      </c>
    </row>
    <row r="88" spans="1:37" s="579" customFormat="1" x14ac:dyDescent="0.25">
      <c r="A88" s="579" t="s">
        <v>267</v>
      </c>
      <c r="C88" s="585">
        <v>1.54</v>
      </c>
      <c r="D88" s="585">
        <f>C88</f>
        <v>1.54</v>
      </c>
      <c r="E88" s="585">
        <f>D88</f>
        <v>1.54</v>
      </c>
      <c r="F88" s="585">
        <f t="shared" si="56"/>
        <v>1.54</v>
      </c>
      <c r="G88" s="585">
        <f t="shared" si="56"/>
        <v>1.54</v>
      </c>
      <c r="H88" s="585">
        <f t="shared" si="56"/>
        <v>1.54</v>
      </c>
      <c r="I88" s="585">
        <f t="shared" si="56"/>
        <v>1.54</v>
      </c>
      <c r="J88" s="585">
        <f t="shared" si="56"/>
        <v>1.54</v>
      </c>
      <c r="K88" s="585">
        <f t="shared" si="56"/>
        <v>1.54</v>
      </c>
      <c r="L88" s="585">
        <f t="shared" si="56"/>
        <v>1.54</v>
      </c>
      <c r="M88" s="585">
        <f t="shared" si="56"/>
        <v>1.54</v>
      </c>
      <c r="N88" s="585">
        <f t="shared" si="56"/>
        <v>1.54</v>
      </c>
      <c r="O88" s="585">
        <f t="shared" si="56"/>
        <v>1.54</v>
      </c>
      <c r="P88" s="585">
        <f t="shared" si="56"/>
        <v>1.54</v>
      </c>
      <c r="Q88" s="585">
        <f t="shared" si="56"/>
        <v>1.54</v>
      </c>
      <c r="R88" s="585">
        <f t="shared" si="56"/>
        <v>1.54</v>
      </c>
      <c r="S88" s="585">
        <f t="shared" si="56"/>
        <v>1.54</v>
      </c>
      <c r="T88" s="585">
        <f t="shared" si="56"/>
        <v>1.54</v>
      </c>
      <c r="U88" s="585">
        <f t="shared" si="56"/>
        <v>1.54</v>
      </c>
      <c r="V88" s="585">
        <f t="shared" si="56"/>
        <v>1.54</v>
      </c>
      <c r="W88" s="585">
        <f t="shared" si="56"/>
        <v>1.54</v>
      </c>
      <c r="X88" s="585">
        <f t="shared" si="56"/>
        <v>1.54</v>
      </c>
      <c r="Y88" s="585">
        <f t="shared" si="56"/>
        <v>1.54</v>
      </c>
      <c r="Z88" s="585">
        <f t="shared" si="56"/>
        <v>1.54</v>
      </c>
      <c r="AA88" s="585">
        <f t="shared" si="56"/>
        <v>1.54</v>
      </c>
      <c r="AB88" s="585">
        <f t="shared" si="56"/>
        <v>1.54</v>
      </c>
      <c r="AC88" s="585">
        <f t="shared" si="56"/>
        <v>1.54</v>
      </c>
      <c r="AD88" s="585">
        <f t="shared" si="56"/>
        <v>1.54</v>
      </c>
      <c r="AE88" s="585">
        <f t="shared" si="56"/>
        <v>1.54</v>
      </c>
      <c r="AF88" s="585">
        <f t="shared" si="56"/>
        <v>1.54</v>
      </c>
      <c r="AG88" s="585">
        <f t="shared" si="56"/>
        <v>1.54</v>
      </c>
      <c r="AH88" s="585">
        <f t="shared" si="56"/>
        <v>1.54</v>
      </c>
      <c r="AI88" s="585">
        <f t="shared" si="56"/>
        <v>1.54</v>
      </c>
      <c r="AJ88" s="585">
        <f t="shared" si="56"/>
        <v>1.54</v>
      </c>
      <c r="AK88" s="585">
        <f t="shared" si="56"/>
        <v>1.54</v>
      </c>
    </row>
    <row r="89" spans="1:37" s="579" customFormat="1" x14ac:dyDescent="0.25">
      <c r="A89" s="579" t="s">
        <v>268</v>
      </c>
      <c r="B89" s="579" t="s">
        <v>261</v>
      </c>
      <c r="C89" s="579">
        <f>C86*C87+C88</f>
        <v>13.577500000000001</v>
      </c>
      <c r="D89" s="579">
        <f>D86*D87+D88</f>
        <v>13.577500000000001</v>
      </c>
      <c r="E89" s="579">
        <f>E86*E87+E88</f>
        <v>13.577500000000001</v>
      </c>
      <c r="F89" s="579">
        <f>F86*F87+F88</f>
        <v>13.577500000000001</v>
      </c>
      <c r="G89" s="579">
        <f t="shared" ref="G89:AJ89" si="57">G86*G87+G88</f>
        <v>13.577500000000001</v>
      </c>
      <c r="H89" s="579">
        <f t="shared" si="57"/>
        <v>13.577500000000001</v>
      </c>
      <c r="I89" s="579">
        <f t="shared" si="57"/>
        <v>13.577500000000001</v>
      </c>
      <c r="J89" s="579">
        <f t="shared" si="57"/>
        <v>13.577500000000001</v>
      </c>
      <c r="K89" s="579">
        <f t="shared" si="57"/>
        <v>12.97296754658576</v>
      </c>
      <c r="L89" s="579">
        <f t="shared" si="57"/>
        <v>13.736970195028551</v>
      </c>
      <c r="M89" s="579">
        <f t="shared" si="57"/>
        <v>13.798568392801791</v>
      </c>
      <c r="N89" s="579">
        <f t="shared" si="57"/>
        <v>13.687529821649168</v>
      </c>
      <c r="O89" s="579">
        <f t="shared" si="57"/>
        <v>14.768359785287554</v>
      </c>
      <c r="P89" s="579">
        <f t="shared" si="57"/>
        <v>13.631200646621405</v>
      </c>
      <c r="Q89" s="579">
        <f t="shared" si="57"/>
        <v>15.007098922583548</v>
      </c>
      <c r="R89" s="579">
        <f t="shared" si="57"/>
        <v>15.800945606917903</v>
      </c>
      <c r="S89" s="579">
        <f t="shared" si="57"/>
        <v>15.311813461727748</v>
      </c>
      <c r="T89" s="579">
        <f t="shared" si="57"/>
        <v>15.784080494186583</v>
      </c>
      <c r="U89" s="579">
        <f t="shared" si="57"/>
        <v>16.856302224095526</v>
      </c>
      <c r="V89" s="579">
        <f t="shared" si="57"/>
        <v>17.030841494201827</v>
      </c>
      <c r="W89" s="579">
        <f t="shared" si="57"/>
        <v>16.080152761974453</v>
      </c>
      <c r="X89" s="579">
        <f t="shared" si="57"/>
        <v>19.420913537963454</v>
      </c>
      <c r="Y89" s="579">
        <f t="shared" si="57"/>
        <v>18.461094869789655</v>
      </c>
      <c r="Z89" s="579">
        <f t="shared" si="57"/>
        <v>17.588813112952682</v>
      </c>
      <c r="AA89" s="579">
        <f t="shared" si="57"/>
        <v>20.339345515572308</v>
      </c>
      <c r="AB89" s="579">
        <f t="shared" si="57"/>
        <v>17.424181718818861</v>
      </c>
      <c r="AC89" s="579">
        <f t="shared" si="57"/>
        <v>19.678389911303587</v>
      </c>
      <c r="AD89" s="579">
        <f t="shared" si="57"/>
        <v>19.344150505158851</v>
      </c>
      <c r="AE89" s="579">
        <f t="shared" si="57"/>
        <v>16.923668162385013</v>
      </c>
      <c r="AF89" s="579">
        <f t="shared" si="57"/>
        <v>18.081177205191413</v>
      </c>
      <c r="AG89" s="579">
        <f t="shared" si="57"/>
        <v>17.99433700148349</v>
      </c>
      <c r="AH89" s="579">
        <f t="shared" si="57"/>
        <v>19.647768168713366</v>
      </c>
      <c r="AI89" s="579">
        <f t="shared" si="57"/>
        <v>20.16751915142703</v>
      </c>
      <c r="AJ89" s="579">
        <f t="shared" si="57"/>
        <v>18.980454168621627</v>
      </c>
      <c r="AK89" s="579">
        <f>AK86*AK87+AK88</f>
        <v>20.146677138520221</v>
      </c>
    </row>
    <row r="90" spans="1:37" s="579" customFormat="1" x14ac:dyDescent="0.25">
      <c r="A90" s="579" t="s">
        <v>269</v>
      </c>
      <c r="C90" s="575">
        <v>1</v>
      </c>
      <c r="D90" s="575">
        <f t="shared" ref="D90:S95" si="58">C90</f>
        <v>1</v>
      </c>
      <c r="E90" s="575">
        <f t="shared" si="58"/>
        <v>1</v>
      </c>
      <c r="F90" s="575">
        <f t="shared" si="58"/>
        <v>1</v>
      </c>
      <c r="G90" s="575">
        <f t="shared" si="58"/>
        <v>1</v>
      </c>
      <c r="H90" s="575">
        <f t="shared" si="58"/>
        <v>1</v>
      </c>
      <c r="I90" s="575">
        <f t="shared" si="58"/>
        <v>1</v>
      </c>
      <c r="J90" s="575">
        <f t="shared" si="58"/>
        <v>1</v>
      </c>
      <c r="K90" s="575">
        <f t="shared" si="58"/>
        <v>1</v>
      </c>
      <c r="L90" s="575">
        <f t="shared" si="58"/>
        <v>1</v>
      </c>
      <c r="M90" s="575">
        <f t="shared" si="58"/>
        <v>1</v>
      </c>
      <c r="N90" s="575">
        <f t="shared" si="58"/>
        <v>1</v>
      </c>
      <c r="O90" s="575">
        <f t="shared" si="58"/>
        <v>1</v>
      </c>
      <c r="P90" s="575">
        <f t="shared" si="58"/>
        <v>1</v>
      </c>
      <c r="Q90" s="575">
        <f t="shared" si="58"/>
        <v>1</v>
      </c>
      <c r="R90" s="575">
        <f t="shared" si="58"/>
        <v>1</v>
      </c>
      <c r="S90" s="575">
        <f t="shared" si="58"/>
        <v>1</v>
      </c>
      <c r="T90" s="575">
        <f t="shared" ref="T90:AK95" si="59">S90</f>
        <v>1</v>
      </c>
      <c r="U90" s="575">
        <f t="shared" si="59"/>
        <v>1</v>
      </c>
      <c r="V90" s="575">
        <f t="shared" si="59"/>
        <v>1</v>
      </c>
      <c r="W90" s="575">
        <f t="shared" si="59"/>
        <v>1</v>
      </c>
      <c r="X90" s="575">
        <f t="shared" si="59"/>
        <v>1</v>
      </c>
      <c r="Y90" s="575">
        <f t="shared" si="59"/>
        <v>1</v>
      </c>
      <c r="Z90" s="575">
        <f t="shared" si="59"/>
        <v>1</v>
      </c>
      <c r="AA90" s="575">
        <f t="shared" si="59"/>
        <v>1</v>
      </c>
      <c r="AB90" s="575">
        <f t="shared" si="59"/>
        <v>1</v>
      </c>
      <c r="AC90" s="575">
        <f t="shared" si="59"/>
        <v>1</v>
      </c>
      <c r="AD90" s="575">
        <f t="shared" si="59"/>
        <v>1</v>
      </c>
      <c r="AE90" s="575">
        <f t="shared" si="59"/>
        <v>1</v>
      </c>
      <c r="AF90" s="575">
        <f t="shared" si="59"/>
        <v>1</v>
      </c>
      <c r="AG90" s="575">
        <f t="shared" si="59"/>
        <v>1</v>
      </c>
      <c r="AH90" s="575">
        <f t="shared" si="59"/>
        <v>1</v>
      </c>
      <c r="AI90" s="575">
        <f t="shared" si="59"/>
        <v>1</v>
      </c>
      <c r="AJ90" s="575">
        <f t="shared" si="59"/>
        <v>1</v>
      </c>
      <c r="AK90" s="575">
        <f t="shared" si="59"/>
        <v>1</v>
      </c>
    </row>
    <row r="91" spans="1:37" s="579" customFormat="1" x14ac:dyDescent="0.25">
      <c r="A91" s="579" t="s">
        <v>288</v>
      </c>
      <c r="B91" s="579" t="s">
        <v>271</v>
      </c>
      <c r="C91" s="587">
        <v>4.0000000000000001E-3</v>
      </c>
      <c r="D91" s="587">
        <f t="shared" si="58"/>
        <v>4.0000000000000001E-3</v>
      </c>
      <c r="E91" s="587">
        <f t="shared" si="58"/>
        <v>4.0000000000000001E-3</v>
      </c>
      <c r="F91" s="587">
        <f t="shared" si="58"/>
        <v>4.0000000000000001E-3</v>
      </c>
      <c r="G91" s="587">
        <f t="shared" si="58"/>
        <v>4.0000000000000001E-3</v>
      </c>
      <c r="H91" s="587">
        <f t="shared" si="58"/>
        <v>4.0000000000000001E-3</v>
      </c>
      <c r="I91" s="587">
        <f t="shared" si="58"/>
        <v>4.0000000000000001E-3</v>
      </c>
      <c r="J91" s="587">
        <f t="shared" si="58"/>
        <v>4.0000000000000001E-3</v>
      </c>
      <c r="K91" s="587">
        <f t="shared" si="58"/>
        <v>4.0000000000000001E-3</v>
      </c>
      <c r="L91" s="587">
        <f t="shared" si="58"/>
        <v>4.0000000000000001E-3</v>
      </c>
      <c r="M91" s="587">
        <f t="shared" si="58"/>
        <v>4.0000000000000001E-3</v>
      </c>
      <c r="N91" s="587">
        <f t="shared" si="58"/>
        <v>4.0000000000000001E-3</v>
      </c>
      <c r="O91" s="587">
        <f t="shared" si="58"/>
        <v>4.0000000000000001E-3</v>
      </c>
      <c r="P91" s="587">
        <f t="shared" si="58"/>
        <v>4.0000000000000001E-3</v>
      </c>
      <c r="Q91" s="587">
        <f t="shared" si="58"/>
        <v>4.0000000000000001E-3</v>
      </c>
      <c r="R91" s="587">
        <f t="shared" si="58"/>
        <v>4.0000000000000001E-3</v>
      </c>
      <c r="S91" s="587">
        <f t="shared" si="58"/>
        <v>4.0000000000000001E-3</v>
      </c>
      <c r="T91" s="587">
        <f t="shared" si="59"/>
        <v>4.0000000000000001E-3</v>
      </c>
      <c r="U91" s="587">
        <f t="shared" si="59"/>
        <v>4.0000000000000001E-3</v>
      </c>
      <c r="V91" s="587">
        <f t="shared" si="59"/>
        <v>4.0000000000000001E-3</v>
      </c>
      <c r="W91" s="587">
        <f t="shared" si="59"/>
        <v>4.0000000000000001E-3</v>
      </c>
      <c r="X91" s="587">
        <f t="shared" si="59"/>
        <v>4.0000000000000001E-3</v>
      </c>
      <c r="Y91" s="587">
        <f t="shared" si="59"/>
        <v>4.0000000000000001E-3</v>
      </c>
      <c r="Z91" s="587">
        <f t="shared" si="59"/>
        <v>4.0000000000000001E-3</v>
      </c>
      <c r="AA91" s="587">
        <f t="shared" si="59"/>
        <v>4.0000000000000001E-3</v>
      </c>
      <c r="AB91" s="587">
        <f t="shared" si="59"/>
        <v>4.0000000000000001E-3</v>
      </c>
      <c r="AC91" s="587">
        <f t="shared" si="59"/>
        <v>4.0000000000000001E-3</v>
      </c>
      <c r="AD91" s="587">
        <f t="shared" si="59"/>
        <v>4.0000000000000001E-3</v>
      </c>
      <c r="AE91" s="587">
        <f t="shared" si="59"/>
        <v>4.0000000000000001E-3</v>
      </c>
      <c r="AF91" s="587">
        <f t="shared" si="59"/>
        <v>4.0000000000000001E-3</v>
      </c>
      <c r="AG91" s="587">
        <f t="shared" si="59"/>
        <v>4.0000000000000001E-3</v>
      </c>
      <c r="AH91" s="587">
        <f t="shared" si="59"/>
        <v>4.0000000000000001E-3</v>
      </c>
      <c r="AI91" s="587">
        <f t="shared" si="59"/>
        <v>4.0000000000000001E-3</v>
      </c>
      <c r="AJ91" s="587">
        <f t="shared" si="59"/>
        <v>4.0000000000000001E-3</v>
      </c>
      <c r="AK91" s="587">
        <f t="shared" si="59"/>
        <v>4.0000000000000001E-3</v>
      </c>
    </row>
    <row r="92" spans="1:37" s="579" customFormat="1" x14ac:dyDescent="0.25">
      <c r="A92" s="579" t="s">
        <v>272</v>
      </c>
      <c r="C92" s="575">
        <v>1</v>
      </c>
      <c r="D92" s="575">
        <f t="shared" si="58"/>
        <v>1</v>
      </c>
      <c r="E92" s="575">
        <f t="shared" si="58"/>
        <v>1</v>
      </c>
      <c r="F92" s="575">
        <f t="shared" si="58"/>
        <v>1</v>
      </c>
      <c r="G92" s="575">
        <f t="shared" si="58"/>
        <v>1</v>
      </c>
      <c r="H92" s="575">
        <f t="shared" si="58"/>
        <v>1</v>
      </c>
      <c r="I92" s="575">
        <f t="shared" si="58"/>
        <v>1</v>
      </c>
      <c r="J92" s="575">
        <f t="shared" si="58"/>
        <v>1</v>
      </c>
      <c r="K92" s="575">
        <f t="shared" si="58"/>
        <v>1</v>
      </c>
      <c r="L92" s="575">
        <f t="shared" si="58"/>
        <v>1</v>
      </c>
      <c r="M92" s="575">
        <f t="shared" si="58"/>
        <v>1</v>
      </c>
      <c r="N92" s="575">
        <f t="shared" si="58"/>
        <v>1</v>
      </c>
      <c r="O92" s="575">
        <f t="shared" si="58"/>
        <v>1</v>
      </c>
      <c r="P92" s="575">
        <f t="shared" si="58"/>
        <v>1</v>
      </c>
      <c r="Q92" s="575">
        <f t="shared" si="58"/>
        <v>1</v>
      </c>
      <c r="R92" s="575">
        <f t="shared" si="58"/>
        <v>1</v>
      </c>
      <c r="S92" s="575">
        <f t="shared" si="58"/>
        <v>1</v>
      </c>
      <c r="T92" s="575">
        <f t="shared" si="59"/>
        <v>1</v>
      </c>
      <c r="U92" s="575">
        <f t="shared" si="59"/>
        <v>1</v>
      </c>
      <c r="V92" s="575">
        <f t="shared" si="59"/>
        <v>1</v>
      </c>
      <c r="W92" s="575">
        <f t="shared" si="59"/>
        <v>1</v>
      </c>
      <c r="X92" s="575">
        <f t="shared" si="59"/>
        <v>1</v>
      </c>
      <c r="Y92" s="575">
        <f t="shared" si="59"/>
        <v>1</v>
      </c>
      <c r="Z92" s="575">
        <f t="shared" si="59"/>
        <v>1</v>
      </c>
      <c r="AA92" s="575">
        <f t="shared" si="59"/>
        <v>1</v>
      </c>
      <c r="AB92" s="575">
        <f t="shared" si="59"/>
        <v>1</v>
      </c>
      <c r="AC92" s="575">
        <f t="shared" si="59"/>
        <v>1</v>
      </c>
      <c r="AD92" s="575">
        <f t="shared" si="59"/>
        <v>1</v>
      </c>
      <c r="AE92" s="575">
        <f t="shared" si="59"/>
        <v>1</v>
      </c>
      <c r="AF92" s="575">
        <f t="shared" si="59"/>
        <v>1</v>
      </c>
      <c r="AG92" s="575">
        <f t="shared" si="59"/>
        <v>1</v>
      </c>
      <c r="AH92" s="575">
        <f t="shared" si="59"/>
        <v>1</v>
      </c>
      <c r="AI92" s="575">
        <f t="shared" si="59"/>
        <v>1</v>
      </c>
      <c r="AJ92" s="575">
        <f t="shared" si="59"/>
        <v>1</v>
      </c>
      <c r="AK92" s="575">
        <f t="shared" si="59"/>
        <v>1</v>
      </c>
    </row>
    <row r="93" spans="1:37" s="579" customFormat="1" x14ac:dyDescent="0.25">
      <c r="A93" s="579" t="s">
        <v>273</v>
      </c>
      <c r="C93" s="585">
        <v>0.5</v>
      </c>
      <c r="D93" s="585">
        <f t="shared" si="58"/>
        <v>0.5</v>
      </c>
      <c r="E93" s="585">
        <f t="shared" si="58"/>
        <v>0.5</v>
      </c>
      <c r="F93" s="585">
        <f t="shared" si="58"/>
        <v>0.5</v>
      </c>
      <c r="G93" s="585">
        <f t="shared" si="58"/>
        <v>0.5</v>
      </c>
      <c r="H93" s="585">
        <f t="shared" si="58"/>
        <v>0.5</v>
      </c>
      <c r="I93" s="585">
        <f t="shared" si="58"/>
        <v>0.5</v>
      </c>
      <c r="J93" s="585">
        <f t="shared" si="58"/>
        <v>0.5</v>
      </c>
      <c r="K93" s="585">
        <f t="shared" si="58"/>
        <v>0.5</v>
      </c>
      <c r="L93" s="585">
        <f t="shared" si="58"/>
        <v>0.5</v>
      </c>
      <c r="M93" s="585">
        <f t="shared" si="58"/>
        <v>0.5</v>
      </c>
      <c r="N93" s="585">
        <f t="shared" si="58"/>
        <v>0.5</v>
      </c>
      <c r="O93" s="585">
        <f t="shared" si="58"/>
        <v>0.5</v>
      </c>
      <c r="P93" s="585">
        <f t="shared" si="58"/>
        <v>0.5</v>
      </c>
      <c r="Q93" s="585">
        <f t="shared" si="58"/>
        <v>0.5</v>
      </c>
      <c r="R93" s="585">
        <f t="shared" si="58"/>
        <v>0.5</v>
      </c>
      <c r="S93" s="585">
        <f t="shared" si="58"/>
        <v>0.5</v>
      </c>
      <c r="T93" s="585">
        <f t="shared" si="59"/>
        <v>0.5</v>
      </c>
      <c r="U93" s="585">
        <f t="shared" si="59"/>
        <v>0.5</v>
      </c>
      <c r="V93" s="585">
        <f t="shared" si="59"/>
        <v>0.5</v>
      </c>
      <c r="W93" s="585">
        <f t="shared" si="59"/>
        <v>0.5</v>
      </c>
      <c r="X93" s="585">
        <f t="shared" si="59"/>
        <v>0.5</v>
      </c>
      <c r="Y93" s="585">
        <f t="shared" si="59"/>
        <v>0.5</v>
      </c>
      <c r="Z93" s="585">
        <f t="shared" si="59"/>
        <v>0.5</v>
      </c>
      <c r="AA93" s="585">
        <f t="shared" si="59"/>
        <v>0.5</v>
      </c>
      <c r="AB93" s="585">
        <f t="shared" si="59"/>
        <v>0.5</v>
      </c>
      <c r="AC93" s="585">
        <f t="shared" si="59"/>
        <v>0.5</v>
      </c>
      <c r="AD93" s="585">
        <f t="shared" si="59"/>
        <v>0.5</v>
      </c>
      <c r="AE93" s="585">
        <f t="shared" si="59"/>
        <v>0.5</v>
      </c>
      <c r="AF93" s="585">
        <f t="shared" si="59"/>
        <v>0.5</v>
      </c>
      <c r="AG93" s="585">
        <f t="shared" si="59"/>
        <v>0.5</v>
      </c>
      <c r="AH93" s="585">
        <f t="shared" si="59"/>
        <v>0.5</v>
      </c>
      <c r="AI93" s="585">
        <f t="shared" si="59"/>
        <v>0.5</v>
      </c>
      <c r="AJ93" s="585">
        <f t="shared" si="59"/>
        <v>0.5</v>
      </c>
      <c r="AK93" s="585">
        <f t="shared" si="59"/>
        <v>0.5</v>
      </c>
    </row>
    <row r="94" spans="1:37" s="579" customFormat="1" x14ac:dyDescent="0.25">
      <c r="A94" s="579" t="s">
        <v>274</v>
      </c>
      <c r="C94" s="585">
        <v>0</v>
      </c>
      <c r="D94" s="585">
        <f t="shared" si="58"/>
        <v>0</v>
      </c>
      <c r="E94" s="585">
        <f t="shared" si="58"/>
        <v>0</v>
      </c>
      <c r="F94" s="585">
        <f t="shared" si="58"/>
        <v>0</v>
      </c>
      <c r="G94" s="585">
        <f t="shared" si="58"/>
        <v>0</v>
      </c>
      <c r="H94" s="585">
        <f t="shared" si="58"/>
        <v>0</v>
      </c>
      <c r="I94" s="585">
        <f t="shared" si="58"/>
        <v>0</v>
      </c>
      <c r="J94" s="585">
        <f t="shared" si="58"/>
        <v>0</v>
      </c>
      <c r="K94" s="585">
        <f t="shared" si="58"/>
        <v>0</v>
      </c>
      <c r="L94" s="585">
        <f t="shared" si="58"/>
        <v>0</v>
      </c>
      <c r="M94" s="585">
        <f t="shared" si="58"/>
        <v>0</v>
      </c>
      <c r="N94" s="585">
        <f t="shared" si="58"/>
        <v>0</v>
      </c>
      <c r="O94" s="585">
        <f t="shared" si="58"/>
        <v>0</v>
      </c>
      <c r="P94" s="585">
        <f t="shared" si="58"/>
        <v>0</v>
      </c>
      <c r="Q94" s="585">
        <f t="shared" si="58"/>
        <v>0</v>
      </c>
      <c r="R94" s="585">
        <f t="shared" si="58"/>
        <v>0</v>
      </c>
      <c r="S94" s="585">
        <f t="shared" si="58"/>
        <v>0</v>
      </c>
      <c r="T94" s="585">
        <f t="shared" si="59"/>
        <v>0</v>
      </c>
      <c r="U94" s="585">
        <f t="shared" si="59"/>
        <v>0</v>
      </c>
      <c r="V94" s="585">
        <f t="shared" si="59"/>
        <v>0</v>
      </c>
      <c r="W94" s="585">
        <f t="shared" si="59"/>
        <v>0</v>
      </c>
      <c r="X94" s="585">
        <f t="shared" si="59"/>
        <v>0</v>
      </c>
      <c r="Y94" s="585">
        <f t="shared" si="59"/>
        <v>0</v>
      </c>
      <c r="Z94" s="585">
        <f t="shared" si="59"/>
        <v>0</v>
      </c>
      <c r="AA94" s="585">
        <f t="shared" si="59"/>
        <v>0</v>
      </c>
      <c r="AB94" s="585">
        <f t="shared" si="59"/>
        <v>0</v>
      </c>
      <c r="AC94" s="585">
        <f t="shared" si="59"/>
        <v>0</v>
      </c>
      <c r="AD94" s="585">
        <f t="shared" si="59"/>
        <v>0</v>
      </c>
      <c r="AE94" s="585">
        <f t="shared" si="59"/>
        <v>0</v>
      </c>
      <c r="AF94" s="585">
        <f t="shared" si="59"/>
        <v>0</v>
      </c>
      <c r="AG94" s="585">
        <f t="shared" si="59"/>
        <v>0</v>
      </c>
      <c r="AH94" s="585">
        <f t="shared" si="59"/>
        <v>0</v>
      </c>
      <c r="AI94" s="585">
        <f t="shared" si="59"/>
        <v>0</v>
      </c>
      <c r="AJ94" s="585">
        <f t="shared" si="59"/>
        <v>0</v>
      </c>
      <c r="AK94" s="585">
        <f t="shared" si="59"/>
        <v>0</v>
      </c>
    </row>
    <row r="95" spans="1:37" s="579" customFormat="1" x14ac:dyDescent="0.25">
      <c r="A95" s="579" t="s">
        <v>275</v>
      </c>
      <c r="B95" s="579" t="s">
        <v>271</v>
      </c>
      <c r="C95" s="575">
        <v>1.4E-2</v>
      </c>
      <c r="D95" s="575">
        <f t="shared" si="58"/>
        <v>1.4E-2</v>
      </c>
      <c r="E95" s="575">
        <f t="shared" si="58"/>
        <v>1.4E-2</v>
      </c>
      <c r="F95" s="575">
        <f t="shared" si="58"/>
        <v>1.4E-2</v>
      </c>
      <c r="G95" s="575">
        <f t="shared" si="58"/>
        <v>1.4E-2</v>
      </c>
      <c r="H95" s="575">
        <f t="shared" si="58"/>
        <v>1.4E-2</v>
      </c>
      <c r="I95" s="575">
        <f t="shared" si="58"/>
        <v>1.4E-2</v>
      </c>
      <c r="J95" s="575">
        <f t="shared" si="58"/>
        <v>1.4E-2</v>
      </c>
      <c r="K95" s="575">
        <f t="shared" si="58"/>
        <v>1.4E-2</v>
      </c>
      <c r="L95" s="575">
        <f t="shared" si="58"/>
        <v>1.4E-2</v>
      </c>
      <c r="M95" s="575">
        <f t="shared" si="58"/>
        <v>1.4E-2</v>
      </c>
      <c r="N95" s="575">
        <f t="shared" si="58"/>
        <v>1.4E-2</v>
      </c>
      <c r="O95" s="575">
        <f t="shared" si="58"/>
        <v>1.4E-2</v>
      </c>
      <c r="P95" s="575">
        <f t="shared" si="58"/>
        <v>1.4E-2</v>
      </c>
      <c r="Q95" s="575">
        <f t="shared" si="58"/>
        <v>1.4E-2</v>
      </c>
      <c r="R95" s="575">
        <f t="shared" si="58"/>
        <v>1.4E-2</v>
      </c>
      <c r="S95" s="575">
        <f t="shared" si="58"/>
        <v>1.4E-2</v>
      </c>
      <c r="T95" s="575">
        <f t="shared" si="59"/>
        <v>1.4E-2</v>
      </c>
      <c r="U95" s="575">
        <f t="shared" si="59"/>
        <v>1.4E-2</v>
      </c>
      <c r="V95" s="575">
        <f t="shared" si="59"/>
        <v>1.4E-2</v>
      </c>
      <c r="W95" s="575">
        <f t="shared" si="59"/>
        <v>1.4E-2</v>
      </c>
      <c r="X95" s="575">
        <f t="shared" si="59"/>
        <v>1.4E-2</v>
      </c>
      <c r="Y95" s="575">
        <f t="shared" si="59"/>
        <v>1.4E-2</v>
      </c>
      <c r="Z95" s="575">
        <f t="shared" si="59"/>
        <v>1.4E-2</v>
      </c>
      <c r="AA95" s="575">
        <f t="shared" si="59"/>
        <v>1.4E-2</v>
      </c>
      <c r="AB95" s="575">
        <f t="shared" si="59"/>
        <v>1.4E-2</v>
      </c>
      <c r="AC95" s="575">
        <f t="shared" si="59"/>
        <v>1.4E-2</v>
      </c>
      <c r="AD95" s="575">
        <f t="shared" si="59"/>
        <v>1.4E-2</v>
      </c>
      <c r="AE95" s="575">
        <f t="shared" si="59"/>
        <v>1.4E-2</v>
      </c>
      <c r="AF95" s="575">
        <f t="shared" si="59"/>
        <v>1.4E-2</v>
      </c>
      <c r="AG95" s="575">
        <f t="shared" si="59"/>
        <v>1.4E-2</v>
      </c>
      <c r="AH95" s="575">
        <f t="shared" si="59"/>
        <v>1.4E-2</v>
      </c>
      <c r="AI95" s="575">
        <f t="shared" si="59"/>
        <v>1.4E-2</v>
      </c>
      <c r="AJ95" s="575">
        <f t="shared" si="59"/>
        <v>1.4E-2</v>
      </c>
      <c r="AK95" s="575">
        <f t="shared" si="59"/>
        <v>1.4E-2</v>
      </c>
    </row>
    <row r="96" spans="1:37" s="580" customFormat="1" x14ac:dyDescent="0.25">
      <c r="A96" s="580" t="s">
        <v>276</v>
      </c>
      <c r="B96" s="580" t="s">
        <v>277</v>
      </c>
      <c r="C96" s="580">
        <f xml:space="preserve"> C86*1000*C82*C90*(C93*C91*C92+C94*C95)</f>
        <v>2673292.5</v>
      </c>
      <c r="D96" s="580">
        <f xml:space="preserve"> D86*1000*D82*D90*(D93*D91*D92+D94*D95)</f>
        <v>2677230</v>
      </c>
      <c r="E96" s="580">
        <f xml:space="preserve"> E86*1000*E82*E90*(E93*E91*E92+E94*E95)</f>
        <v>2802060</v>
      </c>
      <c r="F96" s="580">
        <f xml:space="preserve"> F86*1000*F82*F90*(F93*F91*F92+F94*F95)</f>
        <v>2412967.5</v>
      </c>
      <c r="G96" s="580">
        <f t="shared" ref="G96:AJ96" si="60" xml:space="preserve"> G86*1000*G82*G90*(G93*G91*G92+G94*G95)</f>
        <v>2052112.5</v>
      </c>
      <c r="H96" s="580">
        <f t="shared" si="60"/>
        <v>2107215</v>
      </c>
      <c r="I96" s="580">
        <f t="shared" si="60"/>
        <v>2342587.5</v>
      </c>
      <c r="J96" s="580">
        <f t="shared" si="60"/>
        <v>2126205</v>
      </c>
      <c r="K96" s="580">
        <f t="shared" si="60"/>
        <v>1739713</v>
      </c>
      <c r="L96" s="580">
        <f t="shared" si="60"/>
        <v>1345474</v>
      </c>
      <c r="M96" s="580">
        <f t="shared" si="60"/>
        <v>1404419.5</v>
      </c>
      <c r="N96" s="580">
        <f t="shared" si="60"/>
        <v>1764502.5</v>
      </c>
      <c r="O96" s="580">
        <f t="shared" si="60"/>
        <v>1916233</v>
      </c>
      <c r="P96" s="580">
        <f t="shared" si="60"/>
        <v>1747574</v>
      </c>
      <c r="Q96" s="580">
        <f t="shared" si="60"/>
        <v>1789639</v>
      </c>
      <c r="R96" s="580">
        <f t="shared" si="60"/>
        <v>1747805.5</v>
      </c>
      <c r="S96" s="580">
        <f t="shared" si="60"/>
        <v>1569162.9999999998</v>
      </c>
      <c r="T96" s="580">
        <f t="shared" si="60"/>
        <v>1444935.5</v>
      </c>
      <c r="U96" s="580">
        <f t="shared" si="60"/>
        <v>1442322.7250000001</v>
      </c>
      <c r="V96" s="580">
        <f t="shared" si="60"/>
        <v>1519110.095</v>
      </c>
      <c r="W96" s="580">
        <f t="shared" si="60"/>
        <v>1532492.9650000001</v>
      </c>
      <c r="X96" s="580">
        <f t="shared" si="60"/>
        <v>1949443.37</v>
      </c>
      <c r="Y96" s="580">
        <f t="shared" si="60"/>
        <v>1934414.5050000001</v>
      </c>
      <c r="Z96" s="580">
        <f t="shared" si="60"/>
        <v>1871886.1650000003</v>
      </c>
      <c r="AA96" s="580">
        <f t="shared" si="60"/>
        <v>2212309.44</v>
      </c>
      <c r="AB96" s="580">
        <f t="shared" si="60"/>
        <v>1710517.6500000001</v>
      </c>
      <c r="AC96" s="580">
        <f t="shared" si="60"/>
        <v>2059178.175</v>
      </c>
      <c r="AD96" s="580">
        <f t="shared" si="60"/>
        <v>2199760.7000000007</v>
      </c>
      <c r="AE96" s="580">
        <f t="shared" si="60"/>
        <v>1862154.5</v>
      </c>
      <c r="AF96" s="580">
        <f t="shared" si="60"/>
        <v>1830710.71</v>
      </c>
      <c r="AG96" s="580">
        <f t="shared" si="60"/>
        <v>1835614.4650000001</v>
      </c>
      <c r="AH96" s="580">
        <f t="shared" si="60"/>
        <v>2072529.175</v>
      </c>
      <c r="AI96" s="580">
        <f t="shared" si="60"/>
        <v>2027735.33</v>
      </c>
      <c r="AJ96" s="580">
        <f t="shared" si="60"/>
        <v>1916933.78</v>
      </c>
      <c r="AK96" s="580">
        <f xml:space="preserve"> AK86*1000*AK82*AK90*(AK93*AK91*AK92+AK94*AK95)</f>
        <v>2292356.5350000001</v>
      </c>
    </row>
    <row r="97" spans="1:37" s="579" customFormat="1" ht="15.75" customHeight="1" x14ac:dyDescent="0.25">
      <c r="A97" s="579" t="s">
        <v>278</v>
      </c>
      <c r="B97" s="579" t="s">
        <v>279</v>
      </c>
      <c r="C97" s="575">
        <v>6.0000000000000001E-3</v>
      </c>
      <c r="D97" s="575">
        <f>C97</f>
        <v>6.0000000000000001E-3</v>
      </c>
      <c r="E97" s="575">
        <f>D97</f>
        <v>6.0000000000000001E-3</v>
      </c>
      <c r="F97" s="575">
        <f t="shared" ref="F97:AK97" si="61">E97</f>
        <v>6.0000000000000001E-3</v>
      </c>
      <c r="G97" s="575">
        <f t="shared" si="61"/>
        <v>6.0000000000000001E-3</v>
      </c>
      <c r="H97" s="575">
        <f t="shared" si="61"/>
        <v>6.0000000000000001E-3</v>
      </c>
      <c r="I97" s="575">
        <f t="shared" si="61"/>
        <v>6.0000000000000001E-3</v>
      </c>
      <c r="J97" s="575">
        <f t="shared" si="61"/>
        <v>6.0000000000000001E-3</v>
      </c>
      <c r="K97" s="575">
        <f t="shared" si="61"/>
        <v>6.0000000000000001E-3</v>
      </c>
      <c r="L97" s="575">
        <f t="shared" si="61"/>
        <v>6.0000000000000001E-3</v>
      </c>
      <c r="M97" s="575">
        <f t="shared" si="61"/>
        <v>6.0000000000000001E-3</v>
      </c>
      <c r="N97" s="575">
        <f t="shared" si="61"/>
        <v>6.0000000000000001E-3</v>
      </c>
      <c r="O97" s="575">
        <f t="shared" si="61"/>
        <v>6.0000000000000001E-3</v>
      </c>
      <c r="P97" s="575">
        <f t="shared" si="61"/>
        <v>6.0000000000000001E-3</v>
      </c>
      <c r="Q97" s="575">
        <f t="shared" si="61"/>
        <v>6.0000000000000001E-3</v>
      </c>
      <c r="R97" s="575">
        <f t="shared" si="61"/>
        <v>6.0000000000000001E-3</v>
      </c>
      <c r="S97" s="575">
        <f t="shared" si="61"/>
        <v>6.0000000000000001E-3</v>
      </c>
      <c r="T97" s="575">
        <f t="shared" si="61"/>
        <v>6.0000000000000001E-3</v>
      </c>
      <c r="U97" s="575">
        <f t="shared" si="61"/>
        <v>6.0000000000000001E-3</v>
      </c>
      <c r="V97" s="575">
        <f t="shared" si="61"/>
        <v>6.0000000000000001E-3</v>
      </c>
      <c r="W97" s="575">
        <f t="shared" si="61"/>
        <v>6.0000000000000001E-3</v>
      </c>
      <c r="X97" s="575">
        <f t="shared" si="61"/>
        <v>6.0000000000000001E-3</v>
      </c>
      <c r="Y97" s="575">
        <f t="shared" si="61"/>
        <v>6.0000000000000001E-3</v>
      </c>
      <c r="Z97" s="575">
        <f t="shared" si="61"/>
        <v>6.0000000000000001E-3</v>
      </c>
      <c r="AA97" s="575">
        <f t="shared" si="61"/>
        <v>6.0000000000000001E-3</v>
      </c>
      <c r="AB97" s="575">
        <f t="shared" si="61"/>
        <v>6.0000000000000001E-3</v>
      </c>
      <c r="AC97" s="575">
        <f t="shared" si="61"/>
        <v>6.0000000000000001E-3</v>
      </c>
      <c r="AD97" s="575">
        <f t="shared" si="61"/>
        <v>6.0000000000000001E-3</v>
      </c>
      <c r="AE97" s="575">
        <f t="shared" si="61"/>
        <v>6.0000000000000001E-3</v>
      </c>
      <c r="AF97" s="575">
        <f t="shared" si="61"/>
        <v>6.0000000000000001E-3</v>
      </c>
      <c r="AG97" s="575">
        <f t="shared" si="61"/>
        <v>6.0000000000000001E-3</v>
      </c>
      <c r="AH97" s="575">
        <f t="shared" si="61"/>
        <v>6.0000000000000001E-3</v>
      </c>
      <c r="AI97" s="575">
        <f t="shared" si="61"/>
        <v>6.0000000000000001E-3</v>
      </c>
      <c r="AJ97" s="575">
        <f t="shared" si="61"/>
        <v>6.0000000000000001E-3</v>
      </c>
      <c r="AK97" s="575">
        <f t="shared" si="61"/>
        <v>6.0000000000000001E-3</v>
      </c>
    </row>
    <row r="98" spans="1:37" s="579" customFormat="1" x14ac:dyDescent="0.25">
      <c r="A98" s="579" t="s">
        <v>280</v>
      </c>
      <c r="B98" s="579" t="s">
        <v>281</v>
      </c>
      <c r="C98" s="579">
        <f>C96*C97*44/28*0.000001</f>
        <v>2.5205329285714288E-2</v>
      </c>
      <c r="D98" s="579">
        <f t="shared" ref="D98:AJ98" si="62">D96*D97*44/28*0.000001</f>
        <v>2.5242454285714287E-2</v>
      </c>
      <c r="E98" s="579">
        <f t="shared" si="62"/>
        <v>2.6419422857142862E-2</v>
      </c>
      <c r="F98" s="579">
        <f t="shared" si="62"/>
        <v>2.2750836428571428E-2</v>
      </c>
      <c r="G98" s="579">
        <f t="shared" si="62"/>
        <v>1.9348489285714286E-2</v>
      </c>
      <c r="H98" s="579">
        <f t="shared" si="62"/>
        <v>1.9868027142857143E-2</v>
      </c>
      <c r="I98" s="579">
        <f t="shared" si="62"/>
        <v>2.2087253571428569E-2</v>
      </c>
      <c r="J98" s="579">
        <f t="shared" si="62"/>
        <v>2.0047075714285715E-2</v>
      </c>
      <c r="K98" s="579">
        <f t="shared" si="62"/>
        <v>1.6403008285714286E-2</v>
      </c>
      <c r="L98" s="579">
        <f t="shared" si="62"/>
        <v>1.2685897714285714E-2</v>
      </c>
      <c r="M98" s="579">
        <f t="shared" si="62"/>
        <v>1.3241669571428572E-2</v>
      </c>
      <c r="N98" s="579">
        <f t="shared" si="62"/>
        <v>1.6636737857142855E-2</v>
      </c>
      <c r="O98" s="579">
        <f t="shared" si="62"/>
        <v>1.8067339714285716E-2</v>
      </c>
      <c r="P98" s="579">
        <f t="shared" si="62"/>
        <v>1.6477126285714284E-2</v>
      </c>
      <c r="Q98" s="579">
        <f t="shared" si="62"/>
        <v>1.6873739142857145E-2</v>
      </c>
      <c r="R98" s="579">
        <f t="shared" si="62"/>
        <v>1.6479309000000001E-2</v>
      </c>
      <c r="S98" s="579">
        <f t="shared" si="62"/>
        <v>1.4794965428571425E-2</v>
      </c>
      <c r="T98" s="579">
        <f t="shared" si="62"/>
        <v>1.362367757142857E-2</v>
      </c>
      <c r="U98" s="579">
        <f t="shared" si="62"/>
        <v>1.3599042835714285E-2</v>
      </c>
      <c r="V98" s="579">
        <f t="shared" si="62"/>
        <v>1.4323038038571427E-2</v>
      </c>
      <c r="W98" s="579">
        <f t="shared" si="62"/>
        <v>1.4449219384285714E-2</v>
      </c>
      <c r="X98" s="579">
        <f t="shared" si="62"/>
        <v>1.8380466060000003E-2</v>
      </c>
      <c r="Y98" s="579">
        <f t="shared" si="62"/>
        <v>1.8238765332857142E-2</v>
      </c>
      <c r="Z98" s="579">
        <f t="shared" si="62"/>
        <v>1.7649212412857145E-2</v>
      </c>
      <c r="AA98" s="579">
        <f t="shared" si="62"/>
        <v>2.0858917577142855E-2</v>
      </c>
      <c r="AB98" s="579">
        <f t="shared" si="62"/>
        <v>1.6127737842857141E-2</v>
      </c>
      <c r="AC98" s="579">
        <f t="shared" si="62"/>
        <v>1.9415108507142856E-2</v>
      </c>
      <c r="AD98" s="579">
        <f t="shared" si="62"/>
        <v>2.0740600885714292E-2</v>
      </c>
      <c r="AE98" s="579">
        <f t="shared" si="62"/>
        <v>1.7557456714285716E-2</v>
      </c>
      <c r="AF98" s="579">
        <f t="shared" si="62"/>
        <v>1.7260986694285715E-2</v>
      </c>
      <c r="AG98" s="579">
        <f t="shared" si="62"/>
        <v>1.7307222098571429E-2</v>
      </c>
      <c r="AH98" s="579">
        <f t="shared" si="62"/>
        <v>1.9540989364285711E-2</v>
      </c>
      <c r="AI98" s="579">
        <f t="shared" si="62"/>
        <v>1.9118647397142859E-2</v>
      </c>
      <c r="AJ98" s="579">
        <f t="shared" si="62"/>
        <v>1.807394706857143E-2</v>
      </c>
      <c r="AK98" s="579">
        <f>AK96*AK97*44/28*0.000001</f>
        <v>2.1613647330000003E-2</v>
      </c>
    </row>
    <row r="100" spans="1:37" s="581" customFormat="1" x14ac:dyDescent="0.25"/>
    <row r="101" spans="1:37" s="573" customFormat="1" x14ac:dyDescent="0.25">
      <c r="A101" s="584" t="s">
        <v>289</v>
      </c>
      <c r="C101" s="573">
        <v>1990</v>
      </c>
      <c r="D101" s="573">
        <f t="shared" ref="D101:AK101" si="63">C101+1</f>
        <v>1991</v>
      </c>
      <c r="E101" s="573">
        <f t="shared" si="63"/>
        <v>1992</v>
      </c>
      <c r="F101" s="573">
        <f t="shared" si="63"/>
        <v>1993</v>
      </c>
      <c r="G101" s="573">
        <f t="shared" si="63"/>
        <v>1994</v>
      </c>
      <c r="H101" s="573">
        <f t="shared" si="63"/>
        <v>1995</v>
      </c>
      <c r="I101" s="573">
        <f t="shared" si="63"/>
        <v>1996</v>
      </c>
      <c r="J101" s="573">
        <f t="shared" si="63"/>
        <v>1997</v>
      </c>
      <c r="K101" s="573">
        <f t="shared" si="63"/>
        <v>1998</v>
      </c>
      <c r="L101" s="573">
        <f t="shared" si="63"/>
        <v>1999</v>
      </c>
      <c r="M101" s="573">
        <f t="shared" si="63"/>
        <v>2000</v>
      </c>
      <c r="N101" s="573">
        <f t="shared" si="63"/>
        <v>2001</v>
      </c>
      <c r="O101" s="573">
        <f t="shared" si="63"/>
        <v>2002</v>
      </c>
      <c r="P101" s="573">
        <f t="shared" si="63"/>
        <v>2003</v>
      </c>
      <c r="Q101" s="573">
        <f t="shared" si="63"/>
        <v>2004</v>
      </c>
      <c r="R101" s="573">
        <f t="shared" si="63"/>
        <v>2005</v>
      </c>
      <c r="S101" s="573">
        <f t="shared" si="63"/>
        <v>2006</v>
      </c>
      <c r="T101" s="573">
        <f t="shared" si="63"/>
        <v>2007</v>
      </c>
      <c r="U101" s="573">
        <f t="shared" si="63"/>
        <v>2008</v>
      </c>
      <c r="V101" s="573">
        <f t="shared" si="63"/>
        <v>2009</v>
      </c>
      <c r="W101" s="573">
        <f t="shared" si="63"/>
        <v>2010</v>
      </c>
      <c r="X101" s="573">
        <f t="shared" si="63"/>
        <v>2011</v>
      </c>
      <c r="Y101" s="573">
        <f t="shared" si="63"/>
        <v>2012</v>
      </c>
      <c r="Z101" s="573">
        <f t="shared" si="63"/>
        <v>2013</v>
      </c>
      <c r="AA101" s="573">
        <f t="shared" si="63"/>
        <v>2014</v>
      </c>
      <c r="AB101" s="573">
        <f t="shared" si="63"/>
        <v>2015</v>
      </c>
      <c r="AC101" s="573">
        <f t="shared" si="63"/>
        <v>2016</v>
      </c>
      <c r="AD101" s="573">
        <f t="shared" si="63"/>
        <v>2017</v>
      </c>
      <c r="AE101" s="573">
        <f t="shared" si="63"/>
        <v>2018</v>
      </c>
      <c r="AF101" s="573">
        <f t="shared" si="63"/>
        <v>2019</v>
      </c>
      <c r="AG101" s="573">
        <f t="shared" si="63"/>
        <v>2020</v>
      </c>
      <c r="AH101" s="573">
        <f t="shared" si="63"/>
        <v>2021</v>
      </c>
      <c r="AI101" s="573">
        <f t="shared" si="63"/>
        <v>2022</v>
      </c>
      <c r="AJ101" s="574">
        <v>2023</v>
      </c>
      <c r="AK101" s="573">
        <f t="shared" si="63"/>
        <v>2024</v>
      </c>
    </row>
    <row r="102" spans="1:37" x14ac:dyDescent="0.25">
      <c r="A102" s="575" t="s">
        <v>257</v>
      </c>
      <c r="B102" s="575" t="s">
        <v>60</v>
      </c>
      <c r="C102" s="576">
        <f>'[4]Crops area and crops yeild'!C121</f>
        <v>381525</v>
      </c>
      <c r="D102" s="576">
        <f>'[4]Crops area and crops yeild'!D121</f>
        <v>344381</v>
      </c>
      <c r="E102" s="576">
        <f>'[4]Crops area and crops yeild'!E121</f>
        <v>326609</v>
      </c>
      <c r="F102" s="576">
        <f>'[4]Crops area and crops yeild'!F121</f>
        <v>302764</v>
      </c>
      <c r="G102" s="576">
        <f>'[4]Crops area and crops yeild'!G121</f>
        <v>272339</v>
      </c>
      <c r="H102" s="576">
        <f>'[4]Crops area and crops yeild'!H121</f>
        <v>284952</v>
      </c>
      <c r="I102" s="576">
        <f>'[4]Crops area and crops yeild'!I121</f>
        <v>304129</v>
      </c>
      <c r="J102" s="576">
        <f>'[4]Crops area and crops yeild'!J121</f>
        <v>269213</v>
      </c>
      <c r="K102" s="576">
        <f>'[4]Crops area and crops yeild'!K121</f>
        <v>240436</v>
      </c>
      <c r="L102" s="576">
        <f>'[4]Crops area and crops yeild'!L121</f>
        <v>241244</v>
      </c>
      <c r="M102" s="576">
        <f>'[4]Crops area and crops yeild'!M121</f>
        <v>224340</v>
      </c>
      <c r="N102" s="576">
        <f>'[4]Crops area and crops yeild'!N121</f>
        <v>216823</v>
      </c>
      <c r="O102" s="576">
        <f>'[4]Crops area and crops yeild'!O121</f>
        <v>218697</v>
      </c>
      <c r="P102" s="576">
        <f>'[4]Crops area and crops yeild'!P121</f>
        <v>207197</v>
      </c>
      <c r="Q102" s="576">
        <f>'[4]Crops area and crops yeild'!Q121</f>
        <v>213547</v>
      </c>
      <c r="R102" s="576">
        <f>'[4]Crops area and crops yeild'!R121</f>
        <v>192500.54136379241</v>
      </c>
      <c r="S102" s="576">
        <f>'[4]Crops area and crops yeild'!S121</f>
        <v>185699.69807103573</v>
      </c>
      <c r="T102" s="576">
        <f>'[4]Crops area and crops yeild'!T121</f>
        <v>161884</v>
      </c>
      <c r="U102" s="576">
        <f>'[4]Crops area and crops yeild'!U121</f>
        <v>173899.03</v>
      </c>
      <c r="V102" s="576">
        <f>'[4]Crops area and crops yeild'!V121</f>
        <v>166004.63</v>
      </c>
      <c r="W102" s="576">
        <f>'[4]Crops area and crops yeild'!W121</f>
        <v>178608.09</v>
      </c>
      <c r="X102" s="576">
        <f>'[4]Crops area and crops yeild'!X121</f>
        <v>186224.29</v>
      </c>
      <c r="Y102" s="576">
        <f>'[4]Crops area and crops yeild'!Y121</f>
        <v>205109.15</v>
      </c>
      <c r="Z102" s="576">
        <f>'[4]Crops area and crops yeild'!Z121</f>
        <v>233814.71</v>
      </c>
      <c r="AA102" s="576">
        <f>'[4]Crops area and crops yeild'!AA121</f>
        <v>237235.19</v>
      </c>
      <c r="AB102" s="576">
        <f>'[4]Crops area and crops yeild'!AB121</f>
        <v>244955.67</v>
      </c>
      <c r="AC102" s="576">
        <f>'[4]Crops area and crops yeild'!AC121</f>
        <v>234396.1</v>
      </c>
      <c r="AD102" s="576">
        <f>'[4]Crops area and crops yeild'!AD121</f>
        <v>223212.39</v>
      </c>
      <c r="AE102" s="576">
        <f>'[4]Crops area and crops yeild'!AE121</f>
        <v>224104.52</v>
      </c>
      <c r="AF102" s="576">
        <f>'[4]Crops area and crops yeild'!AF121</f>
        <v>232392.27</v>
      </c>
      <c r="AG102" s="576">
        <f>'[4]Crops area and crops yeild'!AG121</f>
        <v>226154.57</v>
      </c>
      <c r="AH102" s="576">
        <f>'[4]Crops area and crops yeild'!AH121</f>
        <v>216981.71</v>
      </c>
      <c r="AI102" s="576">
        <f>'[4]Crops area and crops yeild'!AI121</f>
        <v>211789.4</v>
      </c>
      <c r="AJ102" s="576">
        <f>'[4]Crops area and crops yeild'!AJ121</f>
        <v>222929.09999999998</v>
      </c>
      <c r="AK102" s="576">
        <f>'[4]Crops area and crops yeild'!AK121</f>
        <v>223738.76</v>
      </c>
    </row>
    <row r="103" spans="1:37" x14ac:dyDescent="0.25">
      <c r="A103" s="577" t="s">
        <v>258</v>
      </c>
      <c r="B103" s="577" t="s">
        <v>259</v>
      </c>
      <c r="C103" s="576">
        <f>'[4]Crops area and crops yeild'!C122</f>
        <v>13185504</v>
      </c>
      <c r="D103" s="576">
        <f>'[4]Crops area and crops yeild'!D122</f>
        <v>11901807.360000001</v>
      </c>
      <c r="E103" s="576">
        <f>'[4]Crops area and crops yeild'!E122</f>
        <v>11287607.040000001</v>
      </c>
      <c r="F103" s="576">
        <f>'[4]Crops area and crops yeild'!F122</f>
        <v>10463523.84</v>
      </c>
      <c r="G103" s="576">
        <f>'[4]Crops area and crops yeild'!G122</f>
        <v>9412035.8399999999</v>
      </c>
      <c r="H103" s="576">
        <f>'[4]Crops area and crops yeild'!H122</f>
        <v>9847941.120000001</v>
      </c>
      <c r="I103" s="576">
        <f>'[4]Crops area and crops yeild'!I122</f>
        <v>10510698.24</v>
      </c>
      <c r="J103" s="576">
        <f>'[4]Crops area and crops yeild'!J122</f>
        <v>9304001.2800000012</v>
      </c>
      <c r="K103" s="576">
        <f>'[4]Crops area and crops yeild'!K122</f>
        <v>8310653</v>
      </c>
      <c r="L103" s="576">
        <f>'[4]Crops area and crops yeild'!L122</f>
        <v>7845029</v>
      </c>
      <c r="M103" s="576">
        <f>'[4]Crops area and crops yeild'!M122</f>
        <v>7431370</v>
      </c>
      <c r="N103" s="576">
        <f>'[4]Crops area and crops yeild'!N122</f>
        <v>7114078</v>
      </c>
      <c r="O103" s="576">
        <f>'[4]Crops area and crops yeild'!O122</f>
        <v>7082516</v>
      </c>
      <c r="P103" s="576">
        <f>'[4]Crops area and crops yeild'!P122</f>
        <v>5707436</v>
      </c>
      <c r="Q103" s="576">
        <f>'[4]Crops area and crops yeild'!Q122</f>
        <v>6462231</v>
      </c>
      <c r="R103" s="576">
        <f>'[4]Crops area and crops yeild'!R122</f>
        <v>6870443</v>
      </c>
      <c r="S103" s="576">
        <f>'[4]Crops area and crops yeild'!S122</f>
        <v>6065651</v>
      </c>
      <c r="T103" s="576">
        <f>'[4]Crops area and crops yeild'!T122</f>
        <v>5569698</v>
      </c>
      <c r="U103" s="576">
        <f>'[4]Crops area and crops yeild'!U122</f>
        <v>6143804.9900000002</v>
      </c>
      <c r="V103" s="576">
        <f>'[4]Crops area and crops yeild'!V122</f>
        <v>6332712.0599999996</v>
      </c>
      <c r="W103" s="576">
        <f>'[4]Crops area and crops yeild'!W122</f>
        <v>5901650.0700000003</v>
      </c>
      <c r="X103" s="576">
        <f>'[4]Crops area and crops yeild'!X122</f>
        <v>7781562.6100000003</v>
      </c>
      <c r="Y103" s="576">
        <f>'[4]Crops area and crops yeild'!Y122</f>
        <v>8328238.6299999999</v>
      </c>
      <c r="Z103" s="576">
        <f>'[4]Crops area and crops yeild'!Z122</f>
        <v>7635366.6200000001</v>
      </c>
      <c r="AA103" s="576">
        <f>'[4]Crops area and crops yeild'!AA122</f>
        <v>9577873.0399999991</v>
      </c>
      <c r="AB103" s="576">
        <f>'[4]Crops area and crops yeild'!AB122</f>
        <v>7134350.5499999998</v>
      </c>
      <c r="AC103" s="576">
        <f>'[4]Crops area and crops yeild'!AC122</f>
        <v>9545239.2710716818</v>
      </c>
      <c r="AD103" s="576">
        <f>'[4]Crops area and crops yeild'!AD122</f>
        <v>7776989.8399999999</v>
      </c>
      <c r="AE103" s="576">
        <f>'[4]Crops area and crops yeild'!AE122</f>
        <v>6686996.3499999996</v>
      </c>
      <c r="AF103" s="576">
        <f>'[4]Crops area and crops yeild'!AF122</f>
        <v>8243653.9900000002</v>
      </c>
      <c r="AG103" s="576">
        <f>'[4]Crops area and crops yeild'!AG122</f>
        <v>8832116.8100000005</v>
      </c>
      <c r="AH103" s="576">
        <f>'[4]Crops area and crops yeild'!AH122</f>
        <v>8431654.6400000006</v>
      </c>
      <c r="AI103" s="576">
        <f>'[4]Crops area and crops yeild'!AI122</f>
        <v>7615122.3300000001</v>
      </c>
      <c r="AJ103" s="576">
        <f>'[4]Crops area and crops yeild'!AJ122</f>
        <v>7189809.7599999998</v>
      </c>
      <c r="AK103" s="576">
        <f>'[4]Crops area and crops yeild'!AK122</f>
        <v>7130453.6200000001</v>
      </c>
    </row>
    <row r="104" spans="1:37" s="579" customFormat="1" x14ac:dyDescent="0.25">
      <c r="A104" s="579" t="s">
        <v>260</v>
      </c>
      <c r="B104" s="579" t="s">
        <v>261</v>
      </c>
      <c r="C104" s="579">
        <f>C103/C102</f>
        <v>34.56</v>
      </c>
      <c r="D104" s="579">
        <f>D103/D102</f>
        <v>34.56</v>
      </c>
      <c r="E104" s="579">
        <f t="shared" ref="E104:AJ104" si="64">E103/E102</f>
        <v>34.56</v>
      </c>
      <c r="F104" s="579">
        <f t="shared" si="64"/>
        <v>34.56</v>
      </c>
      <c r="G104" s="579">
        <f t="shared" si="64"/>
        <v>34.56</v>
      </c>
      <c r="H104" s="579">
        <f t="shared" si="64"/>
        <v>34.56</v>
      </c>
      <c r="I104" s="579">
        <f t="shared" si="64"/>
        <v>34.56</v>
      </c>
      <c r="J104" s="579">
        <f t="shared" si="64"/>
        <v>34.56</v>
      </c>
      <c r="K104" s="579">
        <f t="shared" si="64"/>
        <v>34.564927881016153</v>
      </c>
      <c r="L104" s="579">
        <f t="shared" si="64"/>
        <v>32.519063686558006</v>
      </c>
      <c r="M104" s="579">
        <f t="shared" si="64"/>
        <v>33.125479183382367</v>
      </c>
      <c r="N104" s="579">
        <f t="shared" si="64"/>
        <v>32.810532092997512</v>
      </c>
      <c r="O104" s="579">
        <f t="shared" si="64"/>
        <v>32.385062437984978</v>
      </c>
      <c r="P104" s="579">
        <f t="shared" si="64"/>
        <v>27.54593937170905</v>
      </c>
      <c r="Q104" s="579">
        <f t="shared" si="64"/>
        <v>30.261399129933924</v>
      </c>
      <c r="R104" s="579">
        <f t="shared" si="64"/>
        <v>35.69051261531812</v>
      </c>
      <c r="S104" s="579">
        <f t="shared" si="64"/>
        <v>32.663763393302375</v>
      </c>
      <c r="T104" s="579">
        <f t="shared" si="64"/>
        <v>34.405487880210522</v>
      </c>
      <c r="U104" s="579">
        <f t="shared" si="64"/>
        <v>35.329725473454339</v>
      </c>
      <c r="V104" s="579">
        <f t="shared" si="64"/>
        <v>38.147803829326925</v>
      </c>
      <c r="W104" s="579">
        <f t="shared" si="64"/>
        <v>33.042456643481266</v>
      </c>
      <c r="X104" s="579">
        <f t="shared" si="64"/>
        <v>41.785970079413381</v>
      </c>
      <c r="Y104" s="579">
        <f t="shared" si="64"/>
        <v>40.603935173052982</v>
      </c>
      <c r="Z104" s="579">
        <f t="shared" si="64"/>
        <v>32.655629836121093</v>
      </c>
      <c r="AA104" s="579">
        <f t="shared" si="64"/>
        <v>40.372901844789546</v>
      </c>
      <c r="AB104" s="579">
        <f t="shared" si="64"/>
        <v>29.125068017409024</v>
      </c>
      <c r="AC104" s="579">
        <f t="shared" si="64"/>
        <v>40.722688095372241</v>
      </c>
      <c r="AD104" s="579">
        <f t="shared" si="64"/>
        <v>34.841210382631537</v>
      </c>
      <c r="AE104" s="579">
        <f t="shared" si="64"/>
        <v>29.838739307890801</v>
      </c>
      <c r="AF104" s="579">
        <f t="shared" si="64"/>
        <v>35.473012893242966</v>
      </c>
      <c r="AG104" s="579">
        <f t="shared" si="64"/>
        <v>39.053452733676792</v>
      </c>
      <c r="AH104" s="579">
        <f t="shared" si="64"/>
        <v>38.858826580360166</v>
      </c>
      <c r="AI104" s="579">
        <f t="shared" si="64"/>
        <v>35.956107010076991</v>
      </c>
      <c r="AJ104" s="579">
        <f t="shared" si="64"/>
        <v>32.251553341398683</v>
      </c>
      <c r="AK104" s="579">
        <f>AK103/AK102</f>
        <v>31.869550094941083</v>
      </c>
    </row>
    <row r="105" spans="1:37" s="579" customFormat="1" x14ac:dyDescent="0.25">
      <c r="A105" s="579" t="s">
        <v>262</v>
      </c>
      <c r="B105" s="579" t="s">
        <v>263</v>
      </c>
      <c r="C105" s="585">
        <v>0.35</v>
      </c>
      <c r="D105" s="585">
        <f>C105</f>
        <v>0.35</v>
      </c>
      <c r="E105" s="585">
        <f t="shared" ref="E105:AK105" si="65">D105</f>
        <v>0.35</v>
      </c>
      <c r="F105" s="585">
        <f t="shared" si="65"/>
        <v>0.35</v>
      </c>
      <c r="G105" s="585">
        <f t="shared" si="65"/>
        <v>0.35</v>
      </c>
      <c r="H105" s="585">
        <f t="shared" si="65"/>
        <v>0.35</v>
      </c>
      <c r="I105" s="585">
        <f t="shared" si="65"/>
        <v>0.35</v>
      </c>
      <c r="J105" s="585">
        <f t="shared" si="65"/>
        <v>0.35</v>
      </c>
      <c r="K105" s="585">
        <f t="shared" si="65"/>
        <v>0.35</v>
      </c>
      <c r="L105" s="585">
        <f t="shared" si="65"/>
        <v>0.35</v>
      </c>
      <c r="M105" s="585">
        <f t="shared" si="65"/>
        <v>0.35</v>
      </c>
      <c r="N105" s="585">
        <f t="shared" si="65"/>
        <v>0.35</v>
      </c>
      <c r="O105" s="585">
        <f t="shared" si="65"/>
        <v>0.35</v>
      </c>
      <c r="P105" s="585">
        <f t="shared" si="65"/>
        <v>0.35</v>
      </c>
      <c r="Q105" s="585">
        <f t="shared" si="65"/>
        <v>0.35</v>
      </c>
      <c r="R105" s="585">
        <f t="shared" si="65"/>
        <v>0.35</v>
      </c>
      <c r="S105" s="585">
        <f t="shared" si="65"/>
        <v>0.35</v>
      </c>
      <c r="T105" s="585">
        <f t="shared" si="65"/>
        <v>0.35</v>
      </c>
      <c r="U105" s="585">
        <f t="shared" si="65"/>
        <v>0.35</v>
      </c>
      <c r="V105" s="585">
        <f t="shared" si="65"/>
        <v>0.35</v>
      </c>
      <c r="W105" s="585">
        <f t="shared" si="65"/>
        <v>0.35</v>
      </c>
      <c r="X105" s="585">
        <f t="shared" si="65"/>
        <v>0.35</v>
      </c>
      <c r="Y105" s="585">
        <f t="shared" si="65"/>
        <v>0.35</v>
      </c>
      <c r="Z105" s="585">
        <f t="shared" si="65"/>
        <v>0.35</v>
      </c>
      <c r="AA105" s="585">
        <f t="shared" si="65"/>
        <v>0.35</v>
      </c>
      <c r="AB105" s="585">
        <f t="shared" si="65"/>
        <v>0.35</v>
      </c>
      <c r="AC105" s="585">
        <f t="shared" si="65"/>
        <v>0.35</v>
      </c>
      <c r="AD105" s="585">
        <f t="shared" si="65"/>
        <v>0.35</v>
      </c>
      <c r="AE105" s="585">
        <f t="shared" si="65"/>
        <v>0.35</v>
      </c>
      <c r="AF105" s="585">
        <f t="shared" si="65"/>
        <v>0.35</v>
      </c>
      <c r="AG105" s="585">
        <f t="shared" si="65"/>
        <v>0.35</v>
      </c>
      <c r="AH105" s="585">
        <f t="shared" si="65"/>
        <v>0.35</v>
      </c>
      <c r="AI105" s="585">
        <f t="shared" si="65"/>
        <v>0.35</v>
      </c>
      <c r="AJ105" s="585">
        <f t="shared" si="65"/>
        <v>0.35</v>
      </c>
      <c r="AK105" s="585">
        <f t="shared" si="65"/>
        <v>0.35</v>
      </c>
    </row>
    <row r="106" spans="1:37" s="579" customFormat="1" x14ac:dyDescent="0.25">
      <c r="A106" s="579" t="s">
        <v>264</v>
      </c>
      <c r="B106" s="579" t="s">
        <v>265</v>
      </c>
      <c r="C106" s="579">
        <f>C104*C105</f>
        <v>12.096</v>
      </c>
      <c r="D106" s="579">
        <f>D104*D105</f>
        <v>12.096</v>
      </c>
      <c r="E106" s="579">
        <f t="shared" ref="E106:AK106" si="66">E104*E105</f>
        <v>12.096</v>
      </c>
      <c r="F106" s="579">
        <f t="shared" si="66"/>
        <v>12.096</v>
      </c>
      <c r="G106" s="579">
        <f t="shared" si="66"/>
        <v>12.096</v>
      </c>
      <c r="H106" s="579">
        <f t="shared" si="66"/>
        <v>12.096</v>
      </c>
      <c r="I106" s="579">
        <f t="shared" si="66"/>
        <v>12.096</v>
      </c>
      <c r="J106" s="579">
        <f t="shared" si="66"/>
        <v>12.096</v>
      </c>
      <c r="K106" s="579">
        <f t="shared" si="66"/>
        <v>12.097724758355653</v>
      </c>
      <c r="L106" s="579">
        <f t="shared" si="66"/>
        <v>11.381672290295301</v>
      </c>
      <c r="M106" s="579">
        <f t="shared" si="66"/>
        <v>11.593917714183828</v>
      </c>
      <c r="N106" s="579">
        <f t="shared" si="66"/>
        <v>11.483686232549129</v>
      </c>
      <c r="O106" s="579">
        <f t="shared" si="66"/>
        <v>11.334771853294741</v>
      </c>
      <c r="P106" s="579">
        <f t="shared" si="66"/>
        <v>9.6410787800981677</v>
      </c>
      <c r="Q106" s="579">
        <f t="shared" si="66"/>
        <v>10.591489695476874</v>
      </c>
      <c r="R106" s="579">
        <f t="shared" si="66"/>
        <v>12.491679415361341</v>
      </c>
      <c r="S106" s="579">
        <f t="shared" si="66"/>
        <v>11.43231718765583</v>
      </c>
      <c r="T106" s="579">
        <f t="shared" si="66"/>
        <v>12.041920758073681</v>
      </c>
      <c r="U106" s="579">
        <f t="shared" si="66"/>
        <v>12.365403915709019</v>
      </c>
      <c r="V106" s="579">
        <f t="shared" si="66"/>
        <v>13.351731340264424</v>
      </c>
      <c r="W106" s="579">
        <f t="shared" si="66"/>
        <v>11.564859825218443</v>
      </c>
      <c r="X106" s="579">
        <f t="shared" si="66"/>
        <v>14.625089527794682</v>
      </c>
      <c r="Y106" s="579">
        <f t="shared" si="66"/>
        <v>14.211377310568542</v>
      </c>
      <c r="Z106" s="579">
        <f t="shared" si="66"/>
        <v>11.429470442642382</v>
      </c>
      <c r="AA106" s="579">
        <f t="shared" si="66"/>
        <v>14.13051564567634</v>
      </c>
      <c r="AB106" s="579">
        <f t="shared" si="66"/>
        <v>10.193773806093159</v>
      </c>
      <c r="AC106" s="579">
        <f t="shared" si="66"/>
        <v>14.252940833380283</v>
      </c>
      <c r="AD106" s="579">
        <f t="shared" si="66"/>
        <v>12.194423633921037</v>
      </c>
      <c r="AE106" s="579">
        <f t="shared" si="66"/>
        <v>10.44355875776178</v>
      </c>
      <c r="AF106" s="579">
        <f t="shared" si="66"/>
        <v>12.415554512635037</v>
      </c>
      <c r="AG106" s="579">
        <f t="shared" si="66"/>
        <v>13.668708456786877</v>
      </c>
      <c r="AH106" s="579">
        <f t="shared" si="66"/>
        <v>13.600589303126057</v>
      </c>
      <c r="AI106" s="579">
        <f t="shared" si="66"/>
        <v>12.584637453526947</v>
      </c>
      <c r="AJ106" s="579">
        <f t="shared" si="66"/>
        <v>11.288043669489538</v>
      </c>
      <c r="AK106" s="579">
        <f t="shared" si="66"/>
        <v>11.154342533229379</v>
      </c>
    </row>
    <row r="107" spans="1:37" s="579" customFormat="1" x14ac:dyDescent="0.25">
      <c r="A107" s="579" t="s">
        <v>266</v>
      </c>
      <c r="C107" s="585">
        <v>1.03</v>
      </c>
      <c r="D107" s="585">
        <f>C107</f>
        <v>1.03</v>
      </c>
      <c r="E107" s="585">
        <f t="shared" ref="E107:AK108" si="67">D107</f>
        <v>1.03</v>
      </c>
      <c r="F107" s="585">
        <f t="shared" si="67"/>
        <v>1.03</v>
      </c>
      <c r="G107" s="585">
        <f t="shared" si="67"/>
        <v>1.03</v>
      </c>
      <c r="H107" s="585">
        <f t="shared" si="67"/>
        <v>1.03</v>
      </c>
      <c r="I107" s="585">
        <f t="shared" si="67"/>
        <v>1.03</v>
      </c>
      <c r="J107" s="585">
        <f t="shared" si="67"/>
        <v>1.03</v>
      </c>
      <c r="K107" s="585">
        <f t="shared" si="67"/>
        <v>1.03</v>
      </c>
      <c r="L107" s="585">
        <f t="shared" si="67"/>
        <v>1.03</v>
      </c>
      <c r="M107" s="585">
        <f t="shared" si="67"/>
        <v>1.03</v>
      </c>
      <c r="N107" s="585">
        <f t="shared" si="67"/>
        <v>1.03</v>
      </c>
      <c r="O107" s="585">
        <f t="shared" si="67"/>
        <v>1.03</v>
      </c>
      <c r="P107" s="585">
        <f t="shared" si="67"/>
        <v>1.03</v>
      </c>
      <c r="Q107" s="585">
        <f t="shared" si="67"/>
        <v>1.03</v>
      </c>
      <c r="R107" s="585">
        <f t="shared" si="67"/>
        <v>1.03</v>
      </c>
      <c r="S107" s="585">
        <f t="shared" si="67"/>
        <v>1.03</v>
      </c>
      <c r="T107" s="585">
        <f t="shared" si="67"/>
        <v>1.03</v>
      </c>
      <c r="U107" s="585">
        <f t="shared" si="67"/>
        <v>1.03</v>
      </c>
      <c r="V107" s="585">
        <f t="shared" si="67"/>
        <v>1.03</v>
      </c>
      <c r="W107" s="585">
        <f t="shared" si="67"/>
        <v>1.03</v>
      </c>
      <c r="X107" s="585">
        <f t="shared" si="67"/>
        <v>1.03</v>
      </c>
      <c r="Y107" s="585">
        <f t="shared" si="67"/>
        <v>1.03</v>
      </c>
      <c r="Z107" s="585">
        <f t="shared" si="67"/>
        <v>1.03</v>
      </c>
      <c r="AA107" s="585">
        <f t="shared" si="67"/>
        <v>1.03</v>
      </c>
      <c r="AB107" s="585">
        <f t="shared" si="67"/>
        <v>1.03</v>
      </c>
      <c r="AC107" s="585">
        <f t="shared" si="67"/>
        <v>1.03</v>
      </c>
      <c r="AD107" s="585">
        <f t="shared" si="67"/>
        <v>1.03</v>
      </c>
      <c r="AE107" s="585">
        <f t="shared" si="67"/>
        <v>1.03</v>
      </c>
      <c r="AF107" s="585">
        <f t="shared" si="67"/>
        <v>1.03</v>
      </c>
      <c r="AG107" s="585">
        <f t="shared" si="67"/>
        <v>1.03</v>
      </c>
      <c r="AH107" s="585">
        <f t="shared" si="67"/>
        <v>1.03</v>
      </c>
      <c r="AI107" s="585">
        <f t="shared" si="67"/>
        <v>1.03</v>
      </c>
      <c r="AJ107" s="585">
        <f t="shared" si="67"/>
        <v>1.03</v>
      </c>
      <c r="AK107" s="585">
        <f t="shared" si="67"/>
        <v>1.03</v>
      </c>
    </row>
    <row r="108" spans="1:37" s="579" customFormat="1" x14ac:dyDescent="0.25">
      <c r="A108" s="579" t="s">
        <v>267</v>
      </c>
      <c r="C108" s="585">
        <v>0.61</v>
      </c>
      <c r="D108" s="585">
        <f>C108</f>
        <v>0.61</v>
      </c>
      <c r="E108" s="585">
        <f t="shared" si="67"/>
        <v>0.61</v>
      </c>
      <c r="F108" s="585">
        <f t="shared" si="67"/>
        <v>0.61</v>
      </c>
      <c r="G108" s="585">
        <f t="shared" si="67"/>
        <v>0.61</v>
      </c>
      <c r="H108" s="585">
        <f t="shared" si="67"/>
        <v>0.61</v>
      </c>
      <c r="I108" s="585">
        <f t="shared" si="67"/>
        <v>0.61</v>
      </c>
      <c r="J108" s="585">
        <f t="shared" si="67"/>
        <v>0.61</v>
      </c>
      <c r="K108" s="585">
        <f t="shared" si="67"/>
        <v>0.61</v>
      </c>
      <c r="L108" s="585">
        <f t="shared" si="67"/>
        <v>0.61</v>
      </c>
      <c r="M108" s="585">
        <f t="shared" si="67"/>
        <v>0.61</v>
      </c>
      <c r="N108" s="585">
        <f t="shared" si="67"/>
        <v>0.61</v>
      </c>
      <c r="O108" s="585">
        <f t="shared" si="67"/>
        <v>0.61</v>
      </c>
      <c r="P108" s="585">
        <f t="shared" si="67"/>
        <v>0.61</v>
      </c>
      <c r="Q108" s="585">
        <f t="shared" si="67"/>
        <v>0.61</v>
      </c>
      <c r="R108" s="585">
        <f t="shared" si="67"/>
        <v>0.61</v>
      </c>
      <c r="S108" s="585">
        <f t="shared" si="67"/>
        <v>0.61</v>
      </c>
      <c r="T108" s="585">
        <f t="shared" si="67"/>
        <v>0.61</v>
      </c>
      <c r="U108" s="585">
        <f t="shared" si="67"/>
        <v>0.61</v>
      </c>
      <c r="V108" s="585">
        <f t="shared" si="67"/>
        <v>0.61</v>
      </c>
      <c r="W108" s="585">
        <f t="shared" si="67"/>
        <v>0.61</v>
      </c>
      <c r="X108" s="585">
        <f t="shared" si="67"/>
        <v>0.61</v>
      </c>
      <c r="Y108" s="585">
        <f t="shared" si="67"/>
        <v>0.61</v>
      </c>
      <c r="Z108" s="585">
        <f t="shared" si="67"/>
        <v>0.61</v>
      </c>
      <c r="AA108" s="585">
        <f t="shared" si="67"/>
        <v>0.61</v>
      </c>
      <c r="AB108" s="585">
        <f t="shared" si="67"/>
        <v>0.61</v>
      </c>
      <c r="AC108" s="585">
        <f t="shared" si="67"/>
        <v>0.61</v>
      </c>
      <c r="AD108" s="585">
        <f t="shared" si="67"/>
        <v>0.61</v>
      </c>
      <c r="AE108" s="585">
        <f t="shared" si="67"/>
        <v>0.61</v>
      </c>
      <c r="AF108" s="585">
        <f t="shared" si="67"/>
        <v>0.61</v>
      </c>
      <c r="AG108" s="585">
        <f t="shared" si="67"/>
        <v>0.61</v>
      </c>
      <c r="AH108" s="585">
        <f t="shared" si="67"/>
        <v>0.61</v>
      </c>
      <c r="AI108" s="585">
        <f t="shared" si="67"/>
        <v>0.61</v>
      </c>
      <c r="AJ108" s="585">
        <f t="shared" si="67"/>
        <v>0.61</v>
      </c>
      <c r="AK108" s="585">
        <f t="shared" si="67"/>
        <v>0.61</v>
      </c>
    </row>
    <row r="109" spans="1:37" s="579" customFormat="1" x14ac:dyDescent="0.25">
      <c r="A109" s="579" t="s">
        <v>268</v>
      </c>
      <c r="B109" s="579" t="s">
        <v>261</v>
      </c>
      <c r="C109" s="579">
        <f>C106*C107+C108</f>
        <v>13.06888</v>
      </c>
      <c r="D109" s="579">
        <f>D106*D107+D108</f>
        <v>13.06888</v>
      </c>
      <c r="E109" s="579">
        <f t="shared" ref="E109:AJ109" si="68">E106*E107+E108</f>
        <v>13.06888</v>
      </c>
      <c r="F109" s="579">
        <f t="shared" si="68"/>
        <v>13.06888</v>
      </c>
      <c r="G109" s="579">
        <f t="shared" si="68"/>
        <v>13.06888</v>
      </c>
      <c r="H109" s="579">
        <f t="shared" si="68"/>
        <v>13.06888</v>
      </c>
      <c r="I109" s="579">
        <f t="shared" si="68"/>
        <v>13.06888</v>
      </c>
      <c r="J109" s="579">
        <f t="shared" si="68"/>
        <v>13.06888</v>
      </c>
      <c r="K109" s="579">
        <f t="shared" si="68"/>
        <v>13.070656501106322</v>
      </c>
      <c r="L109" s="579">
        <f t="shared" si="68"/>
        <v>12.333122459004159</v>
      </c>
      <c r="M109" s="579">
        <f t="shared" si="68"/>
        <v>12.551735245609342</v>
      </c>
      <c r="N109" s="579">
        <f t="shared" si="68"/>
        <v>12.438196819525603</v>
      </c>
      <c r="O109" s="579">
        <f t="shared" si="68"/>
        <v>12.284815008893583</v>
      </c>
      <c r="P109" s="579">
        <f t="shared" si="68"/>
        <v>10.540311143501112</v>
      </c>
      <c r="Q109" s="579">
        <f t="shared" si="68"/>
        <v>11.51923438634118</v>
      </c>
      <c r="R109" s="579">
        <f t="shared" si="68"/>
        <v>13.476429797822181</v>
      </c>
      <c r="S109" s="579">
        <f t="shared" si="68"/>
        <v>12.385286703285505</v>
      </c>
      <c r="T109" s="579">
        <f t="shared" si="68"/>
        <v>13.013178380815891</v>
      </c>
      <c r="U109" s="579">
        <f t="shared" si="68"/>
        <v>13.346366033180288</v>
      </c>
      <c r="V109" s="579">
        <f t="shared" si="68"/>
        <v>14.362283280472356</v>
      </c>
      <c r="W109" s="579">
        <f t="shared" si="68"/>
        <v>12.521805619974996</v>
      </c>
      <c r="X109" s="579">
        <f t="shared" si="68"/>
        <v>15.673842213628522</v>
      </c>
      <c r="Y109" s="579">
        <f t="shared" si="68"/>
        <v>15.247718629885599</v>
      </c>
      <c r="Z109" s="579">
        <f t="shared" si="68"/>
        <v>12.382354555921653</v>
      </c>
      <c r="AA109" s="579">
        <f t="shared" si="68"/>
        <v>15.16443111504663</v>
      </c>
      <c r="AB109" s="579">
        <f t="shared" si="68"/>
        <v>11.109587020275953</v>
      </c>
      <c r="AC109" s="579">
        <f t="shared" si="68"/>
        <v>15.290529058381692</v>
      </c>
      <c r="AD109" s="579">
        <f t="shared" si="68"/>
        <v>13.170256342938668</v>
      </c>
      <c r="AE109" s="579">
        <f t="shared" si="68"/>
        <v>11.366865520494633</v>
      </c>
      <c r="AF109" s="579">
        <f t="shared" si="68"/>
        <v>13.398021148014088</v>
      </c>
      <c r="AG109" s="579">
        <f t="shared" si="68"/>
        <v>14.688769710490483</v>
      </c>
      <c r="AH109" s="579">
        <f t="shared" si="68"/>
        <v>14.618606982219838</v>
      </c>
      <c r="AI109" s="579">
        <f t="shared" si="68"/>
        <v>13.572176577132755</v>
      </c>
      <c r="AJ109" s="579">
        <f t="shared" si="68"/>
        <v>12.236684979574223</v>
      </c>
      <c r="AK109" s="579">
        <f>AK106*AK107+AK108</f>
        <v>12.098972809226259</v>
      </c>
    </row>
    <row r="110" spans="1:37" s="579" customFormat="1" x14ac:dyDescent="0.25">
      <c r="A110" s="579" t="s">
        <v>269</v>
      </c>
      <c r="C110" s="575">
        <v>1</v>
      </c>
      <c r="D110" s="575">
        <f t="shared" ref="D110:S115" si="69">C110</f>
        <v>1</v>
      </c>
      <c r="E110" s="575">
        <f t="shared" si="69"/>
        <v>1</v>
      </c>
      <c r="F110" s="575">
        <f t="shared" si="69"/>
        <v>1</v>
      </c>
      <c r="G110" s="575">
        <f t="shared" si="69"/>
        <v>1</v>
      </c>
      <c r="H110" s="575">
        <f t="shared" si="69"/>
        <v>1</v>
      </c>
      <c r="I110" s="575">
        <f t="shared" si="69"/>
        <v>1</v>
      </c>
      <c r="J110" s="575">
        <f t="shared" si="69"/>
        <v>1</v>
      </c>
      <c r="K110" s="575">
        <f t="shared" si="69"/>
        <v>1</v>
      </c>
      <c r="L110" s="575">
        <f t="shared" si="69"/>
        <v>1</v>
      </c>
      <c r="M110" s="575">
        <f t="shared" si="69"/>
        <v>1</v>
      </c>
      <c r="N110" s="575">
        <f t="shared" si="69"/>
        <v>1</v>
      </c>
      <c r="O110" s="575">
        <f t="shared" si="69"/>
        <v>1</v>
      </c>
      <c r="P110" s="575">
        <f t="shared" si="69"/>
        <v>1</v>
      </c>
      <c r="Q110" s="575">
        <f t="shared" si="69"/>
        <v>1</v>
      </c>
      <c r="R110" s="575">
        <f t="shared" si="69"/>
        <v>1</v>
      </c>
      <c r="S110" s="575">
        <f t="shared" si="69"/>
        <v>1</v>
      </c>
      <c r="T110" s="575">
        <f t="shared" ref="T110:AK115" si="70">S110</f>
        <v>1</v>
      </c>
      <c r="U110" s="575">
        <f t="shared" si="70"/>
        <v>1</v>
      </c>
      <c r="V110" s="575">
        <f t="shared" si="70"/>
        <v>1</v>
      </c>
      <c r="W110" s="575">
        <f t="shared" si="70"/>
        <v>1</v>
      </c>
      <c r="X110" s="575">
        <f t="shared" si="70"/>
        <v>1</v>
      </c>
      <c r="Y110" s="575">
        <f t="shared" si="70"/>
        <v>1</v>
      </c>
      <c r="Z110" s="575">
        <f t="shared" si="70"/>
        <v>1</v>
      </c>
      <c r="AA110" s="575">
        <f t="shared" si="70"/>
        <v>1</v>
      </c>
      <c r="AB110" s="575">
        <f t="shared" si="70"/>
        <v>1</v>
      </c>
      <c r="AC110" s="575">
        <f t="shared" si="70"/>
        <v>1</v>
      </c>
      <c r="AD110" s="575">
        <f t="shared" si="70"/>
        <v>1</v>
      </c>
      <c r="AE110" s="575">
        <f t="shared" si="70"/>
        <v>1</v>
      </c>
      <c r="AF110" s="575">
        <f t="shared" si="70"/>
        <v>1</v>
      </c>
      <c r="AG110" s="575">
        <f t="shared" si="70"/>
        <v>1</v>
      </c>
      <c r="AH110" s="575">
        <f t="shared" si="70"/>
        <v>1</v>
      </c>
      <c r="AI110" s="575">
        <f t="shared" si="70"/>
        <v>1</v>
      </c>
      <c r="AJ110" s="575">
        <f t="shared" si="70"/>
        <v>1</v>
      </c>
      <c r="AK110" s="575">
        <f t="shared" si="70"/>
        <v>1</v>
      </c>
    </row>
    <row r="111" spans="1:37" s="579" customFormat="1" x14ac:dyDescent="0.25">
      <c r="A111" s="579" t="s">
        <v>270</v>
      </c>
      <c r="B111" s="579" t="s">
        <v>271</v>
      </c>
      <c r="C111" s="587">
        <v>6.0000000000000001E-3</v>
      </c>
      <c r="D111" s="587">
        <f t="shared" si="69"/>
        <v>6.0000000000000001E-3</v>
      </c>
      <c r="E111" s="587">
        <f t="shared" si="69"/>
        <v>6.0000000000000001E-3</v>
      </c>
      <c r="F111" s="587">
        <f t="shared" si="69"/>
        <v>6.0000000000000001E-3</v>
      </c>
      <c r="G111" s="587">
        <f t="shared" si="69"/>
        <v>6.0000000000000001E-3</v>
      </c>
      <c r="H111" s="587">
        <f t="shared" si="69"/>
        <v>6.0000000000000001E-3</v>
      </c>
      <c r="I111" s="587">
        <f t="shared" si="69"/>
        <v>6.0000000000000001E-3</v>
      </c>
      <c r="J111" s="587">
        <f t="shared" si="69"/>
        <v>6.0000000000000001E-3</v>
      </c>
      <c r="K111" s="587">
        <f t="shared" si="69"/>
        <v>6.0000000000000001E-3</v>
      </c>
      <c r="L111" s="587">
        <f t="shared" si="69"/>
        <v>6.0000000000000001E-3</v>
      </c>
      <c r="M111" s="587">
        <f t="shared" si="69"/>
        <v>6.0000000000000001E-3</v>
      </c>
      <c r="N111" s="587">
        <f t="shared" si="69"/>
        <v>6.0000000000000001E-3</v>
      </c>
      <c r="O111" s="587">
        <f t="shared" si="69"/>
        <v>6.0000000000000001E-3</v>
      </c>
      <c r="P111" s="587">
        <f t="shared" si="69"/>
        <v>6.0000000000000001E-3</v>
      </c>
      <c r="Q111" s="587">
        <f t="shared" si="69"/>
        <v>6.0000000000000001E-3</v>
      </c>
      <c r="R111" s="587">
        <f t="shared" si="69"/>
        <v>6.0000000000000001E-3</v>
      </c>
      <c r="S111" s="587">
        <f t="shared" si="69"/>
        <v>6.0000000000000001E-3</v>
      </c>
      <c r="T111" s="587">
        <f t="shared" si="70"/>
        <v>6.0000000000000001E-3</v>
      </c>
      <c r="U111" s="587">
        <f t="shared" si="70"/>
        <v>6.0000000000000001E-3</v>
      </c>
      <c r="V111" s="587">
        <f t="shared" si="70"/>
        <v>6.0000000000000001E-3</v>
      </c>
      <c r="W111" s="587">
        <f t="shared" si="70"/>
        <v>6.0000000000000001E-3</v>
      </c>
      <c r="X111" s="587">
        <f t="shared" si="70"/>
        <v>6.0000000000000001E-3</v>
      </c>
      <c r="Y111" s="587">
        <f t="shared" si="70"/>
        <v>6.0000000000000001E-3</v>
      </c>
      <c r="Z111" s="587">
        <f t="shared" si="70"/>
        <v>6.0000000000000001E-3</v>
      </c>
      <c r="AA111" s="587">
        <f t="shared" si="70"/>
        <v>6.0000000000000001E-3</v>
      </c>
      <c r="AB111" s="587">
        <f t="shared" si="70"/>
        <v>6.0000000000000001E-3</v>
      </c>
      <c r="AC111" s="587">
        <f t="shared" si="70"/>
        <v>6.0000000000000001E-3</v>
      </c>
      <c r="AD111" s="587">
        <f t="shared" si="70"/>
        <v>6.0000000000000001E-3</v>
      </c>
      <c r="AE111" s="587">
        <f t="shared" si="70"/>
        <v>6.0000000000000001E-3</v>
      </c>
      <c r="AF111" s="587">
        <f t="shared" si="70"/>
        <v>6.0000000000000001E-3</v>
      </c>
      <c r="AG111" s="587">
        <f t="shared" si="70"/>
        <v>6.0000000000000001E-3</v>
      </c>
      <c r="AH111" s="587">
        <f t="shared" si="70"/>
        <v>6.0000000000000001E-3</v>
      </c>
      <c r="AI111" s="587">
        <f t="shared" si="70"/>
        <v>6.0000000000000001E-3</v>
      </c>
      <c r="AJ111" s="587">
        <f t="shared" si="70"/>
        <v>6.0000000000000001E-3</v>
      </c>
      <c r="AK111" s="587">
        <f t="shared" si="70"/>
        <v>6.0000000000000001E-3</v>
      </c>
    </row>
    <row r="112" spans="1:37" s="579" customFormat="1" x14ac:dyDescent="0.25">
      <c r="A112" s="579" t="s">
        <v>272</v>
      </c>
      <c r="C112" s="575">
        <v>0</v>
      </c>
      <c r="D112" s="575">
        <f t="shared" si="69"/>
        <v>0</v>
      </c>
      <c r="E112" s="575">
        <f t="shared" si="69"/>
        <v>0</v>
      </c>
      <c r="F112" s="575">
        <f t="shared" si="69"/>
        <v>0</v>
      </c>
      <c r="G112" s="575">
        <f t="shared" si="69"/>
        <v>0</v>
      </c>
      <c r="H112" s="575">
        <f t="shared" si="69"/>
        <v>0</v>
      </c>
      <c r="I112" s="575">
        <f t="shared" si="69"/>
        <v>0</v>
      </c>
      <c r="J112" s="575">
        <f t="shared" si="69"/>
        <v>0</v>
      </c>
      <c r="K112" s="575">
        <f t="shared" si="69"/>
        <v>0</v>
      </c>
      <c r="L112" s="575">
        <f t="shared" si="69"/>
        <v>0</v>
      </c>
      <c r="M112" s="575">
        <f t="shared" si="69"/>
        <v>0</v>
      </c>
      <c r="N112" s="575">
        <f t="shared" si="69"/>
        <v>0</v>
      </c>
      <c r="O112" s="575">
        <f t="shared" si="69"/>
        <v>0</v>
      </c>
      <c r="P112" s="575">
        <f t="shared" si="69"/>
        <v>0</v>
      </c>
      <c r="Q112" s="575">
        <f t="shared" si="69"/>
        <v>0</v>
      </c>
      <c r="R112" s="575">
        <f t="shared" si="69"/>
        <v>0</v>
      </c>
      <c r="S112" s="575">
        <f t="shared" si="69"/>
        <v>0</v>
      </c>
      <c r="T112" s="575">
        <f t="shared" si="70"/>
        <v>0</v>
      </c>
      <c r="U112" s="575">
        <f t="shared" si="70"/>
        <v>0</v>
      </c>
      <c r="V112" s="575">
        <f t="shared" si="70"/>
        <v>0</v>
      </c>
      <c r="W112" s="575">
        <f t="shared" si="70"/>
        <v>0</v>
      </c>
      <c r="X112" s="575">
        <f t="shared" si="70"/>
        <v>0</v>
      </c>
      <c r="Y112" s="575">
        <f t="shared" si="70"/>
        <v>0</v>
      </c>
      <c r="Z112" s="575">
        <f t="shared" si="70"/>
        <v>0</v>
      </c>
      <c r="AA112" s="575">
        <f t="shared" si="70"/>
        <v>0</v>
      </c>
      <c r="AB112" s="575">
        <f t="shared" si="70"/>
        <v>0</v>
      </c>
      <c r="AC112" s="575">
        <f t="shared" si="70"/>
        <v>0</v>
      </c>
      <c r="AD112" s="575">
        <f t="shared" si="70"/>
        <v>0</v>
      </c>
      <c r="AE112" s="575">
        <f t="shared" si="70"/>
        <v>0</v>
      </c>
      <c r="AF112" s="575">
        <f t="shared" si="70"/>
        <v>0</v>
      </c>
      <c r="AG112" s="575">
        <f t="shared" si="70"/>
        <v>0</v>
      </c>
      <c r="AH112" s="575">
        <f t="shared" si="70"/>
        <v>0</v>
      </c>
      <c r="AI112" s="575">
        <f t="shared" si="70"/>
        <v>0</v>
      </c>
      <c r="AJ112" s="575">
        <f t="shared" si="70"/>
        <v>0</v>
      </c>
      <c r="AK112" s="575">
        <f t="shared" si="70"/>
        <v>0</v>
      </c>
    </row>
    <row r="113" spans="1:37" s="579" customFormat="1" x14ac:dyDescent="0.25">
      <c r="A113" s="579" t="s">
        <v>290</v>
      </c>
      <c r="C113" s="585">
        <v>1</v>
      </c>
      <c r="D113" s="585">
        <f t="shared" si="69"/>
        <v>1</v>
      </c>
      <c r="E113" s="585">
        <f t="shared" si="69"/>
        <v>1</v>
      </c>
      <c r="F113" s="585">
        <f t="shared" si="69"/>
        <v>1</v>
      </c>
      <c r="G113" s="585">
        <f t="shared" si="69"/>
        <v>1</v>
      </c>
      <c r="H113" s="585">
        <f t="shared" si="69"/>
        <v>1</v>
      </c>
      <c r="I113" s="585">
        <f t="shared" si="69"/>
        <v>1</v>
      </c>
      <c r="J113" s="585">
        <f t="shared" si="69"/>
        <v>1</v>
      </c>
      <c r="K113" s="585">
        <f t="shared" si="69"/>
        <v>1</v>
      </c>
      <c r="L113" s="585">
        <f t="shared" si="69"/>
        <v>1</v>
      </c>
      <c r="M113" s="585">
        <f t="shared" si="69"/>
        <v>1</v>
      </c>
      <c r="N113" s="585">
        <f t="shared" si="69"/>
        <v>1</v>
      </c>
      <c r="O113" s="585">
        <f t="shared" si="69"/>
        <v>1</v>
      </c>
      <c r="P113" s="585">
        <f t="shared" si="69"/>
        <v>1</v>
      </c>
      <c r="Q113" s="585">
        <f t="shared" si="69"/>
        <v>1</v>
      </c>
      <c r="R113" s="585">
        <f t="shared" si="69"/>
        <v>1</v>
      </c>
      <c r="S113" s="585">
        <f t="shared" si="69"/>
        <v>1</v>
      </c>
      <c r="T113" s="585">
        <f t="shared" si="70"/>
        <v>1</v>
      </c>
      <c r="U113" s="585">
        <f t="shared" si="70"/>
        <v>1</v>
      </c>
      <c r="V113" s="585">
        <f t="shared" si="70"/>
        <v>1</v>
      </c>
      <c r="W113" s="585">
        <f t="shared" si="70"/>
        <v>1</v>
      </c>
      <c r="X113" s="585">
        <f t="shared" si="70"/>
        <v>1</v>
      </c>
      <c r="Y113" s="585">
        <f t="shared" si="70"/>
        <v>1</v>
      </c>
      <c r="Z113" s="585">
        <f t="shared" si="70"/>
        <v>1</v>
      </c>
      <c r="AA113" s="585">
        <f t="shared" si="70"/>
        <v>1</v>
      </c>
      <c r="AB113" s="585">
        <f t="shared" si="70"/>
        <v>1</v>
      </c>
      <c r="AC113" s="585">
        <f t="shared" si="70"/>
        <v>1</v>
      </c>
      <c r="AD113" s="585">
        <f t="shared" si="70"/>
        <v>1</v>
      </c>
      <c r="AE113" s="585">
        <f t="shared" si="70"/>
        <v>1</v>
      </c>
      <c r="AF113" s="585">
        <f t="shared" si="70"/>
        <v>1</v>
      </c>
      <c r="AG113" s="585">
        <f t="shared" si="70"/>
        <v>1</v>
      </c>
      <c r="AH113" s="585">
        <f t="shared" si="70"/>
        <v>1</v>
      </c>
      <c r="AI113" s="585">
        <f t="shared" si="70"/>
        <v>1</v>
      </c>
      <c r="AJ113" s="585">
        <f t="shared" si="70"/>
        <v>1</v>
      </c>
      <c r="AK113" s="585">
        <f t="shared" si="70"/>
        <v>1</v>
      </c>
    </row>
    <row r="114" spans="1:37" s="579" customFormat="1" x14ac:dyDescent="0.25">
      <c r="A114" s="579" t="s">
        <v>274</v>
      </c>
      <c r="C114" s="585">
        <v>0.22</v>
      </c>
      <c r="D114" s="585">
        <f t="shared" si="69"/>
        <v>0.22</v>
      </c>
      <c r="E114" s="585">
        <f t="shared" si="69"/>
        <v>0.22</v>
      </c>
      <c r="F114" s="585">
        <f t="shared" si="69"/>
        <v>0.22</v>
      </c>
      <c r="G114" s="585">
        <f t="shared" si="69"/>
        <v>0.22</v>
      </c>
      <c r="H114" s="585">
        <f t="shared" si="69"/>
        <v>0.22</v>
      </c>
      <c r="I114" s="585">
        <f t="shared" si="69"/>
        <v>0.22</v>
      </c>
      <c r="J114" s="585">
        <f t="shared" si="69"/>
        <v>0.22</v>
      </c>
      <c r="K114" s="585">
        <f t="shared" si="69"/>
        <v>0.22</v>
      </c>
      <c r="L114" s="585">
        <f t="shared" si="69"/>
        <v>0.22</v>
      </c>
      <c r="M114" s="585">
        <f t="shared" si="69"/>
        <v>0.22</v>
      </c>
      <c r="N114" s="585">
        <f t="shared" si="69"/>
        <v>0.22</v>
      </c>
      <c r="O114" s="585">
        <f t="shared" si="69"/>
        <v>0.22</v>
      </c>
      <c r="P114" s="585">
        <f t="shared" si="69"/>
        <v>0.22</v>
      </c>
      <c r="Q114" s="585">
        <f t="shared" si="69"/>
        <v>0.22</v>
      </c>
      <c r="R114" s="585">
        <f t="shared" si="69"/>
        <v>0.22</v>
      </c>
      <c r="S114" s="585">
        <f t="shared" si="69"/>
        <v>0.22</v>
      </c>
      <c r="T114" s="585">
        <f t="shared" si="70"/>
        <v>0.22</v>
      </c>
      <c r="U114" s="585">
        <f t="shared" si="70"/>
        <v>0.22</v>
      </c>
      <c r="V114" s="585">
        <f t="shared" si="70"/>
        <v>0.22</v>
      </c>
      <c r="W114" s="585">
        <f t="shared" si="70"/>
        <v>0.22</v>
      </c>
      <c r="X114" s="585">
        <f t="shared" si="70"/>
        <v>0.22</v>
      </c>
      <c r="Y114" s="585">
        <f t="shared" si="70"/>
        <v>0.22</v>
      </c>
      <c r="Z114" s="585">
        <f t="shared" si="70"/>
        <v>0.22</v>
      </c>
      <c r="AA114" s="585">
        <f t="shared" si="70"/>
        <v>0.22</v>
      </c>
      <c r="AB114" s="585">
        <f t="shared" si="70"/>
        <v>0.22</v>
      </c>
      <c r="AC114" s="585">
        <f t="shared" si="70"/>
        <v>0.22</v>
      </c>
      <c r="AD114" s="585">
        <f t="shared" si="70"/>
        <v>0.22</v>
      </c>
      <c r="AE114" s="585">
        <f t="shared" si="70"/>
        <v>0.22</v>
      </c>
      <c r="AF114" s="585">
        <f t="shared" si="70"/>
        <v>0.22</v>
      </c>
      <c r="AG114" s="585">
        <f t="shared" si="70"/>
        <v>0.22</v>
      </c>
      <c r="AH114" s="585">
        <f t="shared" si="70"/>
        <v>0.22</v>
      </c>
      <c r="AI114" s="585">
        <f t="shared" si="70"/>
        <v>0.22</v>
      </c>
      <c r="AJ114" s="585">
        <f t="shared" si="70"/>
        <v>0.22</v>
      </c>
      <c r="AK114" s="585">
        <f t="shared" si="70"/>
        <v>0.22</v>
      </c>
    </row>
    <row r="115" spans="1:37" s="579" customFormat="1" x14ac:dyDescent="0.25">
      <c r="A115" s="579" t="s">
        <v>275</v>
      </c>
      <c r="B115" s="579" t="s">
        <v>271</v>
      </c>
      <c r="C115" s="587">
        <v>7.0000000000000001E-3</v>
      </c>
      <c r="D115" s="587">
        <f t="shared" si="69"/>
        <v>7.0000000000000001E-3</v>
      </c>
      <c r="E115" s="587">
        <f t="shared" si="69"/>
        <v>7.0000000000000001E-3</v>
      </c>
      <c r="F115" s="587">
        <f t="shared" si="69"/>
        <v>7.0000000000000001E-3</v>
      </c>
      <c r="G115" s="587">
        <f t="shared" si="69"/>
        <v>7.0000000000000001E-3</v>
      </c>
      <c r="H115" s="587">
        <f t="shared" si="69"/>
        <v>7.0000000000000001E-3</v>
      </c>
      <c r="I115" s="587">
        <f t="shared" si="69"/>
        <v>7.0000000000000001E-3</v>
      </c>
      <c r="J115" s="587">
        <f t="shared" si="69"/>
        <v>7.0000000000000001E-3</v>
      </c>
      <c r="K115" s="587">
        <f t="shared" si="69"/>
        <v>7.0000000000000001E-3</v>
      </c>
      <c r="L115" s="587">
        <f t="shared" si="69"/>
        <v>7.0000000000000001E-3</v>
      </c>
      <c r="M115" s="587">
        <f t="shared" si="69"/>
        <v>7.0000000000000001E-3</v>
      </c>
      <c r="N115" s="587">
        <f t="shared" si="69"/>
        <v>7.0000000000000001E-3</v>
      </c>
      <c r="O115" s="587">
        <f t="shared" si="69"/>
        <v>7.0000000000000001E-3</v>
      </c>
      <c r="P115" s="587">
        <f t="shared" si="69"/>
        <v>7.0000000000000001E-3</v>
      </c>
      <c r="Q115" s="587">
        <f t="shared" si="69"/>
        <v>7.0000000000000001E-3</v>
      </c>
      <c r="R115" s="587">
        <f t="shared" si="69"/>
        <v>7.0000000000000001E-3</v>
      </c>
      <c r="S115" s="587">
        <f t="shared" si="69"/>
        <v>7.0000000000000001E-3</v>
      </c>
      <c r="T115" s="587">
        <f t="shared" si="70"/>
        <v>7.0000000000000001E-3</v>
      </c>
      <c r="U115" s="587">
        <f t="shared" si="70"/>
        <v>7.0000000000000001E-3</v>
      </c>
      <c r="V115" s="587">
        <f t="shared" si="70"/>
        <v>7.0000000000000001E-3</v>
      </c>
      <c r="W115" s="587">
        <f t="shared" si="70"/>
        <v>7.0000000000000001E-3</v>
      </c>
      <c r="X115" s="587">
        <f t="shared" si="70"/>
        <v>7.0000000000000001E-3</v>
      </c>
      <c r="Y115" s="587">
        <f t="shared" si="70"/>
        <v>7.0000000000000001E-3</v>
      </c>
      <c r="Z115" s="587">
        <f t="shared" si="70"/>
        <v>7.0000000000000001E-3</v>
      </c>
      <c r="AA115" s="587">
        <f t="shared" si="70"/>
        <v>7.0000000000000001E-3</v>
      </c>
      <c r="AB115" s="587">
        <f t="shared" si="70"/>
        <v>7.0000000000000001E-3</v>
      </c>
      <c r="AC115" s="587">
        <f t="shared" si="70"/>
        <v>7.0000000000000001E-3</v>
      </c>
      <c r="AD115" s="587">
        <f t="shared" si="70"/>
        <v>7.0000000000000001E-3</v>
      </c>
      <c r="AE115" s="587">
        <f t="shared" si="70"/>
        <v>7.0000000000000001E-3</v>
      </c>
      <c r="AF115" s="587">
        <f t="shared" si="70"/>
        <v>7.0000000000000001E-3</v>
      </c>
      <c r="AG115" s="587">
        <f t="shared" si="70"/>
        <v>7.0000000000000001E-3</v>
      </c>
      <c r="AH115" s="587">
        <f t="shared" si="70"/>
        <v>7.0000000000000001E-3</v>
      </c>
      <c r="AI115" s="587">
        <f t="shared" si="70"/>
        <v>7.0000000000000001E-3</v>
      </c>
      <c r="AJ115" s="587">
        <f t="shared" si="70"/>
        <v>7.0000000000000001E-3</v>
      </c>
      <c r="AK115" s="587">
        <f t="shared" si="70"/>
        <v>7.0000000000000001E-3</v>
      </c>
    </row>
    <row r="116" spans="1:37" s="580" customFormat="1" x14ac:dyDescent="0.25">
      <c r="A116" s="580" t="s">
        <v>276</v>
      </c>
      <c r="B116" s="580" t="s">
        <v>277</v>
      </c>
      <c r="C116" s="580">
        <f>C106*1000*C102*C110*(C113*C111*C112+C114*C115)</f>
        <v>7106986.6560000004</v>
      </c>
      <c r="D116" s="580">
        <f>D106*1000*D102*D110*(D113*D111*D112+D114*D115)</f>
        <v>6415074.1670400007</v>
      </c>
      <c r="E116" s="580">
        <f t="shared" ref="E116:AJ116" si="71">E106*1000*E102*E110*(E113*E111*E112+E114*E115)</f>
        <v>6084020.1945600007</v>
      </c>
      <c r="F116" s="580">
        <f t="shared" si="71"/>
        <v>5639839.3497600006</v>
      </c>
      <c r="G116" s="580">
        <f t="shared" si="71"/>
        <v>5073087.31776</v>
      </c>
      <c r="H116" s="580">
        <f t="shared" si="71"/>
        <v>5308040.2636800008</v>
      </c>
      <c r="I116" s="580">
        <f t="shared" si="71"/>
        <v>5665266.3513600007</v>
      </c>
      <c r="J116" s="580">
        <f t="shared" si="71"/>
        <v>5014856.6899200007</v>
      </c>
      <c r="K116" s="580">
        <f t="shared" si="71"/>
        <v>4479441.9669999992</v>
      </c>
      <c r="L116" s="580">
        <f t="shared" si="71"/>
        <v>4228470.6310000001</v>
      </c>
      <c r="M116" s="580">
        <f t="shared" si="71"/>
        <v>4005508.43</v>
      </c>
      <c r="N116" s="580">
        <f t="shared" si="71"/>
        <v>3834488.0420000004</v>
      </c>
      <c r="O116" s="580">
        <f t="shared" si="71"/>
        <v>3817476.1240000003</v>
      </c>
      <c r="P116" s="580">
        <f t="shared" si="71"/>
        <v>3076308.0040000002</v>
      </c>
      <c r="Q116" s="580">
        <f t="shared" si="71"/>
        <v>3483142.5090000001</v>
      </c>
      <c r="R116" s="580">
        <f t="shared" si="71"/>
        <v>3703168.7770000002</v>
      </c>
      <c r="S116" s="580">
        <f t="shared" si="71"/>
        <v>3269385.8890000004</v>
      </c>
      <c r="T116" s="580">
        <f t="shared" si="71"/>
        <v>3002067.2220000001</v>
      </c>
      <c r="U116" s="580">
        <f t="shared" si="71"/>
        <v>3311510.8896100004</v>
      </c>
      <c r="V116" s="580">
        <f t="shared" si="71"/>
        <v>3413331.8003399996</v>
      </c>
      <c r="W116" s="580">
        <f t="shared" si="71"/>
        <v>3180989.3877300001</v>
      </c>
      <c r="X116" s="580">
        <f t="shared" si="71"/>
        <v>4194262.2467900002</v>
      </c>
      <c r="Y116" s="580">
        <f t="shared" si="71"/>
        <v>4488920.6215699995</v>
      </c>
      <c r="Z116" s="580">
        <f t="shared" si="71"/>
        <v>4115462.6081800004</v>
      </c>
      <c r="AA116" s="580">
        <f t="shared" si="71"/>
        <v>5162473.5685599986</v>
      </c>
      <c r="AB116" s="580">
        <f t="shared" si="71"/>
        <v>3845414.9464500002</v>
      </c>
      <c r="AC116" s="580">
        <f t="shared" si="71"/>
        <v>5144883.9671076359</v>
      </c>
      <c r="AD116" s="580">
        <f t="shared" si="71"/>
        <v>4191797.5237600002</v>
      </c>
      <c r="AE116" s="580">
        <f t="shared" si="71"/>
        <v>3604291.0326500004</v>
      </c>
      <c r="AF116" s="580">
        <f t="shared" si="71"/>
        <v>4443329.5006100005</v>
      </c>
      <c r="AG116" s="580">
        <f t="shared" si="71"/>
        <v>4760510.9605900003</v>
      </c>
      <c r="AH116" s="580">
        <f t="shared" si="71"/>
        <v>4544661.8509600004</v>
      </c>
      <c r="AI116" s="580">
        <f t="shared" si="71"/>
        <v>4104550.9358699997</v>
      </c>
      <c r="AJ116" s="580">
        <f t="shared" si="71"/>
        <v>3875307.4606400002</v>
      </c>
      <c r="AK116" s="580">
        <f>AK106*1000*AK102*AK110*(AK113*AK111*AK112+AK114*AK115)</f>
        <v>3843314.5011800001</v>
      </c>
    </row>
    <row r="117" spans="1:37" s="579" customFormat="1" x14ac:dyDescent="0.25">
      <c r="A117" s="579" t="s">
        <v>278</v>
      </c>
      <c r="B117" s="579" t="s">
        <v>279</v>
      </c>
      <c r="C117" s="575">
        <v>6.0000000000000001E-3</v>
      </c>
      <c r="D117" s="575">
        <f>C117</f>
        <v>6.0000000000000001E-3</v>
      </c>
      <c r="E117" s="575">
        <f t="shared" ref="E117:AK117" si="72">D117</f>
        <v>6.0000000000000001E-3</v>
      </c>
      <c r="F117" s="575">
        <f t="shared" si="72"/>
        <v>6.0000000000000001E-3</v>
      </c>
      <c r="G117" s="575">
        <f t="shared" si="72"/>
        <v>6.0000000000000001E-3</v>
      </c>
      <c r="H117" s="575">
        <f t="shared" si="72"/>
        <v>6.0000000000000001E-3</v>
      </c>
      <c r="I117" s="575">
        <f t="shared" si="72"/>
        <v>6.0000000000000001E-3</v>
      </c>
      <c r="J117" s="575">
        <f t="shared" si="72"/>
        <v>6.0000000000000001E-3</v>
      </c>
      <c r="K117" s="575">
        <f t="shared" si="72"/>
        <v>6.0000000000000001E-3</v>
      </c>
      <c r="L117" s="575">
        <f t="shared" si="72"/>
        <v>6.0000000000000001E-3</v>
      </c>
      <c r="M117" s="575">
        <f t="shared" si="72"/>
        <v>6.0000000000000001E-3</v>
      </c>
      <c r="N117" s="575">
        <f t="shared" si="72"/>
        <v>6.0000000000000001E-3</v>
      </c>
      <c r="O117" s="575">
        <f t="shared" si="72"/>
        <v>6.0000000000000001E-3</v>
      </c>
      <c r="P117" s="575">
        <f t="shared" si="72"/>
        <v>6.0000000000000001E-3</v>
      </c>
      <c r="Q117" s="575">
        <f t="shared" si="72"/>
        <v>6.0000000000000001E-3</v>
      </c>
      <c r="R117" s="575">
        <f t="shared" si="72"/>
        <v>6.0000000000000001E-3</v>
      </c>
      <c r="S117" s="575">
        <f t="shared" si="72"/>
        <v>6.0000000000000001E-3</v>
      </c>
      <c r="T117" s="575">
        <f t="shared" si="72"/>
        <v>6.0000000000000001E-3</v>
      </c>
      <c r="U117" s="575">
        <f t="shared" si="72"/>
        <v>6.0000000000000001E-3</v>
      </c>
      <c r="V117" s="575">
        <f t="shared" si="72"/>
        <v>6.0000000000000001E-3</v>
      </c>
      <c r="W117" s="575">
        <f t="shared" si="72"/>
        <v>6.0000000000000001E-3</v>
      </c>
      <c r="X117" s="575">
        <f t="shared" si="72"/>
        <v>6.0000000000000001E-3</v>
      </c>
      <c r="Y117" s="575">
        <f t="shared" si="72"/>
        <v>6.0000000000000001E-3</v>
      </c>
      <c r="Z117" s="575">
        <f t="shared" si="72"/>
        <v>6.0000000000000001E-3</v>
      </c>
      <c r="AA117" s="575">
        <f t="shared" si="72"/>
        <v>6.0000000000000001E-3</v>
      </c>
      <c r="AB117" s="575">
        <f t="shared" si="72"/>
        <v>6.0000000000000001E-3</v>
      </c>
      <c r="AC117" s="575">
        <f t="shared" si="72"/>
        <v>6.0000000000000001E-3</v>
      </c>
      <c r="AD117" s="575">
        <f t="shared" si="72"/>
        <v>6.0000000000000001E-3</v>
      </c>
      <c r="AE117" s="575">
        <f t="shared" si="72"/>
        <v>6.0000000000000001E-3</v>
      </c>
      <c r="AF117" s="575">
        <f t="shared" si="72"/>
        <v>6.0000000000000001E-3</v>
      </c>
      <c r="AG117" s="575">
        <f t="shared" si="72"/>
        <v>6.0000000000000001E-3</v>
      </c>
      <c r="AH117" s="575">
        <f t="shared" si="72"/>
        <v>6.0000000000000001E-3</v>
      </c>
      <c r="AI117" s="575">
        <f t="shared" si="72"/>
        <v>6.0000000000000001E-3</v>
      </c>
      <c r="AJ117" s="575">
        <f t="shared" si="72"/>
        <v>6.0000000000000001E-3</v>
      </c>
      <c r="AK117" s="575">
        <f t="shared" si="72"/>
        <v>6.0000000000000001E-3</v>
      </c>
    </row>
    <row r="118" spans="1:37" s="579" customFormat="1" x14ac:dyDescent="0.25">
      <c r="A118" s="579" t="s">
        <v>280</v>
      </c>
      <c r="B118" s="579" t="s">
        <v>281</v>
      </c>
      <c r="C118" s="579">
        <f>C116*C117*44/28*0.000001</f>
        <v>6.7008731328000004E-2</v>
      </c>
      <c r="D118" s="579">
        <f t="shared" ref="D118:AJ118" si="73">D116*D117*44/28*0.000001</f>
        <v>6.0484985003520009E-2</v>
      </c>
      <c r="E118" s="579">
        <f t="shared" si="73"/>
        <v>5.7363618977280005E-2</v>
      </c>
      <c r="F118" s="579">
        <f t="shared" si="73"/>
        <v>5.3175628154880007E-2</v>
      </c>
      <c r="G118" s="579">
        <f t="shared" si="73"/>
        <v>4.7831966138880001E-2</v>
      </c>
      <c r="H118" s="579">
        <f t="shared" si="73"/>
        <v>5.004723677184001E-2</v>
      </c>
      <c r="I118" s="579">
        <f t="shared" si="73"/>
        <v>5.3415368455680005E-2</v>
      </c>
      <c r="J118" s="579">
        <f t="shared" si="73"/>
        <v>4.728293450496001E-2</v>
      </c>
      <c r="K118" s="579">
        <f t="shared" si="73"/>
        <v>4.2234738545999989E-2</v>
      </c>
      <c r="L118" s="579">
        <f t="shared" si="73"/>
        <v>3.9868437377999999E-2</v>
      </c>
      <c r="M118" s="579">
        <f t="shared" si="73"/>
        <v>3.7766222339999996E-2</v>
      </c>
      <c r="N118" s="579">
        <f t="shared" si="73"/>
        <v>3.6153744395999998E-2</v>
      </c>
      <c r="O118" s="579">
        <f t="shared" si="73"/>
        <v>3.5993346311999998E-2</v>
      </c>
      <c r="P118" s="579">
        <f t="shared" si="73"/>
        <v>2.9005189752000005E-2</v>
      </c>
      <c r="Q118" s="579">
        <f t="shared" si="73"/>
        <v>3.2841057941999999E-2</v>
      </c>
      <c r="R118" s="579">
        <f t="shared" si="73"/>
        <v>3.4915591326000001E-2</v>
      </c>
      <c r="S118" s="579">
        <f t="shared" si="73"/>
        <v>3.0825638382000004E-2</v>
      </c>
      <c r="T118" s="579">
        <f t="shared" si="73"/>
        <v>2.8305205236000001E-2</v>
      </c>
      <c r="U118" s="579">
        <f t="shared" si="73"/>
        <v>3.1222816959180003E-2</v>
      </c>
      <c r="V118" s="579">
        <f t="shared" si="73"/>
        <v>3.2182842688920001E-2</v>
      </c>
      <c r="W118" s="579">
        <f t="shared" si="73"/>
        <v>2.9992185655740002E-2</v>
      </c>
      <c r="X118" s="579">
        <f t="shared" si="73"/>
        <v>3.9545901184019995E-2</v>
      </c>
      <c r="Y118" s="579">
        <f t="shared" si="73"/>
        <v>4.2324108717659993E-2</v>
      </c>
      <c r="Z118" s="579">
        <f t="shared" si="73"/>
        <v>3.8802933162840003E-2</v>
      </c>
      <c r="AA118" s="579">
        <f t="shared" si="73"/>
        <v>4.8674750789279991E-2</v>
      </c>
      <c r="AB118" s="579">
        <f t="shared" si="73"/>
        <v>3.6256769495099997E-2</v>
      </c>
      <c r="AC118" s="579">
        <f t="shared" si="73"/>
        <v>4.8508905975586283E-2</v>
      </c>
      <c r="AD118" s="579">
        <f t="shared" si="73"/>
        <v>3.9522662366879999E-2</v>
      </c>
      <c r="AE118" s="579">
        <f t="shared" si="73"/>
        <v>3.3983315450700005E-2</v>
      </c>
      <c r="AF118" s="579">
        <f t="shared" si="73"/>
        <v>4.189424957718E-2</v>
      </c>
      <c r="AG118" s="579">
        <f t="shared" si="73"/>
        <v>4.4884817628419997E-2</v>
      </c>
      <c r="AH118" s="579">
        <f t="shared" si="73"/>
        <v>4.2849668880480002E-2</v>
      </c>
      <c r="AI118" s="579">
        <f t="shared" si="73"/>
        <v>3.8700051681059992E-2</v>
      </c>
      <c r="AJ118" s="579">
        <f t="shared" si="73"/>
        <v>3.6538613200320001E-2</v>
      </c>
      <c r="AK118" s="579">
        <f>AK116*AK117*44/28*0.000001</f>
        <v>3.6236965296839993E-2</v>
      </c>
    </row>
    <row r="120" spans="1:37" s="581" customFormat="1" x14ac:dyDescent="0.25">
      <c r="A120" s="575" t="s">
        <v>414</v>
      </c>
      <c r="B120" s="70" t="s">
        <v>415</v>
      </c>
    </row>
    <row r="121" spans="1:37" x14ac:dyDescent="0.25">
      <c r="A121" s="584" t="s">
        <v>416</v>
      </c>
      <c r="B121" s="573"/>
      <c r="C121" s="573">
        <v>1990</v>
      </c>
      <c r="D121" s="573">
        <f t="shared" ref="D121:AK121" si="74">C121+1</f>
        <v>1991</v>
      </c>
      <c r="E121" s="573">
        <f t="shared" si="74"/>
        <v>1992</v>
      </c>
      <c r="F121" s="573">
        <f t="shared" si="74"/>
        <v>1993</v>
      </c>
      <c r="G121" s="573">
        <f t="shared" si="74"/>
        <v>1994</v>
      </c>
      <c r="H121" s="573">
        <f t="shared" si="74"/>
        <v>1995</v>
      </c>
      <c r="I121" s="573">
        <f t="shared" si="74"/>
        <v>1996</v>
      </c>
      <c r="J121" s="573">
        <f t="shared" si="74"/>
        <v>1997</v>
      </c>
      <c r="K121" s="573">
        <f t="shared" si="74"/>
        <v>1998</v>
      </c>
      <c r="L121" s="573">
        <f t="shared" si="74"/>
        <v>1999</v>
      </c>
      <c r="M121" s="573">
        <f t="shared" si="74"/>
        <v>2000</v>
      </c>
      <c r="N121" s="573">
        <f t="shared" si="74"/>
        <v>2001</v>
      </c>
      <c r="O121" s="573">
        <f t="shared" si="74"/>
        <v>2002</v>
      </c>
      <c r="P121" s="573">
        <f t="shared" si="74"/>
        <v>2003</v>
      </c>
      <c r="Q121" s="573">
        <f t="shared" si="74"/>
        <v>2004</v>
      </c>
      <c r="R121" s="573">
        <f t="shared" si="74"/>
        <v>2005</v>
      </c>
      <c r="S121" s="573">
        <f t="shared" si="74"/>
        <v>2006</v>
      </c>
      <c r="T121" s="573">
        <f t="shared" si="74"/>
        <v>2007</v>
      </c>
      <c r="U121" s="573">
        <f t="shared" si="74"/>
        <v>2008</v>
      </c>
      <c r="V121" s="573">
        <f t="shared" si="74"/>
        <v>2009</v>
      </c>
      <c r="W121" s="573">
        <f t="shared" si="74"/>
        <v>2010</v>
      </c>
      <c r="X121" s="573">
        <f t="shared" si="74"/>
        <v>2011</v>
      </c>
      <c r="Y121" s="573">
        <f t="shared" si="74"/>
        <v>2012</v>
      </c>
      <c r="Z121" s="573">
        <f t="shared" si="74"/>
        <v>2013</v>
      </c>
      <c r="AA121" s="573">
        <f t="shared" si="74"/>
        <v>2014</v>
      </c>
      <c r="AB121" s="573">
        <f t="shared" si="74"/>
        <v>2015</v>
      </c>
      <c r="AC121" s="573">
        <f t="shared" si="74"/>
        <v>2016</v>
      </c>
      <c r="AD121" s="573">
        <f t="shared" si="74"/>
        <v>2017</v>
      </c>
      <c r="AE121" s="573">
        <f t="shared" si="74"/>
        <v>2018</v>
      </c>
      <c r="AF121" s="573">
        <f t="shared" si="74"/>
        <v>2019</v>
      </c>
      <c r="AG121" s="573">
        <f t="shared" si="74"/>
        <v>2020</v>
      </c>
      <c r="AH121" s="573">
        <f t="shared" si="74"/>
        <v>2021</v>
      </c>
      <c r="AI121" s="573">
        <f t="shared" si="74"/>
        <v>2022</v>
      </c>
      <c r="AJ121" s="574">
        <v>2023</v>
      </c>
      <c r="AK121" s="573">
        <f t="shared" si="74"/>
        <v>2024</v>
      </c>
    </row>
    <row r="122" spans="1:37" x14ac:dyDescent="0.25">
      <c r="A122" s="575" t="s">
        <v>257</v>
      </c>
      <c r="B122" s="575" t="s">
        <v>60</v>
      </c>
      <c r="C122" s="576">
        <f>'[4]Crops area and crops yeild'!C124-'[4]Crops area and crops yeild'!C127-'[4]Crops area and crops yeild'!C130</f>
        <v>156975</v>
      </c>
      <c r="D122" s="576">
        <f>'[4]Crops area and crops yeild'!D124-'[4]Crops area and crops yeild'!D127-'[4]Crops area and crops yeild'!D130</f>
        <v>156522</v>
      </c>
      <c r="E122" s="576">
        <f>'[4]Crops area and crops yeild'!E124-'[4]Crops area and crops yeild'!E127-'[4]Crops area and crops yeild'!E130</f>
        <v>177220</v>
      </c>
      <c r="F122" s="576">
        <f>'[4]Crops area and crops yeild'!F124-'[4]Crops area and crops yeild'!F127-'[4]Crops area and crops yeild'!F130</f>
        <v>203906</v>
      </c>
      <c r="G122" s="576">
        <f>'[4]Crops area and crops yeild'!G124-'[4]Crops area and crops yeild'!G127-'[4]Crops area and crops yeild'!G130</f>
        <v>195865</v>
      </c>
      <c r="H122" s="576">
        <f>'[4]Crops area and crops yeild'!H124-'[4]Crops area and crops yeild'!H127-'[4]Crops area and crops yeild'!H130</f>
        <v>196860</v>
      </c>
      <c r="I122" s="576">
        <f>'[4]Crops area and crops yeild'!I124-'[4]Crops area and crops yeild'!I127-'[4]Crops area and crops yeild'!I130</f>
        <v>201922</v>
      </c>
      <c r="J122" s="576">
        <f>'[4]Crops area and crops yeild'!J124-'[4]Crops area and crops yeild'!J127-'[4]Crops area and crops yeild'!J130</f>
        <v>193025</v>
      </c>
      <c r="K122" s="576">
        <f>'[4]Crops area and crops yeild'!K124-'[4]Crops area and crops yeild'!K127-'[4]Crops area and crops yeild'!K130</f>
        <v>223862.36</v>
      </c>
      <c r="L122" s="576">
        <f>'[4]Crops area and crops yeild'!L124-'[4]Crops area and crops yeild'!L127-'[4]Crops area and crops yeild'!L130</f>
        <v>231443.71999999997</v>
      </c>
      <c r="M122" s="576">
        <f>'[4]Crops area and crops yeild'!M124-'[4]Crops area and crops yeild'!M127-'[4]Crops area and crops yeild'!M130</f>
        <v>218907.07999999996</v>
      </c>
      <c r="N122" s="576">
        <f>'[4]Crops area and crops yeild'!N124-'[4]Crops area and crops yeild'!N127-'[4]Crops area and crops yeild'!N130</f>
        <v>228481.43999999994</v>
      </c>
      <c r="O122" s="576">
        <f>'[4]Crops area and crops yeild'!O124-'[4]Crops area and crops yeild'!O127-'[4]Crops area and crops yeild'!O130</f>
        <v>264921.79999999993</v>
      </c>
      <c r="P122" s="576">
        <f>'[4]Crops area and crops yeild'!P124-'[4]Crops area and crops yeild'!P127-'[4]Crops area and crops yeild'!P130</f>
        <v>265978.15999999992</v>
      </c>
      <c r="Q122" s="576">
        <f>'[4]Crops area and crops yeild'!Q124-'[4]Crops area and crops yeild'!Q127-'[4]Crops area and crops yeild'!Q130</f>
        <v>260575.5199999999</v>
      </c>
      <c r="R122" s="576">
        <f>'[4]Crops area and crops yeild'!R124-'[4]Crops area and crops yeild'!R127-'[4]Crops area and crops yeild'!R130</f>
        <v>255573.87999999989</v>
      </c>
      <c r="S122" s="576">
        <f>'[4]Crops area and crops yeild'!S124-'[4]Crops area and crops yeild'!S127-'[4]Crops area and crops yeild'!S130</f>
        <v>257029.23999999987</v>
      </c>
      <c r="T122" s="576">
        <f>'[4]Crops area and crops yeild'!T124-'[4]Crops area and crops yeild'!T127-'[4]Crops area and crops yeild'!T130</f>
        <v>257084.59999999986</v>
      </c>
      <c r="U122" s="576">
        <f>'[4]Crops area and crops yeild'!U124-'[4]Crops area and crops yeild'!U127-'[4]Crops area and crops yeild'!U130</f>
        <v>265793.73999999987</v>
      </c>
      <c r="V122" s="576">
        <f>'[4]Crops area and crops yeild'!V124-'[4]Crops area and crops yeild'!V127-'[4]Crops area and crops yeild'!V130</f>
        <v>267599.18000000005</v>
      </c>
      <c r="W122" s="576">
        <f>'[4]Crops area and crops yeild'!W124-'[4]Crops area and crops yeild'!W127-'[4]Crops area and crops yeild'!W130</f>
        <v>292397.52</v>
      </c>
      <c r="X122" s="576">
        <f>'[4]Crops area and crops yeild'!X124-'[4]Crops area and crops yeild'!X127-'[4]Crops area and crops yeild'!X130</f>
        <v>307232.97000000009</v>
      </c>
      <c r="Y122" s="576">
        <f>'[4]Crops area and crops yeild'!Y124-'[4]Crops area and crops yeild'!Y127-'[4]Crops area and crops yeild'!Y130</f>
        <v>327773.51999999996</v>
      </c>
      <c r="Z122" s="576">
        <f>'[4]Crops area and crops yeild'!Z124-'[4]Crops area and crops yeild'!Z127-'[4]Crops area and crops yeild'!Z130</f>
        <v>352123.2</v>
      </c>
      <c r="AA122" s="576">
        <f>'[4]Crops area and crops yeild'!AA124-'[4]Crops area and crops yeild'!AA127-'[4]Crops area and crops yeild'!AA130</f>
        <v>353224.19</v>
      </c>
      <c r="AB122" s="576">
        <f>'[4]Crops area and crops yeild'!AB124-'[4]Crops area and crops yeild'!AB127-'[4]Crops area and crops yeild'!AB130</f>
        <v>365703.42</v>
      </c>
      <c r="AC122" s="576">
        <f>'[4]Crops area and crops yeild'!AC124-'[4]Crops area and crops yeild'!AC127-'[4]Crops area and crops yeild'!AC130</f>
        <v>363637.35000000003</v>
      </c>
      <c r="AD122" s="576">
        <f>'[4]Crops area and crops yeild'!AD124-'[4]Crops area and crops yeild'!AD127-'[4]Crops area and crops yeild'!AD130</f>
        <v>340871.91000000003</v>
      </c>
      <c r="AE122" s="576">
        <f>'[4]Crops area and crops yeild'!AE124-'[4]Crops area and crops yeild'!AE127-'[4]Crops area and crops yeild'!AE130</f>
        <v>343172.14</v>
      </c>
      <c r="AF122" s="576">
        <f>'[4]Crops area and crops yeild'!AF124-'[4]Crops area and crops yeild'!AF127-'[4]Crops area and crops yeild'!AF130</f>
        <v>365559.23000000004</v>
      </c>
      <c r="AG122" s="576">
        <f>'[4]Crops area and crops yeild'!AG124-'[4]Crops area and crops yeild'!AG127-'[4]Crops area and crops yeild'!AG130</f>
        <v>370635.3</v>
      </c>
      <c r="AH122" s="576">
        <f>'[4]Crops area and crops yeild'!AH124-'[4]Crops area and crops yeild'!AH127-'[4]Crops area and crops yeild'!AH130</f>
        <v>357897.17</v>
      </c>
      <c r="AI122" s="576">
        <f>'[4]Crops area and crops yeild'!AI124-'[4]Crops area and crops yeild'!AI127-'[4]Crops area and crops yeild'!AI130</f>
        <v>336027.02</v>
      </c>
      <c r="AJ122" s="576">
        <f>'[4]Crops area and crops yeild'!AJ124-'[4]Crops area and crops yeild'!AJ127-'[4]Crops area and crops yeild'!AJ130</f>
        <v>344166.10000000003</v>
      </c>
      <c r="AK122" s="576">
        <f>'[4]Crops area and crops yeild'!AK124-'[4]Crops area and crops yeild'!AK127-'[4]Crops area and crops yeild'!AK130</f>
        <v>363765.39</v>
      </c>
    </row>
    <row r="123" spans="1:37" x14ac:dyDescent="0.25">
      <c r="A123" s="577" t="s">
        <v>258</v>
      </c>
      <c r="B123" s="577" t="s">
        <v>259</v>
      </c>
      <c r="C123" s="576">
        <f>'[4]Crops area and crops yeild'!C125-'[4]Crops area and crops yeild'!C128-'[4]Crops area and crops yeild'!C131</f>
        <v>439573.36763643892</v>
      </c>
      <c r="D123" s="576">
        <f>'[4]Crops area and crops yeild'!D125-'[4]Crops area and crops yeild'!D128-'[4]Crops area and crops yeild'!D131</f>
        <v>854864.1931022869</v>
      </c>
      <c r="E123" s="576">
        <f>'[4]Crops area and crops yeild'!E125-'[4]Crops area and crops yeild'!E128-'[4]Crops area and crops yeild'!E131</f>
        <v>958980.97183412313</v>
      </c>
      <c r="F123" s="576">
        <f>'[4]Crops area and crops yeild'!F125-'[4]Crops area and crops yeild'!F128-'[4]Crops area and crops yeild'!F131</f>
        <v>1092842.917170461</v>
      </c>
      <c r="G123" s="576">
        <f>'[4]Crops area and crops yeild'!G125-'[4]Crops area and crops yeild'!G128-'[4]Crops area and crops yeild'!G131</f>
        <v>1070253.4933405858</v>
      </c>
      <c r="H123" s="576">
        <f>'[4]Crops area and crops yeild'!H125-'[4]Crops area and crops yeild'!H128-'[4]Crops area and crops yeild'!H131</f>
        <v>1042414.7331390677</v>
      </c>
      <c r="I123" s="576">
        <f>'[4]Crops area and crops yeild'!I125-'[4]Crops area and crops yeild'!I128-'[4]Crops area and crops yeild'!I131</f>
        <v>1025769.7277333124</v>
      </c>
      <c r="J123" s="576">
        <f>'[4]Crops area and crops yeild'!J125-'[4]Crops area and crops yeild'!J128-'[4]Crops area and crops yeild'!J131</f>
        <v>922553.98980754754</v>
      </c>
      <c r="K123" s="576">
        <f>'[4]Crops area and crops yeild'!K125-'[4]Crops area and crops yeild'!K128-'[4]Crops area and crops yeild'!K131</f>
        <v>1097297.7274902517</v>
      </c>
      <c r="L123" s="576">
        <f>'[4]Crops area and crops yeild'!L125-'[4]Crops area and crops yeild'!L128-'[4]Crops area and crops yeild'!L131</f>
        <v>1152718.5651729559</v>
      </c>
      <c r="M123" s="576">
        <f>'[4]Crops area and crops yeild'!M125-'[4]Crops area and crops yeild'!M128-'[4]Crops area and crops yeild'!M131</f>
        <v>1106803.10285566</v>
      </c>
      <c r="N123" s="576">
        <f>'[4]Crops area and crops yeild'!N125-'[4]Crops area and crops yeild'!N128-'[4]Crops area and crops yeild'!N131</f>
        <v>1135231.6405383642</v>
      </c>
      <c r="O123" s="576">
        <f>'[4]Crops area and crops yeild'!O125-'[4]Crops area and crops yeild'!O128-'[4]Crops area and crops yeild'!O131</f>
        <v>1404067.1782210683</v>
      </c>
      <c r="P123" s="576">
        <f>'[4]Crops area and crops yeild'!P125-'[4]Crops area and crops yeild'!P128-'[4]Crops area and crops yeild'!P131</f>
        <v>1699867.7159037725</v>
      </c>
      <c r="Q123" s="576">
        <f>'[4]Crops area and crops yeild'!Q125-'[4]Crops area and crops yeild'!Q128-'[4]Crops area and crops yeild'!Q131</f>
        <v>1421529.2535864767</v>
      </c>
      <c r="R123" s="576">
        <f>'[4]Crops area and crops yeild'!R125-'[4]Crops area and crops yeild'!R128-'[4]Crops area and crops yeild'!R131</f>
        <v>1431319.7912691808</v>
      </c>
      <c r="S123" s="576">
        <f>'[4]Crops area and crops yeild'!S125-'[4]Crops area and crops yeild'!S128-'[4]Crops area and crops yeild'!S131</f>
        <v>1488580.328951885</v>
      </c>
      <c r="T123" s="576">
        <f>'[4]Crops area and crops yeild'!T125-'[4]Crops area and crops yeild'!T128-'[4]Crops area and crops yeild'!T131</f>
        <v>1552599.8666345892</v>
      </c>
      <c r="U123" s="576">
        <f>'[4]Crops area and crops yeild'!U125-'[4]Crops area and crops yeild'!U128-'[4]Crops area and crops yeild'!U131</f>
        <v>1630378.5743172932</v>
      </c>
      <c r="V123" s="576">
        <f>'[4]Crops area and crops yeild'!V125-'[4]Crops area and crops yeild'!V128-'[4]Crops area and crops yeild'!V131</f>
        <v>1641428.4819999998</v>
      </c>
      <c r="W123" s="576">
        <f>'[4]Crops area and crops yeild'!W125-'[4]Crops area and crops yeild'!W128-'[4]Crops area and crops yeild'!W131</f>
        <v>1595006.7520000003</v>
      </c>
      <c r="X123" s="576">
        <f>'[4]Crops area and crops yeild'!X125-'[4]Crops area and crops yeild'!X128-'[4]Crops area and crops yeild'!X131</f>
        <v>2149571.5760000004</v>
      </c>
      <c r="Y123" s="576">
        <f>'[4]Crops area and crops yeild'!Y125-'[4]Crops area and crops yeild'!Y128-'[4]Crops area and crops yeild'!Y131</f>
        <v>2224174.2659999998</v>
      </c>
      <c r="Z123" s="576">
        <f>'[4]Crops area and crops yeild'!Z125-'[4]Crops area and crops yeild'!Z128-'[4]Crops area and crops yeild'!Z131</f>
        <v>2110716.2719999999</v>
      </c>
      <c r="AA123" s="576">
        <f>'[4]Crops area and crops yeild'!AA125-'[4]Crops area and crops yeild'!AA128-'[4]Crops area and crops yeild'!AA131</f>
        <v>2600696.3640000001</v>
      </c>
      <c r="AB123" s="576">
        <f>'[4]Crops area and crops yeild'!AB125-'[4]Crops area and crops yeild'!AB128-'[4]Crops area and crops yeild'!AB131</f>
        <v>2007129.8199999998</v>
      </c>
      <c r="AC123" s="576">
        <f>'[4]Crops area and crops yeild'!AC125-'[4]Crops area and crops yeild'!AC128-'[4]Crops area and crops yeild'!AC131</f>
        <v>2635122.5260000001</v>
      </c>
      <c r="AD123" s="576">
        <f>'[4]Crops area and crops yeild'!AD125-'[4]Crops area and crops yeild'!AD128-'[4]Crops area and crops yeild'!AD131</f>
        <v>3773485.4741176502</v>
      </c>
      <c r="AE123" s="576">
        <f>'[4]Crops area and crops yeild'!AE125-'[4]Crops area and crops yeild'!AE128-'[4]Crops area and crops yeild'!AE131</f>
        <v>3202940.8352941205</v>
      </c>
      <c r="AF123" s="576">
        <f>'[4]Crops area and crops yeild'!AF125-'[4]Crops area and crops yeild'!AF128-'[4]Crops area and crops yeild'!AF131</f>
        <v>3962731.5625882405</v>
      </c>
      <c r="AG123" s="576">
        <f>'[4]Crops area and crops yeild'!AG125-'[4]Crops area and crops yeild'!AG128-'[4]Crops area and crops yeild'!AG131</f>
        <v>4329545.8305882402</v>
      </c>
      <c r="AH123" s="576">
        <f>'[4]Crops area and crops yeild'!AH125-'[4]Crops area and crops yeild'!AH128-'[4]Crops area and crops yeild'!AH131</f>
        <v>4155620.6769411792</v>
      </c>
      <c r="AI123" s="576">
        <f>'[4]Crops area and crops yeild'!AI125-'[4]Crops area and crops yeild'!AI128-'[4]Crops area and crops yeild'!AI131</f>
        <v>3698696.8784705899</v>
      </c>
      <c r="AJ123" s="576">
        <f>'[4]Crops area and crops yeild'!AJ125-'[4]Crops area and crops yeild'!AJ128-'[4]Crops area and crops yeild'!AJ131</f>
        <v>3553153.9251764696</v>
      </c>
      <c r="AK123" s="576">
        <f>'[4]Crops area and crops yeild'!AK125-'[4]Crops area and crops yeild'!AK128-'[4]Crops area and crops yeild'!AK131</f>
        <v>3575658.02</v>
      </c>
    </row>
    <row r="124" spans="1:37" x14ac:dyDescent="0.25">
      <c r="A124" s="579" t="s">
        <v>260</v>
      </c>
      <c r="B124" s="579" t="s">
        <v>261</v>
      </c>
      <c r="C124" s="579">
        <f>C123/C122</f>
        <v>2.8002762709758811</v>
      </c>
      <c r="D124" s="579">
        <f>D123/D122</f>
        <v>5.4616232421147624</v>
      </c>
      <c r="E124" s="579">
        <f t="shared" ref="E124:AJ124" si="75">E123/E122</f>
        <v>5.4112457501079065</v>
      </c>
      <c r="F124" s="579">
        <f t="shared" si="75"/>
        <v>5.3595427165971623</v>
      </c>
      <c r="G124" s="579">
        <f t="shared" si="75"/>
        <v>5.4642406419757785</v>
      </c>
      <c r="H124" s="579">
        <f t="shared" si="75"/>
        <v>5.2952084381746811</v>
      </c>
      <c r="I124" s="579">
        <f t="shared" si="75"/>
        <v>5.0800295546464103</v>
      </c>
      <c r="J124" s="579">
        <f t="shared" si="75"/>
        <v>4.7794533858699522</v>
      </c>
      <c r="K124" s="579">
        <f t="shared" si="75"/>
        <v>4.9016624656786956</v>
      </c>
      <c r="L124" s="579">
        <f t="shared" si="75"/>
        <v>4.980556677765791</v>
      </c>
      <c r="M124" s="579">
        <f t="shared" si="75"/>
        <v>5.0560406856446134</v>
      </c>
      <c r="N124" s="579">
        <f t="shared" si="75"/>
        <v>4.9685945630348112</v>
      </c>
      <c r="O124" s="579">
        <f t="shared" si="75"/>
        <v>5.2999306898151408</v>
      </c>
      <c r="P124" s="579">
        <f t="shared" si="75"/>
        <v>6.391004870113294</v>
      </c>
      <c r="Q124" s="579">
        <f t="shared" si="75"/>
        <v>5.4553445910286475</v>
      </c>
      <c r="R124" s="579">
        <f t="shared" si="75"/>
        <v>5.6004150004264188</v>
      </c>
      <c r="S124" s="579">
        <f t="shared" si="75"/>
        <v>5.7914824358189199</v>
      </c>
      <c r="T124" s="579">
        <f t="shared" si="75"/>
        <v>6.0392565973791896</v>
      </c>
      <c r="U124" s="579">
        <f t="shared" si="75"/>
        <v>6.1339991465460928</v>
      </c>
      <c r="V124" s="579">
        <f t="shared" si="75"/>
        <v>6.1339069947822695</v>
      </c>
      <c r="W124" s="579">
        <f t="shared" si="75"/>
        <v>5.4549257189322269</v>
      </c>
      <c r="X124" s="579">
        <f t="shared" si="75"/>
        <v>6.9965524077705581</v>
      </c>
      <c r="Y124" s="579">
        <f t="shared" si="75"/>
        <v>6.7857045498977469</v>
      </c>
      <c r="Z124" s="579">
        <f t="shared" si="75"/>
        <v>5.9942550561848806</v>
      </c>
      <c r="AA124" s="579">
        <f t="shared" si="75"/>
        <v>7.3627357288298967</v>
      </c>
      <c r="AB124" s="579">
        <f t="shared" si="75"/>
        <v>5.4884086673293897</v>
      </c>
      <c r="AC124" s="579">
        <f t="shared" si="75"/>
        <v>7.246567290186225</v>
      </c>
      <c r="AD124" s="579">
        <f t="shared" si="75"/>
        <v>11.070098073254702</v>
      </c>
      <c r="AE124" s="579">
        <f t="shared" si="75"/>
        <v>9.3333358450779844</v>
      </c>
      <c r="AF124" s="579">
        <f t="shared" si="75"/>
        <v>10.840190145351384</v>
      </c>
      <c r="AG124" s="579">
        <f t="shared" si="75"/>
        <v>11.681417907544803</v>
      </c>
      <c r="AH124" s="579">
        <f t="shared" si="75"/>
        <v>11.611214128743123</v>
      </c>
      <c r="AI124" s="579">
        <f t="shared" si="75"/>
        <v>11.007141266409437</v>
      </c>
      <c r="AJ124" s="579">
        <f t="shared" si="75"/>
        <v>10.323950921303608</v>
      </c>
      <c r="AK124" s="579">
        <f>AK123/AK122</f>
        <v>9.8295718017593696</v>
      </c>
    </row>
    <row r="125" spans="1:37" x14ac:dyDescent="0.25">
      <c r="A125" s="579" t="s">
        <v>262</v>
      </c>
      <c r="B125" s="579" t="s">
        <v>263</v>
      </c>
      <c r="C125" s="585">
        <v>0.85</v>
      </c>
      <c r="D125" s="579">
        <f>C125</f>
        <v>0.85</v>
      </c>
      <c r="E125" s="579">
        <f t="shared" ref="E125:AK125" si="76">D125</f>
        <v>0.85</v>
      </c>
      <c r="F125" s="579">
        <f t="shared" si="76"/>
        <v>0.85</v>
      </c>
      <c r="G125" s="579">
        <f t="shared" si="76"/>
        <v>0.85</v>
      </c>
      <c r="H125" s="579">
        <f t="shared" si="76"/>
        <v>0.85</v>
      </c>
      <c r="I125" s="579">
        <f t="shared" si="76"/>
        <v>0.85</v>
      </c>
      <c r="J125" s="579">
        <f t="shared" si="76"/>
        <v>0.85</v>
      </c>
      <c r="K125" s="579">
        <f t="shared" si="76"/>
        <v>0.85</v>
      </c>
      <c r="L125" s="579">
        <f t="shared" si="76"/>
        <v>0.85</v>
      </c>
      <c r="M125" s="579">
        <f t="shared" si="76"/>
        <v>0.85</v>
      </c>
      <c r="N125" s="579">
        <f t="shared" si="76"/>
        <v>0.85</v>
      </c>
      <c r="O125" s="579">
        <f t="shared" si="76"/>
        <v>0.85</v>
      </c>
      <c r="P125" s="579">
        <f t="shared" si="76"/>
        <v>0.85</v>
      </c>
      <c r="Q125" s="579">
        <f t="shared" si="76"/>
        <v>0.85</v>
      </c>
      <c r="R125" s="579">
        <f t="shared" si="76"/>
        <v>0.85</v>
      </c>
      <c r="S125" s="579">
        <f t="shared" si="76"/>
        <v>0.85</v>
      </c>
      <c r="T125" s="579">
        <f t="shared" si="76"/>
        <v>0.85</v>
      </c>
      <c r="U125" s="579">
        <f t="shared" si="76"/>
        <v>0.85</v>
      </c>
      <c r="V125" s="579">
        <f t="shared" si="76"/>
        <v>0.85</v>
      </c>
      <c r="W125" s="579">
        <f t="shared" si="76"/>
        <v>0.85</v>
      </c>
      <c r="X125" s="579">
        <f t="shared" si="76"/>
        <v>0.85</v>
      </c>
      <c r="Y125" s="579">
        <f t="shared" si="76"/>
        <v>0.85</v>
      </c>
      <c r="Z125" s="579">
        <f t="shared" si="76"/>
        <v>0.85</v>
      </c>
      <c r="AA125" s="579">
        <f t="shared" si="76"/>
        <v>0.85</v>
      </c>
      <c r="AB125" s="579">
        <f t="shared" si="76"/>
        <v>0.85</v>
      </c>
      <c r="AC125" s="579">
        <f t="shared" si="76"/>
        <v>0.85</v>
      </c>
      <c r="AD125" s="579">
        <f t="shared" si="76"/>
        <v>0.85</v>
      </c>
      <c r="AE125" s="579">
        <f t="shared" si="76"/>
        <v>0.85</v>
      </c>
      <c r="AF125" s="579">
        <f t="shared" si="76"/>
        <v>0.85</v>
      </c>
      <c r="AG125" s="579">
        <f t="shared" si="76"/>
        <v>0.85</v>
      </c>
      <c r="AH125" s="579">
        <f t="shared" si="76"/>
        <v>0.85</v>
      </c>
      <c r="AI125" s="579">
        <f t="shared" si="76"/>
        <v>0.85</v>
      </c>
      <c r="AJ125" s="579">
        <f t="shared" si="76"/>
        <v>0.85</v>
      </c>
      <c r="AK125" s="579">
        <f t="shared" si="76"/>
        <v>0.85</v>
      </c>
    </row>
    <row r="126" spans="1:37" x14ac:dyDescent="0.25">
      <c r="A126" s="579" t="s">
        <v>264</v>
      </c>
      <c r="B126" s="579" t="s">
        <v>265</v>
      </c>
      <c r="C126" s="579">
        <f>C124*C125</f>
        <v>2.3802348303294987</v>
      </c>
      <c r="D126" s="579">
        <f>D124*D125</f>
        <v>4.6423797557975481</v>
      </c>
      <c r="E126" s="579">
        <f t="shared" ref="E126:AK126" si="77">E124*E125</f>
        <v>4.5995588875917202</v>
      </c>
      <c r="F126" s="579">
        <f t="shared" si="77"/>
        <v>4.5556113091075883</v>
      </c>
      <c r="G126" s="579">
        <f t="shared" si="77"/>
        <v>4.6446045456794121</v>
      </c>
      <c r="H126" s="579">
        <f t="shared" si="77"/>
        <v>4.5009271724484785</v>
      </c>
      <c r="I126" s="579">
        <f t="shared" si="77"/>
        <v>4.3180251214494483</v>
      </c>
      <c r="J126" s="579">
        <f t="shared" si="77"/>
        <v>4.0625353779894589</v>
      </c>
      <c r="K126" s="579">
        <f t="shared" si="77"/>
        <v>4.1664130958268908</v>
      </c>
      <c r="L126" s="579">
        <f t="shared" si="77"/>
        <v>4.2334731761009223</v>
      </c>
      <c r="M126" s="579">
        <f t="shared" si="77"/>
        <v>4.2976345827979214</v>
      </c>
      <c r="N126" s="579">
        <f t="shared" si="77"/>
        <v>4.2233053785795898</v>
      </c>
      <c r="O126" s="579">
        <f t="shared" si="77"/>
        <v>4.5049410863428694</v>
      </c>
      <c r="P126" s="579">
        <f t="shared" si="77"/>
        <v>5.4323541395963</v>
      </c>
      <c r="Q126" s="579">
        <f t="shared" si="77"/>
        <v>4.6370429023743505</v>
      </c>
      <c r="R126" s="579">
        <f t="shared" si="77"/>
        <v>4.7603527503624559</v>
      </c>
      <c r="S126" s="579">
        <f t="shared" si="77"/>
        <v>4.9227600704460821</v>
      </c>
      <c r="T126" s="579">
        <f t="shared" si="77"/>
        <v>5.133368107772311</v>
      </c>
      <c r="U126" s="579">
        <f t="shared" si="77"/>
        <v>5.213899274564179</v>
      </c>
      <c r="V126" s="579">
        <f t="shared" si="77"/>
        <v>5.2138209455649287</v>
      </c>
      <c r="W126" s="579">
        <f t="shared" si="77"/>
        <v>4.636686861092393</v>
      </c>
      <c r="X126" s="579">
        <f t="shared" si="77"/>
        <v>5.9470695466049746</v>
      </c>
      <c r="Y126" s="579">
        <f t="shared" si="77"/>
        <v>5.7678488674130843</v>
      </c>
      <c r="Z126" s="579">
        <f t="shared" si="77"/>
        <v>5.0951167977571483</v>
      </c>
      <c r="AA126" s="579">
        <f t="shared" si="77"/>
        <v>6.2583253695054122</v>
      </c>
      <c r="AB126" s="579">
        <f t="shared" si="77"/>
        <v>4.6651473672299808</v>
      </c>
      <c r="AC126" s="579">
        <f t="shared" si="77"/>
        <v>6.1595821966582909</v>
      </c>
      <c r="AD126" s="579">
        <f t="shared" si="77"/>
        <v>9.4095833622664955</v>
      </c>
      <c r="AE126" s="579">
        <f t="shared" si="77"/>
        <v>7.9333354683162867</v>
      </c>
      <c r="AF126" s="579">
        <f t="shared" si="77"/>
        <v>9.2141616235486765</v>
      </c>
      <c r="AG126" s="579">
        <f t="shared" si="77"/>
        <v>9.929205221413083</v>
      </c>
      <c r="AH126" s="579">
        <f t="shared" si="77"/>
        <v>9.869532009431655</v>
      </c>
      <c r="AI126" s="579">
        <f t="shared" si="77"/>
        <v>9.356070076448022</v>
      </c>
      <c r="AJ126" s="579">
        <f t="shared" si="77"/>
        <v>8.7753582831080656</v>
      </c>
      <c r="AK126" s="579">
        <f t="shared" si="77"/>
        <v>8.3551360314954639</v>
      </c>
    </row>
    <row r="127" spans="1:37" x14ac:dyDescent="0.25">
      <c r="A127" s="579" t="s">
        <v>266</v>
      </c>
      <c r="B127" s="579"/>
      <c r="C127" s="585">
        <v>0.28999999999999998</v>
      </c>
      <c r="D127" s="585">
        <f>C127</f>
        <v>0.28999999999999998</v>
      </c>
      <c r="E127" s="585">
        <f t="shared" ref="E127:AK128" si="78">D127</f>
        <v>0.28999999999999998</v>
      </c>
      <c r="F127" s="585">
        <f t="shared" si="78"/>
        <v>0.28999999999999998</v>
      </c>
      <c r="G127" s="585">
        <f t="shared" si="78"/>
        <v>0.28999999999999998</v>
      </c>
      <c r="H127" s="585">
        <f t="shared" si="78"/>
        <v>0.28999999999999998</v>
      </c>
      <c r="I127" s="585">
        <f t="shared" si="78"/>
        <v>0.28999999999999998</v>
      </c>
      <c r="J127" s="585">
        <f t="shared" si="78"/>
        <v>0.28999999999999998</v>
      </c>
      <c r="K127" s="585">
        <f t="shared" si="78"/>
        <v>0.28999999999999998</v>
      </c>
      <c r="L127" s="585">
        <f t="shared" si="78"/>
        <v>0.28999999999999998</v>
      </c>
      <c r="M127" s="585">
        <f t="shared" si="78"/>
        <v>0.28999999999999998</v>
      </c>
      <c r="N127" s="585">
        <f t="shared" si="78"/>
        <v>0.28999999999999998</v>
      </c>
      <c r="O127" s="585">
        <f t="shared" si="78"/>
        <v>0.28999999999999998</v>
      </c>
      <c r="P127" s="585">
        <f t="shared" si="78"/>
        <v>0.28999999999999998</v>
      </c>
      <c r="Q127" s="585">
        <f t="shared" si="78"/>
        <v>0.28999999999999998</v>
      </c>
      <c r="R127" s="585">
        <f t="shared" si="78"/>
        <v>0.28999999999999998</v>
      </c>
      <c r="S127" s="585">
        <f t="shared" si="78"/>
        <v>0.28999999999999998</v>
      </c>
      <c r="T127" s="585">
        <f t="shared" si="78"/>
        <v>0.28999999999999998</v>
      </c>
      <c r="U127" s="585">
        <f t="shared" si="78"/>
        <v>0.28999999999999998</v>
      </c>
      <c r="V127" s="585">
        <f t="shared" si="78"/>
        <v>0.28999999999999998</v>
      </c>
      <c r="W127" s="585">
        <f t="shared" si="78"/>
        <v>0.28999999999999998</v>
      </c>
      <c r="X127" s="585">
        <f t="shared" si="78"/>
        <v>0.28999999999999998</v>
      </c>
      <c r="Y127" s="585">
        <f t="shared" si="78"/>
        <v>0.28999999999999998</v>
      </c>
      <c r="Z127" s="585">
        <f t="shared" si="78"/>
        <v>0.28999999999999998</v>
      </c>
      <c r="AA127" s="585">
        <f t="shared" si="78"/>
        <v>0.28999999999999998</v>
      </c>
      <c r="AB127" s="585">
        <f t="shared" si="78"/>
        <v>0.28999999999999998</v>
      </c>
      <c r="AC127" s="585">
        <f t="shared" si="78"/>
        <v>0.28999999999999998</v>
      </c>
      <c r="AD127" s="585">
        <f t="shared" si="78"/>
        <v>0.28999999999999998</v>
      </c>
      <c r="AE127" s="585">
        <f t="shared" si="78"/>
        <v>0.28999999999999998</v>
      </c>
      <c r="AF127" s="585">
        <f t="shared" si="78"/>
        <v>0.28999999999999998</v>
      </c>
      <c r="AG127" s="585">
        <f t="shared" si="78"/>
        <v>0.28999999999999998</v>
      </c>
      <c r="AH127" s="585">
        <f t="shared" si="78"/>
        <v>0.28999999999999998</v>
      </c>
      <c r="AI127" s="585">
        <f t="shared" si="78"/>
        <v>0.28999999999999998</v>
      </c>
      <c r="AJ127" s="585">
        <f t="shared" si="78"/>
        <v>0.28999999999999998</v>
      </c>
      <c r="AK127" s="585">
        <f t="shared" si="78"/>
        <v>0.28999999999999998</v>
      </c>
    </row>
    <row r="128" spans="1:37" x14ac:dyDescent="0.25">
      <c r="A128" s="579" t="s">
        <v>267</v>
      </c>
      <c r="B128" s="579"/>
      <c r="C128" s="585">
        <v>0</v>
      </c>
      <c r="D128" s="579">
        <f>C128</f>
        <v>0</v>
      </c>
      <c r="E128" s="579">
        <f t="shared" si="78"/>
        <v>0</v>
      </c>
      <c r="F128" s="579">
        <f t="shared" si="78"/>
        <v>0</v>
      </c>
      <c r="G128" s="579">
        <f t="shared" si="78"/>
        <v>0</v>
      </c>
      <c r="H128" s="579">
        <f t="shared" si="78"/>
        <v>0</v>
      </c>
      <c r="I128" s="579">
        <f t="shared" si="78"/>
        <v>0</v>
      </c>
      <c r="J128" s="579">
        <f t="shared" si="78"/>
        <v>0</v>
      </c>
      <c r="K128" s="579">
        <f t="shared" si="78"/>
        <v>0</v>
      </c>
      <c r="L128" s="579">
        <f t="shared" si="78"/>
        <v>0</v>
      </c>
      <c r="M128" s="579">
        <f t="shared" si="78"/>
        <v>0</v>
      </c>
      <c r="N128" s="579">
        <f t="shared" si="78"/>
        <v>0</v>
      </c>
      <c r="O128" s="579">
        <f t="shared" si="78"/>
        <v>0</v>
      </c>
      <c r="P128" s="579">
        <f t="shared" si="78"/>
        <v>0</v>
      </c>
      <c r="Q128" s="579">
        <f t="shared" si="78"/>
        <v>0</v>
      </c>
      <c r="R128" s="579">
        <f t="shared" si="78"/>
        <v>0</v>
      </c>
      <c r="S128" s="579">
        <f t="shared" si="78"/>
        <v>0</v>
      </c>
      <c r="T128" s="579">
        <f t="shared" si="78"/>
        <v>0</v>
      </c>
      <c r="U128" s="579">
        <f t="shared" si="78"/>
        <v>0</v>
      </c>
      <c r="V128" s="579">
        <f t="shared" si="78"/>
        <v>0</v>
      </c>
      <c r="W128" s="579">
        <f t="shared" si="78"/>
        <v>0</v>
      </c>
      <c r="X128" s="579">
        <f t="shared" si="78"/>
        <v>0</v>
      </c>
      <c r="Y128" s="579">
        <f t="shared" si="78"/>
        <v>0</v>
      </c>
      <c r="Z128" s="579">
        <f t="shared" si="78"/>
        <v>0</v>
      </c>
      <c r="AA128" s="579">
        <f t="shared" si="78"/>
        <v>0</v>
      </c>
      <c r="AB128" s="579">
        <f t="shared" si="78"/>
        <v>0</v>
      </c>
      <c r="AC128" s="579">
        <f t="shared" si="78"/>
        <v>0</v>
      </c>
      <c r="AD128" s="579">
        <f t="shared" si="78"/>
        <v>0</v>
      </c>
      <c r="AE128" s="579">
        <f t="shared" si="78"/>
        <v>0</v>
      </c>
      <c r="AF128" s="579">
        <f t="shared" si="78"/>
        <v>0</v>
      </c>
      <c r="AG128" s="579">
        <f t="shared" si="78"/>
        <v>0</v>
      </c>
      <c r="AH128" s="579">
        <f t="shared" si="78"/>
        <v>0</v>
      </c>
      <c r="AI128" s="579">
        <f t="shared" si="78"/>
        <v>0</v>
      </c>
      <c r="AJ128" s="579">
        <f t="shared" si="78"/>
        <v>0</v>
      </c>
      <c r="AK128" s="579">
        <f t="shared" si="78"/>
        <v>0</v>
      </c>
    </row>
    <row r="129" spans="1:37" x14ac:dyDescent="0.25">
      <c r="A129" s="579" t="s">
        <v>268</v>
      </c>
      <c r="B129" s="579" t="s">
        <v>261</v>
      </c>
      <c r="C129" s="579">
        <f>C126*C127+C128</f>
        <v>0.69026810079555456</v>
      </c>
      <c r="D129" s="579">
        <f>D126*D127+D128</f>
        <v>1.3462901291812888</v>
      </c>
      <c r="E129" s="579">
        <f t="shared" ref="E129:AJ129" si="79">E126*E127+E128</f>
        <v>1.3338720774015989</v>
      </c>
      <c r="F129" s="579">
        <f t="shared" si="79"/>
        <v>1.3211272796412006</v>
      </c>
      <c r="G129" s="579">
        <f t="shared" si="79"/>
        <v>1.3469353182470294</v>
      </c>
      <c r="H129" s="579">
        <f t="shared" si="79"/>
        <v>1.3052688800100587</v>
      </c>
      <c r="I129" s="579">
        <f t="shared" si="79"/>
        <v>1.25222728522034</v>
      </c>
      <c r="J129" s="579">
        <f t="shared" si="79"/>
        <v>1.178135259616943</v>
      </c>
      <c r="K129" s="579">
        <f t="shared" si="79"/>
        <v>1.2082597977897982</v>
      </c>
      <c r="L129" s="579">
        <f t="shared" si="79"/>
        <v>1.2277072210692674</v>
      </c>
      <c r="M129" s="579">
        <f t="shared" si="79"/>
        <v>1.2463140290113972</v>
      </c>
      <c r="N129" s="579">
        <f t="shared" si="79"/>
        <v>1.224758559788081</v>
      </c>
      <c r="O129" s="579">
        <f t="shared" si="79"/>
        <v>1.306432915039432</v>
      </c>
      <c r="P129" s="579">
        <f t="shared" si="79"/>
        <v>1.5753827004829268</v>
      </c>
      <c r="Q129" s="579">
        <f t="shared" si="79"/>
        <v>1.3447424416885616</v>
      </c>
      <c r="R129" s="579">
        <f t="shared" si="79"/>
        <v>1.380502297605112</v>
      </c>
      <c r="S129" s="579">
        <f t="shared" si="79"/>
        <v>1.4276004204293637</v>
      </c>
      <c r="T129" s="579">
        <f t="shared" si="79"/>
        <v>1.48867675125397</v>
      </c>
      <c r="U129" s="579">
        <f t="shared" si="79"/>
        <v>1.5120307896236118</v>
      </c>
      <c r="V129" s="579">
        <f t="shared" si="79"/>
        <v>1.5120080742138293</v>
      </c>
      <c r="W129" s="579">
        <f t="shared" si="79"/>
        <v>1.344639189716794</v>
      </c>
      <c r="X129" s="579">
        <f t="shared" si="79"/>
        <v>1.7246501685154425</v>
      </c>
      <c r="Y129" s="579">
        <f t="shared" si="79"/>
        <v>1.6726761715497944</v>
      </c>
      <c r="Z129" s="579">
        <f t="shared" si="79"/>
        <v>1.4775838713495728</v>
      </c>
      <c r="AA129" s="579">
        <f t="shared" si="79"/>
        <v>1.8149143571565693</v>
      </c>
      <c r="AB129" s="579">
        <f t="shared" si="79"/>
        <v>1.3528927364966943</v>
      </c>
      <c r="AC129" s="579">
        <f t="shared" si="79"/>
        <v>1.7862788370309042</v>
      </c>
      <c r="AD129" s="579">
        <f t="shared" si="79"/>
        <v>2.7287791750572836</v>
      </c>
      <c r="AE129" s="579">
        <f t="shared" si="79"/>
        <v>2.300667285811723</v>
      </c>
      <c r="AF129" s="579">
        <f t="shared" si="79"/>
        <v>2.6721068708291158</v>
      </c>
      <c r="AG129" s="579">
        <f t="shared" si="79"/>
        <v>2.8794695142097937</v>
      </c>
      <c r="AH129" s="579">
        <f t="shared" si="79"/>
        <v>2.8621642827351796</v>
      </c>
      <c r="AI129" s="579">
        <f t="shared" si="79"/>
        <v>2.7132603221699263</v>
      </c>
      <c r="AJ129" s="579">
        <f t="shared" si="79"/>
        <v>2.5448539021013388</v>
      </c>
      <c r="AK129" s="579">
        <f>AK126*AK127+AK128</f>
        <v>2.4229894491336843</v>
      </c>
    </row>
    <row r="130" spans="1:37" x14ac:dyDescent="0.25">
      <c r="A130" s="579" t="s">
        <v>269</v>
      </c>
      <c r="B130" s="579"/>
      <c r="C130" s="575">
        <v>1</v>
      </c>
      <c r="D130" s="575">
        <f>C130</f>
        <v>1</v>
      </c>
      <c r="E130" s="575">
        <f t="shared" ref="E130:AK132" si="80">D130</f>
        <v>1</v>
      </c>
      <c r="F130" s="575">
        <f t="shared" si="80"/>
        <v>1</v>
      </c>
      <c r="G130" s="575">
        <f t="shared" si="80"/>
        <v>1</v>
      </c>
      <c r="H130" s="575">
        <f t="shared" si="80"/>
        <v>1</v>
      </c>
      <c r="I130" s="575">
        <f t="shared" si="80"/>
        <v>1</v>
      </c>
      <c r="J130" s="575">
        <f t="shared" si="80"/>
        <v>1</v>
      </c>
      <c r="K130" s="575">
        <f t="shared" si="80"/>
        <v>1</v>
      </c>
      <c r="L130" s="575">
        <f t="shared" si="80"/>
        <v>1</v>
      </c>
      <c r="M130" s="575">
        <f t="shared" si="80"/>
        <v>1</v>
      </c>
      <c r="N130" s="575">
        <f t="shared" si="80"/>
        <v>1</v>
      </c>
      <c r="O130" s="575">
        <f t="shared" si="80"/>
        <v>1</v>
      </c>
      <c r="P130" s="575">
        <f t="shared" si="80"/>
        <v>1</v>
      </c>
      <c r="Q130" s="575">
        <f t="shared" si="80"/>
        <v>1</v>
      </c>
      <c r="R130" s="575">
        <f t="shared" si="80"/>
        <v>1</v>
      </c>
      <c r="S130" s="575">
        <f t="shared" si="80"/>
        <v>1</v>
      </c>
      <c r="T130" s="575">
        <f t="shared" si="80"/>
        <v>1</v>
      </c>
      <c r="U130" s="575">
        <f t="shared" si="80"/>
        <v>1</v>
      </c>
      <c r="V130" s="575">
        <f t="shared" si="80"/>
        <v>1</v>
      </c>
      <c r="W130" s="575">
        <f t="shared" si="80"/>
        <v>1</v>
      </c>
      <c r="X130" s="575">
        <f t="shared" si="80"/>
        <v>1</v>
      </c>
      <c r="Y130" s="575">
        <f t="shared" si="80"/>
        <v>1</v>
      </c>
      <c r="Z130" s="575">
        <f t="shared" si="80"/>
        <v>1</v>
      </c>
      <c r="AA130" s="575">
        <f t="shared" si="80"/>
        <v>1</v>
      </c>
      <c r="AB130" s="575">
        <f t="shared" si="80"/>
        <v>1</v>
      </c>
      <c r="AC130" s="575">
        <f t="shared" si="80"/>
        <v>1</v>
      </c>
      <c r="AD130" s="575">
        <f t="shared" si="80"/>
        <v>1</v>
      </c>
      <c r="AE130" s="575">
        <f t="shared" si="80"/>
        <v>1</v>
      </c>
      <c r="AF130" s="575">
        <f t="shared" si="80"/>
        <v>1</v>
      </c>
      <c r="AG130" s="575">
        <f t="shared" si="80"/>
        <v>1</v>
      </c>
      <c r="AH130" s="575">
        <f t="shared" si="80"/>
        <v>1</v>
      </c>
      <c r="AI130" s="575">
        <f t="shared" si="80"/>
        <v>1</v>
      </c>
      <c r="AJ130" s="575">
        <f t="shared" si="80"/>
        <v>1</v>
      </c>
      <c r="AK130" s="575">
        <f t="shared" si="80"/>
        <v>1</v>
      </c>
    </row>
    <row r="131" spans="1:37" x14ac:dyDescent="0.25">
      <c r="A131" s="579" t="s">
        <v>270</v>
      </c>
      <c r="B131" s="579" t="s">
        <v>271</v>
      </c>
      <c r="C131" s="587">
        <v>2.7E-2</v>
      </c>
      <c r="D131" s="575">
        <f>C131</f>
        <v>2.7E-2</v>
      </c>
      <c r="E131" s="575">
        <f t="shared" si="80"/>
        <v>2.7E-2</v>
      </c>
      <c r="F131" s="575">
        <f t="shared" si="80"/>
        <v>2.7E-2</v>
      </c>
      <c r="G131" s="575">
        <f t="shared" si="80"/>
        <v>2.7E-2</v>
      </c>
      <c r="H131" s="575">
        <f t="shared" si="80"/>
        <v>2.7E-2</v>
      </c>
      <c r="I131" s="575">
        <f t="shared" si="80"/>
        <v>2.7E-2</v>
      </c>
      <c r="J131" s="575">
        <f t="shared" si="80"/>
        <v>2.7E-2</v>
      </c>
      <c r="K131" s="575">
        <f t="shared" si="80"/>
        <v>2.7E-2</v>
      </c>
      <c r="L131" s="575">
        <f t="shared" si="80"/>
        <v>2.7E-2</v>
      </c>
      <c r="M131" s="575">
        <f t="shared" si="80"/>
        <v>2.7E-2</v>
      </c>
      <c r="N131" s="575">
        <f t="shared" si="80"/>
        <v>2.7E-2</v>
      </c>
      <c r="O131" s="575">
        <f t="shared" si="80"/>
        <v>2.7E-2</v>
      </c>
      <c r="P131" s="575">
        <f t="shared" si="80"/>
        <v>2.7E-2</v>
      </c>
      <c r="Q131" s="575">
        <f t="shared" si="80"/>
        <v>2.7E-2</v>
      </c>
      <c r="R131" s="575">
        <f t="shared" si="80"/>
        <v>2.7E-2</v>
      </c>
      <c r="S131" s="575">
        <f t="shared" si="80"/>
        <v>2.7E-2</v>
      </c>
      <c r="T131" s="575">
        <f t="shared" si="80"/>
        <v>2.7E-2</v>
      </c>
      <c r="U131" s="575">
        <f t="shared" si="80"/>
        <v>2.7E-2</v>
      </c>
      <c r="V131" s="575">
        <f t="shared" si="80"/>
        <v>2.7E-2</v>
      </c>
      <c r="W131" s="575">
        <f t="shared" si="80"/>
        <v>2.7E-2</v>
      </c>
      <c r="X131" s="575">
        <f t="shared" si="80"/>
        <v>2.7E-2</v>
      </c>
      <c r="Y131" s="575">
        <f t="shared" si="80"/>
        <v>2.7E-2</v>
      </c>
      <c r="Z131" s="575">
        <f t="shared" si="80"/>
        <v>2.7E-2</v>
      </c>
      <c r="AA131" s="575">
        <f t="shared" si="80"/>
        <v>2.7E-2</v>
      </c>
      <c r="AB131" s="575">
        <f t="shared" si="80"/>
        <v>2.7E-2</v>
      </c>
      <c r="AC131" s="575">
        <f t="shared" si="80"/>
        <v>2.7E-2</v>
      </c>
      <c r="AD131" s="575">
        <f t="shared" si="80"/>
        <v>2.7E-2</v>
      </c>
      <c r="AE131" s="575">
        <f t="shared" si="80"/>
        <v>2.7E-2</v>
      </c>
      <c r="AF131" s="575">
        <f t="shared" si="80"/>
        <v>2.7E-2</v>
      </c>
      <c r="AG131" s="575">
        <f t="shared" si="80"/>
        <v>2.7E-2</v>
      </c>
      <c r="AH131" s="575">
        <f t="shared" si="80"/>
        <v>2.7E-2</v>
      </c>
      <c r="AI131" s="575">
        <f t="shared" si="80"/>
        <v>2.7E-2</v>
      </c>
      <c r="AJ131" s="575">
        <f t="shared" si="80"/>
        <v>2.7E-2</v>
      </c>
      <c r="AK131" s="575">
        <f t="shared" si="80"/>
        <v>2.7E-2</v>
      </c>
    </row>
    <row r="132" spans="1:37" x14ac:dyDescent="0.25">
      <c r="A132" s="579" t="s">
        <v>272</v>
      </c>
      <c r="B132" s="579"/>
      <c r="C132" s="575">
        <v>1</v>
      </c>
      <c r="D132" s="575">
        <f>C132</f>
        <v>1</v>
      </c>
      <c r="E132" s="575">
        <f t="shared" si="80"/>
        <v>1</v>
      </c>
      <c r="F132" s="575">
        <f t="shared" si="80"/>
        <v>1</v>
      </c>
      <c r="G132" s="575">
        <f t="shared" si="80"/>
        <v>1</v>
      </c>
      <c r="H132" s="575">
        <f t="shared" si="80"/>
        <v>1</v>
      </c>
      <c r="I132" s="575">
        <f t="shared" si="80"/>
        <v>1</v>
      </c>
      <c r="J132" s="575">
        <f t="shared" si="80"/>
        <v>1</v>
      </c>
      <c r="K132" s="575">
        <f t="shared" si="80"/>
        <v>1</v>
      </c>
      <c r="L132" s="575">
        <f t="shared" si="80"/>
        <v>1</v>
      </c>
      <c r="M132" s="575">
        <f t="shared" si="80"/>
        <v>1</v>
      </c>
      <c r="N132" s="575">
        <f t="shared" si="80"/>
        <v>1</v>
      </c>
      <c r="O132" s="575">
        <f t="shared" si="80"/>
        <v>1</v>
      </c>
      <c r="P132" s="575">
        <f t="shared" si="80"/>
        <v>1</v>
      </c>
      <c r="Q132" s="575">
        <f t="shared" si="80"/>
        <v>1</v>
      </c>
      <c r="R132" s="575">
        <f t="shared" si="80"/>
        <v>1</v>
      </c>
      <c r="S132" s="575">
        <f t="shared" si="80"/>
        <v>1</v>
      </c>
      <c r="T132" s="575">
        <f t="shared" si="80"/>
        <v>1</v>
      </c>
      <c r="U132" s="575">
        <f t="shared" si="80"/>
        <v>1</v>
      </c>
      <c r="V132" s="575">
        <f t="shared" si="80"/>
        <v>1</v>
      </c>
      <c r="W132" s="575">
        <f t="shared" si="80"/>
        <v>1</v>
      </c>
      <c r="X132" s="575">
        <f t="shared" si="80"/>
        <v>1</v>
      </c>
      <c r="Y132" s="575">
        <f t="shared" si="80"/>
        <v>1</v>
      </c>
      <c r="Z132" s="575">
        <f t="shared" si="80"/>
        <v>1</v>
      </c>
      <c r="AA132" s="575">
        <f t="shared" si="80"/>
        <v>1</v>
      </c>
      <c r="AB132" s="575">
        <f t="shared" si="80"/>
        <v>1</v>
      </c>
      <c r="AC132" s="575">
        <f t="shared" si="80"/>
        <v>1</v>
      </c>
      <c r="AD132" s="575">
        <f t="shared" si="80"/>
        <v>1</v>
      </c>
      <c r="AE132" s="575">
        <f t="shared" si="80"/>
        <v>1</v>
      </c>
      <c r="AF132" s="575">
        <f t="shared" si="80"/>
        <v>1</v>
      </c>
      <c r="AG132" s="575">
        <f t="shared" si="80"/>
        <v>1</v>
      </c>
      <c r="AH132" s="575">
        <f t="shared" si="80"/>
        <v>1</v>
      </c>
      <c r="AI132" s="575">
        <f t="shared" si="80"/>
        <v>1</v>
      </c>
      <c r="AJ132" s="575">
        <f t="shared" si="80"/>
        <v>1</v>
      </c>
      <c r="AK132" s="575">
        <f t="shared" si="80"/>
        <v>1</v>
      </c>
    </row>
    <row r="133" spans="1:37" x14ac:dyDescent="0.25">
      <c r="A133" s="579" t="s">
        <v>273</v>
      </c>
      <c r="B133" s="579"/>
      <c r="C133" s="579">
        <f>C129*1000/(C126*1000)</f>
        <v>0.28999999999999998</v>
      </c>
      <c r="D133" s="579">
        <f>D129*1000/(D126*1000)</f>
        <v>0.28999999999999998</v>
      </c>
      <c r="E133" s="579">
        <f t="shared" ref="E133:AJ133" si="81">E129*1000/(E126*1000)</f>
        <v>0.28999999999999998</v>
      </c>
      <c r="F133" s="579">
        <f t="shared" si="81"/>
        <v>0.28999999999999998</v>
      </c>
      <c r="G133" s="579">
        <f t="shared" si="81"/>
        <v>0.29000000000000004</v>
      </c>
      <c r="H133" s="579">
        <f t="shared" si="81"/>
        <v>0.28999999999999992</v>
      </c>
      <c r="I133" s="579">
        <f t="shared" si="81"/>
        <v>0.28999999999999998</v>
      </c>
      <c r="J133" s="579">
        <f t="shared" si="81"/>
        <v>0.28999999999999992</v>
      </c>
      <c r="K133" s="579">
        <f t="shared" si="81"/>
        <v>0.28999999999999992</v>
      </c>
      <c r="L133" s="579">
        <f t="shared" si="81"/>
        <v>0.28999999999999998</v>
      </c>
      <c r="M133" s="579">
        <f t="shared" si="81"/>
        <v>0.29000000000000004</v>
      </c>
      <c r="N133" s="579">
        <f t="shared" si="81"/>
        <v>0.28999999999999992</v>
      </c>
      <c r="O133" s="579">
        <f t="shared" si="81"/>
        <v>0.29000000000000004</v>
      </c>
      <c r="P133" s="579">
        <f t="shared" si="81"/>
        <v>0.28999999999999992</v>
      </c>
      <c r="Q133" s="579">
        <f t="shared" si="81"/>
        <v>0.28999999999999998</v>
      </c>
      <c r="R133" s="579">
        <f t="shared" si="81"/>
        <v>0.28999999999999998</v>
      </c>
      <c r="S133" s="579">
        <f t="shared" si="81"/>
        <v>0.28999999999999998</v>
      </c>
      <c r="T133" s="579">
        <f t="shared" si="81"/>
        <v>0.28999999999999992</v>
      </c>
      <c r="U133" s="579">
        <f t="shared" si="81"/>
        <v>0.28999999999999998</v>
      </c>
      <c r="V133" s="579">
        <f t="shared" si="81"/>
        <v>0.29000000000000004</v>
      </c>
      <c r="W133" s="579">
        <f t="shared" si="81"/>
        <v>0.28999999999999998</v>
      </c>
      <c r="X133" s="579">
        <f t="shared" si="81"/>
        <v>0.28999999999999998</v>
      </c>
      <c r="Y133" s="579">
        <f t="shared" si="81"/>
        <v>0.28999999999999998</v>
      </c>
      <c r="Z133" s="579">
        <f t="shared" si="81"/>
        <v>0.28999999999999992</v>
      </c>
      <c r="AA133" s="579">
        <f t="shared" si="81"/>
        <v>0.28999999999999998</v>
      </c>
      <c r="AB133" s="579">
        <f t="shared" si="81"/>
        <v>0.28999999999999992</v>
      </c>
      <c r="AC133" s="579">
        <f t="shared" si="81"/>
        <v>0.28999999999999998</v>
      </c>
      <c r="AD133" s="579">
        <f t="shared" si="81"/>
        <v>0.28999999999999998</v>
      </c>
      <c r="AE133" s="579">
        <f t="shared" si="81"/>
        <v>0.28999999999999998</v>
      </c>
      <c r="AF133" s="579">
        <f t="shared" si="81"/>
        <v>0.28999999999999998</v>
      </c>
      <c r="AG133" s="579">
        <f t="shared" si="81"/>
        <v>0.28999999999999992</v>
      </c>
      <c r="AH133" s="579">
        <f t="shared" si="81"/>
        <v>0.28999999999999998</v>
      </c>
      <c r="AI133" s="579">
        <f t="shared" si="81"/>
        <v>0.28999999999999998</v>
      </c>
      <c r="AJ133" s="579">
        <f t="shared" si="81"/>
        <v>0.28999999999999998</v>
      </c>
      <c r="AK133" s="579">
        <f>AK129*1000/(AK126*1000)</f>
        <v>0.28999999999999998</v>
      </c>
    </row>
    <row r="134" spans="1:37" x14ac:dyDescent="0.25">
      <c r="A134" s="579" t="s">
        <v>274</v>
      </c>
      <c r="B134" s="579"/>
      <c r="C134" s="585">
        <v>0.4</v>
      </c>
      <c r="D134" s="585">
        <f>C134</f>
        <v>0.4</v>
      </c>
      <c r="E134" s="585">
        <f t="shared" ref="E134:AK135" si="82">D134</f>
        <v>0.4</v>
      </c>
      <c r="F134" s="585">
        <f t="shared" si="82"/>
        <v>0.4</v>
      </c>
      <c r="G134" s="585">
        <f t="shared" si="82"/>
        <v>0.4</v>
      </c>
      <c r="H134" s="585">
        <f t="shared" si="82"/>
        <v>0.4</v>
      </c>
      <c r="I134" s="585">
        <f t="shared" si="82"/>
        <v>0.4</v>
      </c>
      <c r="J134" s="585">
        <f t="shared" si="82"/>
        <v>0.4</v>
      </c>
      <c r="K134" s="585">
        <f t="shared" si="82"/>
        <v>0.4</v>
      </c>
      <c r="L134" s="585">
        <f t="shared" si="82"/>
        <v>0.4</v>
      </c>
      <c r="M134" s="585">
        <f t="shared" si="82"/>
        <v>0.4</v>
      </c>
      <c r="N134" s="585">
        <f t="shared" si="82"/>
        <v>0.4</v>
      </c>
      <c r="O134" s="585">
        <f t="shared" si="82"/>
        <v>0.4</v>
      </c>
      <c r="P134" s="585">
        <f t="shared" si="82"/>
        <v>0.4</v>
      </c>
      <c r="Q134" s="585">
        <f t="shared" si="82"/>
        <v>0.4</v>
      </c>
      <c r="R134" s="585">
        <f t="shared" si="82"/>
        <v>0.4</v>
      </c>
      <c r="S134" s="585">
        <f t="shared" si="82"/>
        <v>0.4</v>
      </c>
      <c r="T134" s="585">
        <f t="shared" si="82"/>
        <v>0.4</v>
      </c>
      <c r="U134" s="585">
        <f t="shared" si="82"/>
        <v>0.4</v>
      </c>
      <c r="V134" s="585">
        <f t="shared" si="82"/>
        <v>0.4</v>
      </c>
      <c r="W134" s="585">
        <f t="shared" si="82"/>
        <v>0.4</v>
      </c>
      <c r="X134" s="585">
        <f t="shared" si="82"/>
        <v>0.4</v>
      </c>
      <c r="Y134" s="585">
        <f t="shared" si="82"/>
        <v>0.4</v>
      </c>
      <c r="Z134" s="585">
        <f t="shared" si="82"/>
        <v>0.4</v>
      </c>
      <c r="AA134" s="585">
        <f t="shared" si="82"/>
        <v>0.4</v>
      </c>
      <c r="AB134" s="585">
        <f t="shared" si="82"/>
        <v>0.4</v>
      </c>
      <c r="AC134" s="585">
        <f t="shared" si="82"/>
        <v>0.4</v>
      </c>
      <c r="AD134" s="585">
        <f t="shared" si="82"/>
        <v>0.4</v>
      </c>
      <c r="AE134" s="585">
        <f t="shared" si="82"/>
        <v>0.4</v>
      </c>
      <c r="AF134" s="585">
        <f t="shared" si="82"/>
        <v>0.4</v>
      </c>
      <c r="AG134" s="585">
        <f t="shared" si="82"/>
        <v>0.4</v>
      </c>
      <c r="AH134" s="585">
        <f t="shared" si="82"/>
        <v>0.4</v>
      </c>
      <c r="AI134" s="585">
        <f t="shared" si="82"/>
        <v>0.4</v>
      </c>
      <c r="AJ134" s="585">
        <f t="shared" si="82"/>
        <v>0.4</v>
      </c>
      <c r="AK134" s="585">
        <f t="shared" si="82"/>
        <v>0.4</v>
      </c>
    </row>
    <row r="135" spans="1:37" x14ac:dyDescent="0.25">
      <c r="A135" s="579" t="s">
        <v>275</v>
      </c>
      <c r="B135" s="579" t="s">
        <v>271</v>
      </c>
      <c r="C135" s="587">
        <v>1.9E-2</v>
      </c>
      <c r="D135" s="587">
        <f>C135</f>
        <v>1.9E-2</v>
      </c>
      <c r="E135" s="587">
        <f t="shared" si="82"/>
        <v>1.9E-2</v>
      </c>
      <c r="F135" s="587">
        <f t="shared" si="82"/>
        <v>1.9E-2</v>
      </c>
      <c r="G135" s="587">
        <f t="shared" si="82"/>
        <v>1.9E-2</v>
      </c>
      <c r="H135" s="587">
        <f t="shared" si="82"/>
        <v>1.9E-2</v>
      </c>
      <c r="I135" s="587">
        <f t="shared" si="82"/>
        <v>1.9E-2</v>
      </c>
      <c r="J135" s="587">
        <f t="shared" si="82"/>
        <v>1.9E-2</v>
      </c>
      <c r="K135" s="587">
        <f t="shared" si="82"/>
        <v>1.9E-2</v>
      </c>
      <c r="L135" s="587">
        <f t="shared" si="82"/>
        <v>1.9E-2</v>
      </c>
      <c r="M135" s="587">
        <f t="shared" si="82"/>
        <v>1.9E-2</v>
      </c>
      <c r="N135" s="587">
        <f t="shared" si="82"/>
        <v>1.9E-2</v>
      </c>
      <c r="O135" s="587">
        <f t="shared" si="82"/>
        <v>1.9E-2</v>
      </c>
      <c r="P135" s="587">
        <f t="shared" si="82"/>
        <v>1.9E-2</v>
      </c>
      <c r="Q135" s="587">
        <f t="shared" si="82"/>
        <v>1.9E-2</v>
      </c>
      <c r="R135" s="587">
        <f t="shared" si="82"/>
        <v>1.9E-2</v>
      </c>
      <c r="S135" s="587">
        <f t="shared" si="82"/>
        <v>1.9E-2</v>
      </c>
      <c r="T135" s="587">
        <f t="shared" si="82"/>
        <v>1.9E-2</v>
      </c>
      <c r="U135" s="587">
        <f t="shared" si="82"/>
        <v>1.9E-2</v>
      </c>
      <c r="V135" s="587">
        <f t="shared" si="82"/>
        <v>1.9E-2</v>
      </c>
      <c r="W135" s="587">
        <f t="shared" si="82"/>
        <v>1.9E-2</v>
      </c>
      <c r="X135" s="587">
        <f t="shared" si="82"/>
        <v>1.9E-2</v>
      </c>
      <c r="Y135" s="587">
        <f t="shared" si="82"/>
        <v>1.9E-2</v>
      </c>
      <c r="Z135" s="587">
        <f t="shared" si="82"/>
        <v>1.9E-2</v>
      </c>
      <c r="AA135" s="587">
        <f t="shared" si="82"/>
        <v>1.9E-2</v>
      </c>
      <c r="AB135" s="587">
        <f t="shared" si="82"/>
        <v>1.9E-2</v>
      </c>
      <c r="AC135" s="587">
        <f t="shared" si="82"/>
        <v>1.9E-2</v>
      </c>
      <c r="AD135" s="587">
        <f t="shared" si="82"/>
        <v>1.9E-2</v>
      </c>
      <c r="AE135" s="587">
        <f t="shared" si="82"/>
        <v>1.9E-2</v>
      </c>
      <c r="AF135" s="587">
        <f t="shared" si="82"/>
        <v>1.9E-2</v>
      </c>
      <c r="AG135" s="587">
        <f t="shared" si="82"/>
        <v>1.9E-2</v>
      </c>
      <c r="AH135" s="587">
        <f t="shared" si="82"/>
        <v>1.9E-2</v>
      </c>
      <c r="AI135" s="587">
        <f t="shared" si="82"/>
        <v>1.9E-2</v>
      </c>
      <c r="AJ135" s="587">
        <f t="shared" si="82"/>
        <v>1.9E-2</v>
      </c>
      <c r="AK135" s="587">
        <f t="shared" si="82"/>
        <v>1.9E-2</v>
      </c>
    </row>
    <row r="136" spans="1:37" x14ac:dyDescent="0.25">
      <c r="A136" s="580" t="s">
        <v>276</v>
      </c>
      <c r="B136" s="580" t="s">
        <v>277</v>
      </c>
      <c r="C136" s="580">
        <f>C126*1000*C122*C130*(C133*C131*C132+C134*C135)</f>
        <v>5765224.5032357145</v>
      </c>
      <c r="D136" s="580">
        <f>D126*1000*D122*D130*(D133*D131*D132+D134*D135)</f>
        <v>11211971.324633045</v>
      </c>
      <c r="E136" s="580">
        <f t="shared" ref="E136:AJ136" si="83">E126*1000*E122*E130*(E133*E131*E132+E134*E135)</f>
        <v>12577514.936090441</v>
      </c>
      <c r="F136" s="580">
        <f t="shared" si="83"/>
        <v>14333181.280149182</v>
      </c>
      <c r="G136" s="580">
        <f t="shared" si="83"/>
        <v>14036909.691908455</v>
      </c>
      <c r="H136" s="580">
        <f t="shared" si="83"/>
        <v>13671790.432485441</v>
      </c>
      <c r="I136" s="580">
        <f t="shared" si="83"/>
        <v>13453482.864086257</v>
      </c>
      <c r="J136" s="580">
        <f t="shared" si="83"/>
        <v>12099756.853320887</v>
      </c>
      <c r="K136" s="580">
        <f t="shared" si="83"/>
        <v>14391608.344898395</v>
      </c>
      <c r="L136" s="580">
        <f t="shared" si="83"/>
        <v>15118480.341525901</v>
      </c>
      <c r="M136" s="580">
        <f t="shared" si="83"/>
        <v>14516276.095503407</v>
      </c>
      <c r="N136" s="580">
        <f t="shared" si="83"/>
        <v>14889130.581480917</v>
      </c>
      <c r="O136" s="580">
        <f t="shared" si="83"/>
        <v>18415043.075958423</v>
      </c>
      <c r="P136" s="580">
        <f t="shared" si="83"/>
        <v>22294615.027935926</v>
      </c>
      <c r="Q136" s="580">
        <f t="shared" si="83"/>
        <v>18644066.925413437</v>
      </c>
      <c r="R136" s="580">
        <f t="shared" si="83"/>
        <v>18772474.722390939</v>
      </c>
      <c r="S136" s="580">
        <f t="shared" si="83"/>
        <v>19523475.304368448</v>
      </c>
      <c r="T136" s="580">
        <f t="shared" si="83"/>
        <v>20363123.550845951</v>
      </c>
      <c r="U136" s="580">
        <f t="shared" si="83"/>
        <v>21383230.19145846</v>
      </c>
      <c r="V136" s="580">
        <f t="shared" si="83"/>
        <v>21528155.255670995</v>
      </c>
      <c r="W136" s="580">
        <f t="shared" si="83"/>
        <v>20919311.055856004</v>
      </c>
      <c r="X136" s="580">
        <f t="shared" si="83"/>
        <v>28192706.005028006</v>
      </c>
      <c r="Y136" s="580">
        <f t="shared" si="83"/>
        <v>29171157.585722994</v>
      </c>
      <c r="Z136" s="580">
        <f t="shared" si="83"/>
        <v>27683099.265416</v>
      </c>
      <c r="AA136" s="580">
        <f t="shared" si="83"/>
        <v>34109433.162041992</v>
      </c>
      <c r="AB136" s="580">
        <f t="shared" si="83"/>
        <v>26324511.154209994</v>
      </c>
      <c r="AC136" s="580">
        <f t="shared" si="83"/>
        <v>34560949.489753</v>
      </c>
      <c r="AD136" s="580">
        <f t="shared" si="83"/>
        <v>49491148.735790044</v>
      </c>
      <c r="AE136" s="580">
        <f t="shared" si="83"/>
        <v>42008170.525300033</v>
      </c>
      <c r="AF136" s="580">
        <f t="shared" si="83"/>
        <v>51973205.809126064</v>
      </c>
      <c r="AG136" s="580">
        <f t="shared" si="83"/>
        <v>56784158.34108007</v>
      </c>
      <c r="AH136" s="580">
        <f t="shared" si="83"/>
        <v>54503042.988422044</v>
      </c>
      <c r="AI136" s="580">
        <f t="shared" si="83"/>
        <v>48510258.90958102</v>
      </c>
      <c r="AJ136" s="580">
        <f t="shared" si="83"/>
        <v>46601390.305651985</v>
      </c>
      <c r="AK136" s="580">
        <f>AK126*1000*AK122*AK130*(AK133*AK131*AK132+AK134*AK135)</f>
        <v>46896542.761309989</v>
      </c>
    </row>
    <row r="137" spans="1:37" x14ac:dyDescent="0.25">
      <c r="A137" s="579" t="s">
        <v>278</v>
      </c>
      <c r="B137" s="579" t="s">
        <v>279</v>
      </c>
      <c r="C137" s="575">
        <v>6.0000000000000001E-3</v>
      </c>
      <c r="D137" s="575">
        <f>C137</f>
        <v>6.0000000000000001E-3</v>
      </c>
      <c r="E137" s="575">
        <f t="shared" ref="E137:AK137" si="84">D137</f>
        <v>6.0000000000000001E-3</v>
      </c>
      <c r="F137" s="575">
        <f t="shared" si="84"/>
        <v>6.0000000000000001E-3</v>
      </c>
      <c r="G137" s="575">
        <f t="shared" si="84"/>
        <v>6.0000000000000001E-3</v>
      </c>
      <c r="H137" s="575">
        <f t="shared" si="84"/>
        <v>6.0000000000000001E-3</v>
      </c>
      <c r="I137" s="575">
        <f t="shared" si="84"/>
        <v>6.0000000000000001E-3</v>
      </c>
      <c r="J137" s="575">
        <f t="shared" si="84"/>
        <v>6.0000000000000001E-3</v>
      </c>
      <c r="K137" s="575">
        <f t="shared" si="84"/>
        <v>6.0000000000000001E-3</v>
      </c>
      <c r="L137" s="575">
        <f t="shared" si="84"/>
        <v>6.0000000000000001E-3</v>
      </c>
      <c r="M137" s="575">
        <f t="shared" si="84"/>
        <v>6.0000000000000001E-3</v>
      </c>
      <c r="N137" s="575">
        <f t="shared" si="84"/>
        <v>6.0000000000000001E-3</v>
      </c>
      <c r="O137" s="575">
        <f t="shared" si="84"/>
        <v>6.0000000000000001E-3</v>
      </c>
      <c r="P137" s="575">
        <f t="shared" si="84"/>
        <v>6.0000000000000001E-3</v>
      </c>
      <c r="Q137" s="575">
        <f t="shared" si="84"/>
        <v>6.0000000000000001E-3</v>
      </c>
      <c r="R137" s="575">
        <f t="shared" si="84"/>
        <v>6.0000000000000001E-3</v>
      </c>
      <c r="S137" s="575">
        <f t="shared" si="84"/>
        <v>6.0000000000000001E-3</v>
      </c>
      <c r="T137" s="575">
        <f t="shared" si="84"/>
        <v>6.0000000000000001E-3</v>
      </c>
      <c r="U137" s="575">
        <f t="shared" si="84"/>
        <v>6.0000000000000001E-3</v>
      </c>
      <c r="V137" s="575">
        <f t="shared" si="84"/>
        <v>6.0000000000000001E-3</v>
      </c>
      <c r="W137" s="575">
        <f t="shared" si="84"/>
        <v>6.0000000000000001E-3</v>
      </c>
      <c r="X137" s="575">
        <f t="shared" si="84"/>
        <v>6.0000000000000001E-3</v>
      </c>
      <c r="Y137" s="575">
        <f t="shared" si="84"/>
        <v>6.0000000000000001E-3</v>
      </c>
      <c r="Z137" s="575">
        <f t="shared" si="84"/>
        <v>6.0000000000000001E-3</v>
      </c>
      <c r="AA137" s="575">
        <f t="shared" si="84"/>
        <v>6.0000000000000001E-3</v>
      </c>
      <c r="AB137" s="575">
        <f t="shared" si="84"/>
        <v>6.0000000000000001E-3</v>
      </c>
      <c r="AC137" s="575">
        <f t="shared" si="84"/>
        <v>6.0000000000000001E-3</v>
      </c>
      <c r="AD137" s="575">
        <f t="shared" si="84"/>
        <v>6.0000000000000001E-3</v>
      </c>
      <c r="AE137" s="575">
        <f t="shared" si="84"/>
        <v>6.0000000000000001E-3</v>
      </c>
      <c r="AF137" s="575">
        <f t="shared" si="84"/>
        <v>6.0000000000000001E-3</v>
      </c>
      <c r="AG137" s="575">
        <f t="shared" si="84"/>
        <v>6.0000000000000001E-3</v>
      </c>
      <c r="AH137" s="575">
        <f t="shared" si="84"/>
        <v>6.0000000000000001E-3</v>
      </c>
      <c r="AI137" s="575">
        <f t="shared" si="84"/>
        <v>6.0000000000000001E-3</v>
      </c>
      <c r="AJ137" s="575">
        <f t="shared" si="84"/>
        <v>6.0000000000000001E-3</v>
      </c>
      <c r="AK137" s="575">
        <f t="shared" si="84"/>
        <v>6.0000000000000001E-3</v>
      </c>
    </row>
    <row r="138" spans="1:37" s="573" customFormat="1" x14ac:dyDescent="0.25">
      <c r="A138" s="579" t="s">
        <v>280</v>
      </c>
      <c r="B138" s="579" t="s">
        <v>281</v>
      </c>
      <c r="C138" s="579">
        <f>C136*C137*44/28*0.000001</f>
        <v>5.4357831030508161E-2</v>
      </c>
      <c r="D138" s="579">
        <f t="shared" ref="D138:AJ138" si="85">D136*D137*44/28*0.000001</f>
        <v>0.10571287248939727</v>
      </c>
      <c r="E138" s="579">
        <f t="shared" si="85"/>
        <v>0.11858799796885273</v>
      </c>
      <c r="F138" s="579">
        <f t="shared" si="85"/>
        <v>0.13514142349854943</v>
      </c>
      <c r="G138" s="579">
        <f t="shared" si="85"/>
        <v>0.13234800566656543</v>
      </c>
      <c r="H138" s="579">
        <f t="shared" si="85"/>
        <v>0.12890545264914843</v>
      </c>
      <c r="I138" s="579">
        <f t="shared" si="85"/>
        <v>0.12684712414709898</v>
      </c>
      <c r="J138" s="579">
        <f t="shared" si="85"/>
        <v>0.11408342175988266</v>
      </c>
      <c r="K138" s="579">
        <f t="shared" si="85"/>
        <v>0.13569230725189918</v>
      </c>
      <c r="L138" s="579">
        <f t="shared" si="85"/>
        <v>0.14254567179152991</v>
      </c>
      <c r="M138" s="579">
        <f t="shared" si="85"/>
        <v>0.13686774604331786</v>
      </c>
      <c r="N138" s="579">
        <f t="shared" si="85"/>
        <v>0.14038323119682006</v>
      </c>
      <c r="O138" s="579">
        <f t="shared" si="85"/>
        <v>0.17362754900189373</v>
      </c>
      <c r="P138" s="579">
        <f t="shared" si="85"/>
        <v>0.21020637026339589</v>
      </c>
      <c r="Q138" s="579">
        <f t="shared" si="85"/>
        <v>0.1757869167253267</v>
      </c>
      <c r="R138" s="579">
        <f t="shared" si="85"/>
        <v>0.17699761881111453</v>
      </c>
      <c r="S138" s="579">
        <f t="shared" si="85"/>
        <v>0.18407848144118819</v>
      </c>
      <c r="T138" s="579">
        <f t="shared" si="85"/>
        <v>0.19199516490797611</v>
      </c>
      <c r="U138" s="579">
        <f t="shared" si="85"/>
        <v>0.20161331323375117</v>
      </c>
      <c r="V138" s="579">
        <f t="shared" si="85"/>
        <v>0.20297974955346937</v>
      </c>
      <c r="W138" s="579">
        <f t="shared" si="85"/>
        <v>0.19723921852664233</v>
      </c>
      <c r="X138" s="579">
        <f t="shared" si="85"/>
        <v>0.2658169423331212</v>
      </c>
      <c r="Y138" s="579">
        <f t="shared" si="85"/>
        <v>0.27504234295110253</v>
      </c>
      <c r="Z138" s="579">
        <f t="shared" si="85"/>
        <v>0.26101207878820798</v>
      </c>
      <c r="AA138" s="579">
        <f t="shared" si="85"/>
        <v>0.32160322695639593</v>
      </c>
      <c r="AB138" s="579">
        <f t="shared" si="85"/>
        <v>0.24820253373969423</v>
      </c>
      <c r="AC138" s="579">
        <f t="shared" si="85"/>
        <v>0.32586038090338543</v>
      </c>
      <c r="AD138" s="579">
        <f t="shared" si="85"/>
        <v>0.466630830937449</v>
      </c>
      <c r="AE138" s="579">
        <f t="shared" si="85"/>
        <v>0.39607703638140029</v>
      </c>
      <c r="AF138" s="579">
        <f t="shared" si="85"/>
        <v>0.49003308334318862</v>
      </c>
      <c r="AG138" s="579">
        <f t="shared" si="85"/>
        <v>0.53539349293018335</v>
      </c>
      <c r="AH138" s="579">
        <f t="shared" si="85"/>
        <v>0.51388583389083642</v>
      </c>
      <c r="AI138" s="579">
        <f t="shared" si="85"/>
        <v>0.45738244114747822</v>
      </c>
      <c r="AJ138" s="579">
        <f t="shared" si="85"/>
        <v>0.43938453716757575</v>
      </c>
      <c r="AK138" s="579">
        <f>AK136*AK137*44/28*0.000001</f>
        <v>0.44216740317806563</v>
      </c>
    </row>
    <row r="139" spans="1:37" s="573" customFormat="1" x14ac:dyDescent="0.25">
      <c r="A139" s="579"/>
      <c r="B139" s="579"/>
      <c r="C139" s="579"/>
      <c r="D139" s="579"/>
      <c r="E139" s="579"/>
      <c r="F139" s="579"/>
      <c r="G139" s="579"/>
      <c r="H139" s="579"/>
      <c r="I139" s="579"/>
      <c r="J139" s="579"/>
      <c r="K139" s="579"/>
      <c r="L139" s="579"/>
      <c r="M139" s="579"/>
      <c r="N139" s="579"/>
      <c r="O139" s="579"/>
      <c r="P139" s="579"/>
      <c r="Q139" s="579"/>
      <c r="R139" s="579"/>
      <c r="S139" s="579"/>
      <c r="T139" s="579"/>
      <c r="U139" s="579"/>
      <c r="V139" s="579"/>
      <c r="W139" s="579"/>
      <c r="X139" s="579"/>
      <c r="Y139" s="579"/>
      <c r="Z139" s="579"/>
      <c r="AA139" s="579"/>
      <c r="AB139" s="579"/>
      <c r="AC139" s="579"/>
      <c r="AD139" s="579"/>
      <c r="AE139" s="579"/>
      <c r="AF139" s="579"/>
      <c r="AG139" s="579"/>
      <c r="AH139" s="579"/>
      <c r="AI139" s="579"/>
      <c r="AK139" s="579"/>
    </row>
    <row r="140" spans="1:37" s="581" customFormat="1" x14ac:dyDescent="0.25"/>
    <row r="141" spans="1:37" s="588" customFormat="1" x14ac:dyDescent="0.25">
      <c r="A141" s="582" t="s">
        <v>291</v>
      </c>
      <c r="C141" s="588">
        <v>1990</v>
      </c>
      <c r="D141" s="588">
        <f>C141+1</f>
        <v>1991</v>
      </c>
      <c r="E141" s="588">
        <f t="shared" ref="E141:AK141" si="86">D141+1</f>
        <v>1992</v>
      </c>
      <c r="F141" s="588">
        <f t="shared" si="86"/>
        <v>1993</v>
      </c>
      <c r="G141" s="588">
        <f t="shared" si="86"/>
        <v>1994</v>
      </c>
      <c r="H141" s="588">
        <f t="shared" si="86"/>
        <v>1995</v>
      </c>
      <c r="I141" s="588">
        <f t="shared" si="86"/>
        <v>1996</v>
      </c>
      <c r="J141" s="588">
        <f t="shared" si="86"/>
        <v>1997</v>
      </c>
      <c r="K141" s="588">
        <f t="shared" si="86"/>
        <v>1998</v>
      </c>
      <c r="L141" s="588">
        <f t="shared" si="86"/>
        <v>1999</v>
      </c>
      <c r="M141" s="588">
        <f t="shared" si="86"/>
        <v>2000</v>
      </c>
      <c r="N141" s="588">
        <f t="shared" si="86"/>
        <v>2001</v>
      </c>
      <c r="O141" s="588">
        <f t="shared" si="86"/>
        <v>2002</v>
      </c>
      <c r="P141" s="588">
        <f t="shared" si="86"/>
        <v>2003</v>
      </c>
      <c r="Q141" s="588">
        <f t="shared" si="86"/>
        <v>2004</v>
      </c>
      <c r="R141" s="588">
        <f t="shared" si="86"/>
        <v>2005</v>
      </c>
      <c r="S141" s="588">
        <f t="shared" si="86"/>
        <v>2006</v>
      </c>
      <c r="T141" s="588">
        <f t="shared" si="86"/>
        <v>2007</v>
      </c>
      <c r="U141" s="588">
        <f t="shared" si="86"/>
        <v>2008</v>
      </c>
      <c r="V141" s="588">
        <f t="shared" si="86"/>
        <v>2009</v>
      </c>
      <c r="W141" s="588">
        <f t="shared" si="86"/>
        <v>2010</v>
      </c>
      <c r="X141" s="588">
        <f t="shared" si="86"/>
        <v>2011</v>
      </c>
      <c r="Y141" s="588">
        <f t="shared" si="86"/>
        <v>2012</v>
      </c>
      <c r="Z141" s="588">
        <f t="shared" si="86"/>
        <v>2013</v>
      </c>
      <c r="AA141" s="588">
        <f t="shared" si="86"/>
        <v>2014</v>
      </c>
      <c r="AB141" s="588">
        <f t="shared" si="86"/>
        <v>2015</v>
      </c>
      <c r="AC141" s="588">
        <f t="shared" si="86"/>
        <v>2016</v>
      </c>
      <c r="AD141" s="588">
        <f t="shared" si="86"/>
        <v>2017</v>
      </c>
      <c r="AE141" s="588">
        <f t="shared" si="86"/>
        <v>2018</v>
      </c>
      <c r="AF141" s="588">
        <f t="shared" si="86"/>
        <v>2019</v>
      </c>
      <c r="AG141" s="588">
        <f t="shared" si="86"/>
        <v>2020</v>
      </c>
      <c r="AH141" s="588">
        <f t="shared" si="86"/>
        <v>2021</v>
      </c>
      <c r="AI141" s="588">
        <f t="shared" si="86"/>
        <v>2022</v>
      </c>
      <c r="AJ141" s="574">
        <v>2023</v>
      </c>
      <c r="AK141" s="588">
        <f t="shared" si="86"/>
        <v>2024</v>
      </c>
    </row>
    <row r="142" spans="1:37" x14ac:dyDescent="0.25">
      <c r="A142" s="575" t="s">
        <v>257</v>
      </c>
      <c r="B142" s="575" t="s">
        <v>60</v>
      </c>
      <c r="C142" s="576">
        <f>'[4]Crops area and crops yeild'!C127</f>
        <v>192588</v>
      </c>
      <c r="D142" s="576">
        <f>'[4]Crops area and crops yeild'!D127</f>
        <v>172859</v>
      </c>
      <c r="E142" s="576">
        <f>'[4]Crops area and crops yeild'!E127</f>
        <v>177368</v>
      </c>
      <c r="F142" s="576">
        <f>'[4]Crops area and crops yeild'!F127</f>
        <v>150602</v>
      </c>
      <c r="G142" s="576">
        <f>'[4]Crops area and crops yeild'!G127</f>
        <v>141400</v>
      </c>
      <c r="H142" s="576">
        <f>'[4]Crops area and crops yeild'!H127</f>
        <v>129729</v>
      </c>
      <c r="I142" s="576">
        <f>'[4]Crops area and crops yeild'!I127</f>
        <v>117844</v>
      </c>
      <c r="J142" s="576">
        <f>'[4]Crops area and crops yeild'!J127</f>
        <v>114235</v>
      </c>
      <c r="K142" s="576">
        <f>'[4]Crops area and crops yeild'!K127</f>
        <v>92199</v>
      </c>
      <c r="L142" s="576">
        <f>'[4]Crops area and crops yeild'!L127</f>
        <v>87664</v>
      </c>
      <c r="M142" s="576">
        <f>'[4]Crops area and crops yeild'!M127</f>
        <v>93329</v>
      </c>
      <c r="N142" s="576">
        <f>'[4]Crops area and crops yeild'!N127</f>
        <v>83431</v>
      </c>
      <c r="O142" s="576">
        <f>'[4]Crops area and crops yeild'!O127</f>
        <v>58916</v>
      </c>
      <c r="P142" s="576">
        <f>'[4]Crops area and crops yeild'!P127</f>
        <v>58421</v>
      </c>
      <c r="Q142" s="576">
        <f>'[4]Crops area and crops yeild'!Q127</f>
        <v>59673</v>
      </c>
      <c r="R142" s="576">
        <f>'[4]Crops area and crops yeild'!R127</f>
        <v>57635</v>
      </c>
      <c r="S142" s="576">
        <f>'[4]Crops area and crops yeild'!S127</f>
        <v>55474</v>
      </c>
      <c r="T142" s="576">
        <f>'[4]Crops area and crops yeild'!T127</f>
        <v>55655</v>
      </c>
      <c r="U142" s="576">
        <f>'[4]Crops area and crops yeild'!U127</f>
        <v>48196.23</v>
      </c>
      <c r="V142" s="576">
        <f>'[4]Crops area and crops yeild'!V127</f>
        <v>46480.79</v>
      </c>
      <c r="W142" s="576">
        <f>'[4]Crops area and crops yeild'!W127</f>
        <v>44900.49</v>
      </c>
      <c r="X142" s="576">
        <f>'[4]Crops area and crops yeild'!X127</f>
        <v>43284.78</v>
      </c>
      <c r="Y142" s="576">
        <f>'[4]Crops area and crops yeild'!Y127</f>
        <v>42934.84</v>
      </c>
      <c r="Z142" s="576">
        <f>'[4]Crops area and crops yeild'!Z127</f>
        <v>43375.8</v>
      </c>
      <c r="AA142" s="576">
        <f>'[4]Crops area and crops yeild'!AA127</f>
        <v>43549.49</v>
      </c>
      <c r="AB142" s="576">
        <f>'[4]Crops area and crops yeild'!AB127</f>
        <v>49091.01</v>
      </c>
      <c r="AC142" s="576">
        <f>'[4]Crops area and crops yeild'!AC127</f>
        <v>54041.41</v>
      </c>
      <c r="AD142" s="576">
        <f>'[4]Crops area and crops yeild'!AD127</f>
        <v>59777.89</v>
      </c>
      <c r="AE142" s="576">
        <f>'[4]Crops area and crops yeild'!AE127</f>
        <v>60020.22</v>
      </c>
      <c r="AF142" s="576">
        <f>'[4]Crops area and crops yeild'!AF127</f>
        <v>59198.1</v>
      </c>
      <c r="AG142" s="576">
        <f>'[4]Crops area and crops yeild'!AG127</f>
        <v>56708.25</v>
      </c>
      <c r="AH142" s="576">
        <f>'[4]Crops area and crops yeild'!AH127</f>
        <v>57317.36</v>
      </c>
      <c r="AI142" s="576">
        <f>'[4]Crops area and crops yeild'!AI127</f>
        <v>55730.6</v>
      </c>
      <c r="AJ142" s="576">
        <f>'[4]Crops area and crops yeild'!AJ127</f>
        <v>53968.79</v>
      </c>
      <c r="AK142" s="576">
        <f>'[4]Crops area and crops yeild'!AK127</f>
        <v>55927.199999999997</v>
      </c>
    </row>
    <row r="143" spans="1:37" x14ac:dyDescent="0.25">
      <c r="A143" s="577" t="s">
        <v>258</v>
      </c>
      <c r="B143" s="577" t="s">
        <v>259</v>
      </c>
      <c r="C143" s="576">
        <f>'[4]Crops area and crops yeild'!C128</f>
        <v>1482927.6</v>
      </c>
      <c r="D143" s="576">
        <f>'[4]Crops area and crops yeild'!D128</f>
        <v>1331014.3</v>
      </c>
      <c r="E143" s="576">
        <f>'[4]Crops area and crops yeild'!E128</f>
        <v>1365733.6</v>
      </c>
      <c r="F143" s="576">
        <f>'[4]Crops area and crops yeild'!F128</f>
        <v>1159635.4000000001</v>
      </c>
      <c r="G143" s="576">
        <f>'[4]Crops area and crops yeild'!G128</f>
        <v>1088780</v>
      </c>
      <c r="H143" s="576">
        <f>'[4]Crops area and crops yeild'!H128</f>
        <v>998913.3</v>
      </c>
      <c r="I143" s="576">
        <f>'[4]Crops area and crops yeild'!I128</f>
        <v>907398.8</v>
      </c>
      <c r="J143" s="576">
        <f>'[4]Crops area and crops yeild'!J128</f>
        <v>879609.5</v>
      </c>
      <c r="K143" s="576">
        <f>'[4]Crops area and crops yeild'!K128</f>
        <v>709932.3</v>
      </c>
      <c r="L143" s="576">
        <f>'[4]Crops area and crops yeild'!L128</f>
        <v>676221</v>
      </c>
      <c r="M143" s="576">
        <f>'[4]Crops area and crops yeild'!M128</f>
        <v>697727</v>
      </c>
      <c r="N143" s="576">
        <f>'[4]Crops area and crops yeild'!N128</f>
        <v>669056</v>
      </c>
      <c r="O143" s="576">
        <f>'[4]Crops area and crops yeild'!O128</f>
        <v>504406</v>
      </c>
      <c r="P143" s="576">
        <f>'[4]Crops area and crops yeild'!P128</f>
        <v>375074</v>
      </c>
      <c r="Q143" s="576">
        <f>'[4]Crops area and crops yeild'!Q128</f>
        <v>485945</v>
      </c>
      <c r="R143" s="576">
        <f>'[4]Crops area and crops yeild'!R128</f>
        <v>458844</v>
      </c>
      <c r="S143" s="576">
        <f>'[4]Crops area and crops yeild'!S128</f>
        <v>433989</v>
      </c>
      <c r="T143" s="576">
        <f>'[4]Crops area and crops yeild'!T128</f>
        <v>432315</v>
      </c>
      <c r="U143" s="576">
        <f>'[4]Crops area and crops yeild'!U128</f>
        <v>386358.19</v>
      </c>
      <c r="V143" s="576">
        <f>'[4]Crops area and crops yeild'!V128</f>
        <v>376877.07</v>
      </c>
      <c r="W143" s="576">
        <f>'[4]Crops area and crops yeild'!W128</f>
        <v>337526.15</v>
      </c>
      <c r="X143" s="576">
        <f>'[4]Crops area and crops yeild'!X128</f>
        <v>338208.59</v>
      </c>
      <c r="Y143" s="576">
        <f>'[4]Crops area and crops yeild'!Y128</f>
        <v>319558.82</v>
      </c>
      <c r="Z143" s="576">
        <f>'[4]Crops area and crops yeild'!Z128</f>
        <v>319544.84999999998</v>
      </c>
      <c r="AA143" s="576">
        <f>'[4]Crops area and crops yeild'!AA128</f>
        <v>367430.40000000002</v>
      </c>
      <c r="AB143" s="576">
        <f>'[4]Crops area and crops yeild'!AB128</f>
        <v>308774.21000000002</v>
      </c>
      <c r="AC143" s="576">
        <f>'[4]Crops area and crops yeild'!AC128</f>
        <v>417845.36</v>
      </c>
      <c r="AD143" s="576">
        <f>'[4]Crops area and crops yeild'!AD128</f>
        <v>398052.57</v>
      </c>
      <c r="AE143" s="576">
        <f>'[4]Crops area and crops yeild'!AE128</f>
        <v>346103.32</v>
      </c>
      <c r="AF143" s="576">
        <f>'[4]Crops area and crops yeild'!AF128</f>
        <v>375802.21</v>
      </c>
      <c r="AG143" s="576">
        <f>'[4]Crops area and crops yeild'!AG128</f>
        <v>425051.18</v>
      </c>
      <c r="AH143" s="576">
        <f>'[4]Crops area and crops yeild'!AH128</f>
        <v>407332.4</v>
      </c>
      <c r="AI143" s="576">
        <f>'[4]Crops area and crops yeild'!AI128</f>
        <v>387381.92</v>
      </c>
      <c r="AJ143" s="576">
        <f>'[4]Crops area and crops yeild'!AJ128</f>
        <v>325580.45</v>
      </c>
      <c r="AK143" s="576">
        <f>'[4]Crops area and crops yeild'!AK128</f>
        <v>344496.6</v>
      </c>
    </row>
    <row r="144" spans="1:37" s="579" customFormat="1" x14ac:dyDescent="0.25">
      <c r="A144" s="579" t="s">
        <v>260</v>
      </c>
      <c r="B144" s="579" t="s">
        <v>261</v>
      </c>
      <c r="C144" s="579">
        <f>C143/C142</f>
        <v>7.7</v>
      </c>
      <c r="D144" s="579">
        <f>D143/D142</f>
        <v>7.7</v>
      </c>
      <c r="E144" s="579">
        <f t="shared" ref="E144:AJ144" si="87">E143/E142</f>
        <v>7.7</v>
      </c>
      <c r="F144" s="579">
        <f t="shared" si="87"/>
        <v>7.7000000000000011</v>
      </c>
      <c r="G144" s="579">
        <f t="shared" si="87"/>
        <v>7.7</v>
      </c>
      <c r="H144" s="579">
        <f t="shared" si="87"/>
        <v>7.7</v>
      </c>
      <c r="I144" s="579">
        <f t="shared" si="87"/>
        <v>7.7</v>
      </c>
      <c r="J144" s="579">
        <f t="shared" si="87"/>
        <v>7.7</v>
      </c>
      <c r="K144" s="579">
        <f t="shared" si="87"/>
        <v>7.7</v>
      </c>
      <c r="L144" s="579">
        <f t="shared" si="87"/>
        <v>7.7137821682788834</v>
      </c>
      <c r="M144" s="579">
        <f t="shared" si="87"/>
        <v>7.4759935282709558</v>
      </c>
      <c r="N144" s="579">
        <f t="shared" si="87"/>
        <v>8.0192734115616506</v>
      </c>
      <c r="O144" s="579">
        <f t="shared" si="87"/>
        <v>8.561443410957974</v>
      </c>
      <c r="P144" s="579">
        <f t="shared" si="87"/>
        <v>6.4201913695417741</v>
      </c>
      <c r="Q144" s="579">
        <f t="shared" si="87"/>
        <v>8.1434652187756615</v>
      </c>
      <c r="R144" s="579">
        <f t="shared" si="87"/>
        <v>7.9612041294352389</v>
      </c>
      <c r="S144" s="579">
        <f t="shared" si="87"/>
        <v>7.8232865847063486</v>
      </c>
      <c r="T144" s="579">
        <f t="shared" si="87"/>
        <v>7.767765699398077</v>
      </c>
      <c r="U144" s="579">
        <f t="shared" si="87"/>
        <v>8.0163570885108637</v>
      </c>
      <c r="V144" s="579">
        <f t="shared" si="87"/>
        <v>8.1082328850262648</v>
      </c>
      <c r="W144" s="579">
        <f t="shared" si="87"/>
        <v>7.5172041552330509</v>
      </c>
      <c r="X144" s="579">
        <f t="shared" si="87"/>
        <v>7.8135684182754312</v>
      </c>
      <c r="Y144" s="579">
        <f t="shared" si="87"/>
        <v>7.4428790231895601</v>
      </c>
      <c r="Z144" s="579">
        <f t="shared" si="87"/>
        <v>7.366892368555737</v>
      </c>
      <c r="AA144" s="579">
        <f t="shared" si="87"/>
        <v>8.4370769898797899</v>
      </c>
      <c r="AB144" s="579">
        <f t="shared" si="87"/>
        <v>6.2898320894192237</v>
      </c>
      <c r="AC144" s="579">
        <f t="shared" si="87"/>
        <v>7.7319477785646225</v>
      </c>
      <c r="AD144" s="579">
        <f t="shared" si="87"/>
        <v>6.6588594880147163</v>
      </c>
      <c r="AE144" s="579">
        <f t="shared" si="87"/>
        <v>5.7664453745754347</v>
      </c>
      <c r="AF144" s="579">
        <f t="shared" si="87"/>
        <v>6.3482140474103055</v>
      </c>
      <c r="AG144" s="579">
        <f t="shared" si="87"/>
        <v>7.4954028734796081</v>
      </c>
      <c r="AH144" s="579">
        <f t="shared" si="87"/>
        <v>7.1066148196637116</v>
      </c>
      <c r="AI144" s="579">
        <f t="shared" si="87"/>
        <v>6.9509734329075945</v>
      </c>
      <c r="AJ144" s="579">
        <f t="shared" si="87"/>
        <v>6.0327543011433091</v>
      </c>
      <c r="AK144" s="579">
        <f>AK143/AK142</f>
        <v>6.1597326524481826</v>
      </c>
    </row>
    <row r="145" spans="1:37" s="579" customFormat="1" x14ac:dyDescent="0.25">
      <c r="A145" s="579" t="s">
        <v>262</v>
      </c>
      <c r="B145" s="579" t="s">
        <v>263</v>
      </c>
      <c r="C145" s="579">
        <v>0.85</v>
      </c>
      <c r="D145" s="579">
        <f>C145</f>
        <v>0.85</v>
      </c>
      <c r="E145" s="579">
        <f t="shared" ref="E145:AK145" si="88">D145</f>
        <v>0.85</v>
      </c>
      <c r="F145" s="579">
        <f t="shared" si="88"/>
        <v>0.85</v>
      </c>
      <c r="G145" s="579">
        <f t="shared" si="88"/>
        <v>0.85</v>
      </c>
      <c r="H145" s="579">
        <f t="shared" si="88"/>
        <v>0.85</v>
      </c>
      <c r="I145" s="579">
        <f t="shared" si="88"/>
        <v>0.85</v>
      </c>
      <c r="J145" s="579">
        <f t="shared" si="88"/>
        <v>0.85</v>
      </c>
      <c r="K145" s="579">
        <f t="shared" si="88"/>
        <v>0.85</v>
      </c>
      <c r="L145" s="579">
        <f t="shared" si="88"/>
        <v>0.85</v>
      </c>
      <c r="M145" s="579">
        <f t="shared" si="88"/>
        <v>0.85</v>
      </c>
      <c r="N145" s="579">
        <f t="shared" si="88"/>
        <v>0.85</v>
      </c>
      <c r="O145" s="579">
        <f t="shared" si="88"/>
        <v>0.85</v>
      </c>
      <c r="P145" s="579">
        <f t="shared" si="88"/>
        <v>0.85</v>
      </c>
      <c r="Q145" s="579">
        <f t="shared" si="88"/>
        <v>0.85</v>
      </c>
      <c r="R145" s="579">
        <f t="shared" si="88"/>
        <v>0.85</v>
      </c>
      <c r="S145" s="579">
        <f t="shared" si="88"/>
        <v>0.85</v>
      </c>
      <c r="T145" s="579">
        <f t="shared" si="88"/>
        <v>0.85</v>
      </c>
      <c r="U145" s="579">
        <f t="shared" si="88"/>
        <v>0.85</v>
      </c>
      <c r="V145" s="579">
        <f t="shared" si="88"/>
        <v>0.85</v>
      </c>
      <c r="W145" s="579">
        <f t="shared" si="88"/>
        <v>0.85</v>
      </c>
      <c r="X145" s="579">
        <f t="shared" si="88"/>
        <v>0.85</v>
      </c>
      <c r="Y145" s="579">
        <f t="shared" si="88"/>
        <v>0.85</v>
      </c>
      <c r="Z145" s="579">
        <f t="shared" si="88"/>
        <v>0.85</v>
      </c>
      <c r="AA145" s="579">
        <f t="shared" si="88"/>
        <v>0.85</v>
      </c>
      <c r="AB145" s="579">
        <f t="shared" si="88"/>
        <v>0.85</v>
      </c>
      <c r="AC145" s="579">
        <f t="shared" si="88"/>
        <v>0.85</v>
      </c>
      <c r="AD145" s="579">
        <f t="shared" si="88"/>
        <v>0.85</v>
      </c>
      <c r="AE145" s="579">
        <f t="shared" si="88"/>
        <v>0.85</v>
      </c>
      <c r="AF145" s="579">
        <f t="shared" si="88"/>
        <v>0.85</v>
      </c>
      <c r="AG145" s="579">
        <f t="shared" si="88"/>
        <v>0.85</v>
      </c>
      <c r="AH145" s="579">
        <f t="shared" si="88"/>
        <v>0.85</v>
      </c>
      <c r="AI145" s="579">
        <f t="shared" si="88"/>
        <v>0.85</v>
      </c>
      <c r="AJ145" s="579">
        <f t="shared" si="88"/>
        <v>0.85</v>
      </c>
      <c r="AK145" s="579">
        <f t="shared" si="88"/>
        <v>0.85</v>
      </c>
    </row>
    <row r="146" spans="1:37" s="579" customFormat="1" x14ac:dyDescent="0.25">
      <c r="A146" s="579" t="s">
        <v>264</v>
      </c>
      <c r="B146" s="579" t="s">
        <v>265</v>
      </c>
      <c r="C146" s="579">
        <f>C144*C145</f>
        <v>6.5449999999999999</v>
      </c>
      <c r="D146" s="579">
        <f>D144*D145</f>
        <v>6.5449999999999999</v>
      </c>
      <c r="E146" s="579">
        <f t="shared" ref="E146:AK146" si="89">E144*E145</f>
        <v>6.5449999999999999</v>
      </c>
      <c r="F146" s="579">
        <f t="shared" si="89"/>
        <v>6.5450000000000008</v>
      </c>
      <c r="G146" s="579">
        <f t="shared" si="89"/>
        <v>6.5449999999999999</v>
      </c>
      <c r="H146" s="579">
        <f t="shared" si="89"/>
        <v>6.5449999999999999</v>
      </c>
      <c r="I146" s="579">
        <f t="shared" si="89"/>
        <v>6.5449999999999999</v>
      </c>
      <c r="J146" s="579">
        <f t="shared" si="89"/>
        <v>6.5449999999999999</v>
      </c>
      <c r="K146" s="579">
        <f t="shared" si="89"/>
        <v>6.5449999999999999</v>
      </c>
      <c r="L146" s="579">
        <f t="shared" si="89"/>
        <v>6.5567148430370503</v>
      </c>
      <c r="M146" s="579">
        <f t="shared" si="89"/>
        <v>6.3545944990303118</v>
      </c>
      <c r="N146" s="579">
        <f t="shared" si="89"/>
        <v>6.8163823998274031</v>
      </c>
      <c r="O146" s="579">
        <f t="shared" si="89"/>
        <v>7.2772268993142779</v>
      </c>
      <c r="P146" s="579">
        <f t="shared" si="89"/>
        <v>5.4571626641105082</v>
      </c>
      <c r="Q146" s="579">
        <f t="shared" si="89"/>
        <v>6.9219454359593122</v>
      </c>
      <c r="R146" s="579">
        <f t="shared" si="89"/>
        <v>6.7670235100199525</v>
      </c>
      <c r="S146" s="579">
        <f t="shared" si="89"/>
        <v>6.6497935970003965</v>
      </c>
      <c r="T146" s="579">
        <f t="shared" si="89"/>
        <v>6.6026008444883653</v>
      </c>
      <c r="U146" s="579">
        <f t="shared" si="89"/>
        <v>6.8139035252342337</v>
      </c>
      <c r="V146" s="579">
        <f t="shared" si="89"/>
        <v>6.8919979522723249</v>
      </c>
      <c r="W146" s="579">
        <f t="shared" si="89"/>
        <v>6.389623531948093</v>
      </c>
      <c r="X146" s="579">
        <f t="shared" si="89"/>
        <v>6.6415331555341162</v>
      </c>
      <c r="Y146" s="579">
        <f t="shared" si="89"/>
        <v>6.326447169711126</v>
      </c>
      <c r="Z146" s="579">
        <f t="shared" si="89"/>
        <v>6.2618585132723767</v>
      </c>
      <c r="AA146" s="579">
        <f t="shared" si="89"/>
        <v>7.1715154413978208</v>
      </c>
      <c r="AB146" s="579">
        <f t="shared" si="89"/>
        <v>5.3463572760063398</v>
      </c>
      <c r="AC146" s="579">
        <f t="shared" si="89"/>
        <v>6.5721556117799294</v>
      </c>
      <c r="AD146" s="579">
        <f t="shared" si="89"/>
        <v>5.6600305648125087</v>
      </c>
      <c r="AE146" s="579">
        <f t="shared" si="89"/>
        <v>4.9014785683891198</v>
      </c>
      <c r="AF146" s="579">
        <f t="shared" si="89"/>
        <v>5.3959819402987597</v>
      </c>
      <c r="AG146" s="579">
        <f t="shared" si="89"/>
        <v>6.3710924424576669</v>
      </c>
      <c r="AH146" s="579">
        <f t="shared" si="89"/>
        <v>6.0406225967141545</v>
      </c>
      <c r="AI146" s="579">
        <f t="shared" si="89"/>
        <v>5.9083274179714556</v>
      </c>
      <c r="AJ146" s="579">
        <f t="shared" si="89"/>
        <v>5.1278411559718124</v>
      </c>
      <c r="AK146" s="579">
        <f t="shared" si="89"/>
        <v>5.2357727545809549</v>
      </c>
    </row>
    <row r="147" spans="1:37" s="579" customFormat="1" x14ac:dyDescent="0.25">
      <c r="A147" s="579" t="s">
        <v>266</v>
      </c>
      <c r="C147" s="585">
        <v>0.3</v>
      </c>
      <c r="D147" s="579">
        <f>C147</f>
        <v>0.3</v>
      </c>
      <c r="E147" s="579">
        <f t="shared" ref="E147:AK148" si="90">D147</f>
        <v>0.3</v>
      </c>
      <c r="F147" s="579">
        <f t="shared" si="90"/>
        <v>0.3</v>
      </c>
      <c r="G147" s="579">
        <f t="shared" si="90"/>
        <v>0.3</v>
      </c>
      <c r="H147" s="579">
        <f t="shared" si="90"/>
        <v>0.3</v>
      </c>
      <c r="I147" s="579">
        <f t="shared" si="90"/>
        <v>0.3</v>
      </c>
      <c r="J147" s="579">
        <f t="shared" si="90"/>
        <v>0.3</v>
      </c>
      <c r="K147" s="579">
        <f t="shared" si="90"/>
        <v>0.3</v>
      </c>
      <c r="L147" s="579">
        <f t="shared" si="90"/>
        <v>0.3</v>
      </c>
      <c r="M147" s="579">
        <f t="shared" si="90"/>
        <v>0.3</v>
      </c>
      <c r="N147" s="579">
        <f t="shared" si="90"/>
        <v>0.3</v>
      </c>
      <c r="O147" s="579">
        <f t="shared" si="90"/>
        <v>0.3</v>
      </c>
      <c r="P147" s="579">
        <f t="shared" si="90"/>
        <v>0.3</v>
      </c>
      <c r="Q147" s="579">
        <f t="shared" si="90"/>
        <v>0.3</v>
      </c>
      <c r="R147" s="579">
        <f t="shared" si="90"/>
        <v>0.3</v>
      </c>
      <c r="S147" s="579">
        <f t="shared" si="90"/>
        <v>0.3</v>
      </c>
      <c r="T147" s="579">
        <f t="shared" si="90"/>
        <v>0.3</v>
      </c>
      <c r="U147" s="579">
        <f t="shared" si="90"/>
        <v>0.3</v>
      </c>
      <c r="V147" s="579">
        <f t="shared" si="90"/>
        <v>0.3</v>
      </c>
      <c r="W147" s="579">
        <f t="shared" si="90"/>
        <v>0.3</v>
      </c>
      <c r="X147" s="579">
        <f t="shared" si="90"/>
        <v>0.3</v>
      </c>
      <c r="Y147" s="579">
        <f t="shared" si="90"/>
        <v>0.3</v>
      </c>
      <c r="Z147" s="579">
        <f t="shared" si="90"/>
        <v>0.3</v>
      </c>
      <c r="AA147" s="579">
        <f t="shared" si="90"/>
        <v>0.3</v>
      </c>
      <c r="AB147" s="579">
        <f t="shared" si="90"/>
        <v>0.3</v>
      </c>
      <c r="AC147" s="579">
        <f t="shared" si="90"/>
        <v>0.3</v>
      </c>
      <c r="AD147" s="579">
        <f t="shared" si="90"/>
        <v>0.3</v>
      </c>
      <c r="AE147" s="579">
        <f t="shared" si="90"/>
        <v>0.3</v>
      </c>
      <c r="AF147" s="579">
        <f t="shared" si="90"/>
        <v>0.3</v>
      </c>
      <c r="AG147" s="579">
        <f t="shared" si="90"/>
        <v>0.3</v>
      </c>
      <c r="AH147" s="579">
        <f t="shared" si="90"/>
        <v>0.3</v>
      </c>
      <c r="AI147" s="579">
        <f t="shared" si="90"/>
        <v>0.3</v>
      </c>
      <c r="AJ147" s="579">
        <f t="shared" si="90"/>
        <v>0.3</v>
      </c>
      <c r="AK147" s="579">
        <f t="shared" si="90"/>
        <v>0.3</v>
      </c>
    </row>
    <row r="148" spans="1:37" s="579" customFormat="1" x14ac:dyDescent="0.25">
      <c r="A148" s="579" t="s">
        <v>267</v>
      </c>
      <c r="C148" s="585">
        <v>0</v>
      </c>
      <c r="D148" s="579">
        <f>C148</f>
        <v>0</v>
      </c>
      <c r="E148" s="579">
        <f t="shared" si="90"/>
        <v>0</v>
      </c>
      <c r="F148" s="579">
        <f t="shared" si="90"/>
        <v>0</v>
      </c>
      <c r="G148" s="579">
        <f t="shared" si="90"/>
        <v>0</v>
      </c>
      <c r="H148" s="579">
        <f t="shared" si="90"/>
        <v>0</v>
      </c>
      <c r="I148" s="579">
        <f t="shared" si="90"/>
        <v>0</v>
      </c>
      <c r="J148" s="579">
        <f t="shared" si="90"/>
        <v>0</v>
      </c>
      <c r="K148" s="579">
        <f t="shared" si="90"/>
        <v>0</v>
      </c>
      <c r="L148" s="579">
        <f t="shared" si="90"/>
        <v>0</v>
      </c>
      <c r="M148" s="579">
        <f t="shared" si="90"/>
        <v>0</v>
      </c>
      <c r="N148" s="579">
        <f t="shared" si="90"/>
        <v>0</v>
      </c>
      <c r="O148" s="579">
        <f t="shared" si="90"/>
        <v>0</v>
      </c>
      <c r="P148" s="579">
        <f t="shared" si="90"/>
        <v>0</v>
      </c>
      <c r="Q148" s="579">
        <f t="shared" si="90"/>
        <v>0</v>
      </c>
      <c r="R148" s="579">
        <f t="shared" si="90"/>
        <v>0</v>
      </c>
      <c r="S148" s="579">
        <f t="shared" si="90"/>
        <v>0</v>
      </c>
      <c r="T148" s="579">
        <f t="shared" si="90"/>
        <v>0</v>
      </c>
      <c r="U148" s="579">
        <f t="shared" si="90"/>
        <v>0</v>
      </c>
      <c r="V148" s="579">
        <f t="shared" si="90"/>
        <v>0</v>
      </c>
      <c r="W148" s="579">
        <f t="shared" si="90"/>
        <v>0</v>
      </c>
      <c r="X148" s="579">
        <f t="shared" si="90"/>
        <v>0</v>
      </c>
      <c r="Y148" s="579">
        <f t="shared" si="90"/>
        <v>0</v>
      </c>
      <c r="Z148" s="579">
        <f t="shared" si="90"/>
        <v>0</v>
      </c>
      <c r="AA148" s="579">
        <f t="shared" si="90"/>
        <v>0</v>
      </c>
      <c r="AB148" s="579">
        <f t="shared" si="90"/>
        <v>0</v>
      </c>
      <c r="AC148" s="579">
        <f t="shared" si="90"/>
        <v>0</v>
      </c>
      <c r="AD148" s="579">
        <f t="shared" si="90"/>
        <v>0</v>
      </c>
      <c r="AE148" s="579">
        <f t="shared" si="90"/>
        <v>0</v>
      </c>
      <c r="AF148" s="579">
        <f t="shared" si="90"/>
        <v>0</v>
      </c>
      <c r="AG148" s="579">
        <f t="shared" si="90"/>
        <v>0</v>
      </c>
      <c r="AH148" s="579">
        <f t="shared" si="90"/>
        <v>0</v>
      </c>
      <c r="AI148" s="579">
        <f t="shared" si="90"/>
        <v>0</v>
      </c>
      <c r="AJ148" s="579">
        <f t="shared" si="90"/>
        <v>0</v>
      </c>
      <c r="AK148" s="579">
        <f t="shared" si="90"/>
        <v>0</v>
      </c>
    </row>
    <row r="149" spans="1:37" s="579" customFormat="1" x14ac:dyDescent="0.25">
      <c r="A149" s="579" t="s">
        <v>268</v>
      </c>
      <c r="B149" s="579" t="s">
        <v>261</v>
      </c>
      <c r="C149" s="579">
        <f>C146*C147+C148</f>
        <v>1.9634999999999998</v>
      </c>
      <c r="D149" s="579">
        <f>D146*D147+D148</f>
        <v>1.9634999999999998</v>
      </c>
      <c r="E149" s="579">
        <f t="shared" ref="E149:AJ149" si="91">E146*E147+E148</f>
        <v>1.9634999999999998</v>
      </c>
      <c r="F149" s="579">
        <f t="shared" si="91"/>
        <v>1.9635000000000002</v>
      </c>
      <c r="G149" s="579">
        <f t="shared" si="91"/>
        <v>1.9634999999999998</v>
      </c>
      <c r="H149" s="579">
        <f t="shared" si="91"/>
        <v>1.9634999999999998</v>
      </c>
      <c r="I149" s="579">
        <f t="shared" si="91"/>
        <v>1.9634999999999998</v>
      </c>
      <c r="J149" s="579">
        <f t="shared" si="91"/>
        <v>1.9634999999999998</v>
      </c>
      <c r="K149" s="579">
        <f t="shared" si="91"/>
        <v>1.9634999999999998</v>
      </c>
      <c r="L149" s="579">
        <f t="shared" si="91"/>
        <v>1.9670144529111151</v>
      </c>
      <c r="M149" s="579">
        <f t="shared" si="91"/>
        <v>1.9063783497090934</v>
      </c>
      <c r="N149" s="579">
        <f t="shared" si="91"/>
        <v>2.0449147199482209</v>
      </c>
      <c r="O149" s="579">
        <f t="shared" si="91"/>
        <v>2.1831680697942835</v>
      </c>
      <c r="P149" s="579">
        <f t="shared" si="91"/>
        <v>1.6371487992331524</v>
      </c>
      <c r="Q149" s="579">
        <f t="shared" si="91"/>
        <v>2.0765836307877934</v>
      </c>
      <c r="R149" s="579">
        <f t="shared" si="91"/>
        <v>2.0301070530059855</v>
      </c>
      <c r="S149" s="579">
        <f t="shared" si="91"/>
        <v>1.9949380791001188</v>
      </c>
      <c r="T149" s="579">
        <f t="shared" si="91"/>
        <v>1.9807802533465095</v>
      </c>
      <c r="U149" s="579">
        <f t="shared" si="91"/>
        <v>2.0441710575702698</v>
      </c>
      <c r="V149" s="579">
        <f t="shared" si="91"/>
        <v>2.0675993856816972</v>
      </c>
      <c r="W149" s="579">
        <f t="shared" si="91"/>
        <v>1.9168870595844278</v>
      </c>
      <c r="X149" s="579">
        <f t="shared" si="91"/>
        <v>1.9924599466602348</v>
      </c>
      <c r="Y149" s="579">
        <f t="shared" si="91"/>
        <v>1.8979341509133376</v>
      </c>
      <c r="Z149" s="579">
        <f t="shared" si="91"/>
        <v>1.878557553981713</v>
      </c>
      <c r="AA149" s="579">
        <f t="shared" si="91"/>
        <v>2.151454632419346</v>
      </c>
      <c r="AB149" s="579">
        <f t="shared" si="91"/>
        <v>1.6039071828019018</v>
      </c>
      <c r="AC149" s="579">
        <f t="shared" si="91"/>
        <v>1.9716466835339788</v>
      </c>
      <c r="AD149" s="579">
        <f t="shared" si="91"/>
        <v>1.6980091694437525</v>
      </c>
      <c r="AE149" s="579">
        <f t="shared" si="91"/>
        <v>1.4704435705167358</v>
      </c>
      <c r="AF149" s="579">
        <f t="shared" si="91"/>
        <v>1.6187945820896279</v>
      </c>
      <c r="AG149" s="579">
        <f t="shared" si="91"/>
        <v>1.9113277327372999</v>
      </c>
      <c r="AH149" s="579">
        <f t="shared" si="91"/>
        <v>1.8121867790142463</v>
      </c>
      <c r="AI149" s="579">
        <f t="shared" si="91"/>
        <v>1.7724982253914365</v>
      </c>
      <c r="AJ149" s="579">
        <f t="shared" si="91"/>
        <v>1.5383523467915436</v>
      </c>
      <c r="AK149" s="579">
        <f>AK146*AK147+AK148</f>
        <v>1.5707318263742864</v>
      </c>
    </row>
    <row r="150" spans="1:37" s="579" customFormat="1" x14ac:dyDescent="0.25">
      <c r="A150" s="579" t="s">
        <v>269</v>
      </c>
      <c r="C150" s="575">
        <v>1</v>
      </c>
      <c r="D150" s="575">
        <f>C150</f>
        <v>1</v>
      </c>
      <c r="E150" s="575">
        <f t="shared" ref="E150:AK152" si="92">D150</f>
        <v>1</v>
      </c>
      <c r="F150" s="575">
        <f t="shared" si="92"/>
        <v>1</v>
      </c>
      <c r="G150" s="575">
        <f t="shared" si="92"/>
        <v>1</v>
      </c>
      <c r="H150" s="575">
        <f t="shared" si="92"/>
        <v>1</v>
      </c>
      <c r="I150" s="575">
        <f t="shared" si="92"/>
        <v>1</v>
      </c>
      <c r="J150" s="575">
        <f t="shared" si="92"/>
        <v>1</v>
      </c>
      <c r="K150" s="575">
        <f t="shared" si="92"/>
        <v>1</v>
      </c>
      <c r="L150" s="575">
        <f t="shared" si="92"/>
        <v>1</v>
      </c>
      <c r="M150" s="575">
        <f t="shared" si="92"/>
        <v>1</v>
      </c>
      <c r="N150" s="575">
        <f t="shared" si="92"/>
        <v>1</v>
      </c>
      <c r="O150" s="575">
        <f t="shared" si="92"/>
        <v>1</v>
      </c>
      <c r="P150" s="575">
        <f t="shared" si="92"/>
        <v>1</v>
      </c>
      <c r="Q150" s="575">
        <f t="shared" si="92"/>
        <v>1</v>
      </c>
      <c r="R150" s="575">
        <f t="shared" si="92"/>
        <v>1</v>
      </c>
      <c r="S150" s="575">
        <f t="shared" si="92"/>
        <v>1</v>
      </c>
      <c r="T150" s="575">
        <f t="shared" si="92"/>
        <v>1</v>
      </c>
      <c r="U150" s="575">
        <f t="shared" si="92"/>
        <v>1</v>
      </c>
      <c r="V150" s="575">
        <f t="shared" si="92"/>
        <v>1</v>
      </c>
      <c r="W150" s="575">
        <f t="shared" si="92"/>
        <v>1</v>
      </c>
      <c r="X150" s="575">
        <f t="shared" si="92"/>
        <v>1</v>
      </c>
      <c r="Y150" s="575">
        <f t="shared" si="92"/>
        <v>1</v>
      </c>
      <c r="Z150" s="575">
        <f t="shared" si="92"/>
        <v>1</v>
      </c>
      <c r="AA150" s="575">
        <f t="shared" si="92"/>
        <v>1</v>
      </c>
      <c r="AB150" s="575">
        <f t="shared" si="92"/>
        <v>1</v>
      </c>
      <c r="AC150" s="575">
        <f t="shared" si="92"/>
        <v>1</v>
      </c>
      <c r="AD150" s="575">
        <f t="shared" si="92"/>
        <v>1</v>
      </c>
      <c r="AE150" s="575">
        <f t="shared" si="92"/>
        <v>1</v>
      </c>
      <c r="AF150" s="575">
        <f t="shared" si="92"/>
        <v>1</v>
      </c>
      <c r="AG150" s="575">
        <f t="shared" si="92"/>
        <v>1</v>
      </c>
      <c r="AH150" s="575">
        <f t="shared" si="92"/>
        <v>1</v>
      </c>
      <c r="AI150" s="575">
        <f t="shared" si="92"/>
        <v>1</v>
      </c>
      <c r="AJ150" s="575">
        <f t="shared" si="92"/>
        <v>1</v>
      </c>
      <c r="AK150" s="575">
        <f t="shared" si="92"/>
        <v>1</v>
      </c>
    </row>
    <row r="151" spans="1:37" s="579" customFormat="1" x14ac:dyDescent="0.25">
      <c r="A151" s="579" t="s">
        <v>270</v>
      </c>
      <c r="B151" s="579" t="s">
        <v>271</v>
      </c>
      <c r="C151" s="587">
        <v>2.7E-2</v>
      </c>
      <c r="D151" s="575">
        <f>C151</f>
        <v>2.7E-2</v>
      </c>
      <c r="E151" s="575">
        <f t="shared" si="92"/>
        <v>2.7E-2</v>
      </c>
      <c r="F151" s="575">
        <f t="shared" si="92"/>
        <v>2.7E-2</v>
      </c>
      <c r="G151" s="575">
        <f t="shared" si="92"/>
        <v>2.7E-2</v>
      </c>
      <c r="H151" s="575">
        <f t="shared" si="92"/>
        <v>2.7E-2</v>
      </c>
      <c r="I151" s="575">
        <f t="shared" si="92"/>
        <v>2.7E-2</v>
      </c>
      <c r="J151" s="575">
        <f t="shared" si="92"/>
        <v>2.7E-2</v>
      </c>
      <c r="K151" s="575">
        <f t="shared" si="92"/>
        <v>2.7E-2</v>
      </c>
      <c r="L151" s="575">
        <f t="shared" si="92"/>
        <v>2.7E-2</v>
      </c>
      <c r="M151" s="575">
        <f t="shared" si="92"/>
        <v>2.7E-2</v>
      </c>
      <c r="N151" s="575">
        <f t="shared" si="92"/>
        <v>2.7E-2</v>
      </c>
      <c r="O151" s="575">
        <f t="shared" si="92"/>
        <v>2.7E-2</v>
      </c>
      <c r="P151" s="575">
        <f t="shared" si="92"/>
        <v>2.7E-2</v>
      </c>
      <c r="Q151" s="575">
        <f t="shared" si="92"/>
        <v>2.7E-2</v>
      </c>
      <c r="R151" s="575">
        <f t="shared" si="92"/>
        <v>2.7E-2</v>
      </c>
      <c r="S151" s="575">
        <f t="shared" si="92"/>
        <v>2.7E-2</v>
      </c>
      <c r="T151" s="575">
        <f t="shared" si="92"/>
        <v>2.7E-2</v>
      </c>
      <c r="U151" s="575">
        <f t="shared" si="92"/>
        <v>2.7E-2</v>
      </c>
      <c r="V151" s="575">
        <f t="shared" si="92"/>
        <v>2.7E-2</v>
      </c>
      <c r="W151" s="575">
        <f t="shared" si="92"/>
        <v>2.7E-2</v>
      </c>
      <c r="X151" s="575">
        <f t="shared" si="92"/>
        <v>2.7E-2</v>
      </c>
      <c r="Y151" s="575">
        <f t="shared" si="92"/>
        <v>2.7E-2</v>
      </c>
      <c r="Z151" s="575">
        <f t="shared" si="92"/>
        <v>2.7E-2</v>
      </c>
      <c r="AA151" s="575">
        <f t="shared" si="92"/>
        <v>2.7E-2</v>
      </c>
      <c r="AB151" s="575">
        <f t="shared" si="92"/>
        <v>2.7E-2</v>
      </c>
      <c r="AC151" s="575">
        <f t="shared" si="92"/>
        <v>2.7E-2</v>
      </c>
      <c r="AD151" s="575">
        <f t="shared" si="92"/>
        <v>2.7E-2</v>
      </c>
      <c r="AE151" s="575">
        <f t="shared" si="92"/>
        <v>2.7E-2</v>
      </c>
      <c r="AF151" s="575">
        <f t="shared" si="92"/>
        <v>2.7E-2</v>
      </c>
      <c r="AG151" s="575">
        <f t="shared" si="92"/>
        <v>2.7E-2</v>
      </c>
      <c r="AH151" s="575">
        <f t="shared" si="92"/>
        <v>2.7E-2</v>
      </c>
      <c r="AI151" s="575">
        <f t="shared" si="92"/>
        <v>2.7E-2</v>
      </c>
      <c r="AJ151" s="575">
        <f t="shared" si="92"/>
        <v>2.7E-2</v>
      </c>
      <c r="AK151" s="575">
        <f t="shared" si="92"/>
        <v>2.7E-2</v>
      </c>
    </row>
    <row r="152" spans="1:37" s="579" customFormat="1" x14ac:dyDescent="0.25">
      <c r="A152" s="579" t="s">
        <v>272</v>
      </c>
      <c r="C152" s="575">
        <v>0.8</v>
      </c>
      <c r="D152" s="575">
        <f>C152</f>
        <v>0.8</v>
      </c>
      <c r="E152" s="575">
        <f t="shared" si="92"/>
        <v>0.8</v>
      </c>
      <c r="F152" s="575">
        <f t="shared" si="92"/>
        <v>0.8</v>
      </c>
      <c r="G152" s="575">
        <f t="shared" si="92"/>
        <v>0.8</v>
      </c>
      <c r="H152" s="575">
        <f t="shared" si="92"/>
        <v>0.8</v>
      </c>
      <c r="I152" s="575">
        <f t="shared" si="92"/>
        <v>0.8</v>
      </c>
      <c r="J152" s="575">
        <f t="shared" si="92"/>
        <v>0.8</v>
      </c>
      <c r="K152" s="575">
        <f t="shared" si="92"/>
        <v>0.8</v>
      </c>
      <c r="L152" s="575">
        <f t="shared" si="92"/>
        <v>0.8</v>
      </c>
      <c r="M152" s="575">
        <f t="shared" si="92"/>
        <v>0.8</v>
      </c>
      <c r="N152" s="575">
        <f t="shared" si="92"/>
        <v>0.8</v>
      </c>
      <c r="O152" s="575">
        <f t="shared" si="92"/>
        <v>0.8</v>
      </c>
      <c r="P152" s="575">
        <f t="shared" si="92"/>
        <v>0.8</v>
      </c>
      <c r="Q152" s="575">
        <f t="shared" si="92"/>
        <v>0.8</v>
      </c>
      <c r="R152" s="575">
        <f t="shared" si="92"/>
        <v>0.8</v>
      </c>
      <c r="S152" s="575">
        <f t="shared" si="92"/>
        <v>0.8</v>
      </c>
      <c r="T152" s="575">
        <f t="shared" si="92"/>
        <v>0.8</v>
      </c>
      <c r="U152" s="575">
        <f t="shared" si="92"/>
        <v>0.8</v>
      </c>
      <c r="V152" s="575">
        <f t="shared" si="92"/>
        <v>0.8</v>
      </c>
      <c r="W152" s="575">
        <f t="shared" si="92"/>
        <v>0.8</v>
      </c>
      <c r="X152" s="575">
        <f t="shared" si="92"/>
        <v>0.8</v>
      </c>
      <c r="Y152" s="575">
        <f t="shared" si="92"/>
        <v>0.8</v>
      </c>
      <c r="Z152" s="575">
        <f t="shared" si="92"/>
        <v>0.8</v>
      </c>
      <c r="AA152" s="575">
        <f t="shared" si="92"/>
        <v>0.8</v>
      </c>
      <c r="AB152" s="575">
        <f t="shared" si="92"/>
        <v>0.8</v>
      </c>
      <c r="AC152" s="575">
        <f t="shared" si="92"/>
        <v>0.8</v>
      </c>
      <c r="AD152" s="575">
        <f t="shared" si="92"/>
        <v>0.8</v>
      </c>
      <c r="AE152" s="575">
        <f t="shared" si="92"/>
        <v>0.8</v>
      </c>
      <c r="AF152" s="575">
        <f t="shared" si="92"/>
        <v>0.8</v>
      </c>
      <c r="AG152" s="575">
        <f t="shared" si="92"/>
        <v>0.8</v>
      </c>
      <c r="AH152" s="575">
        <f t="shared" si="92"/>
        <v>0.8</v>
      </c>
      <c r="AI152" s="575">
        <f t="shared" si="92"/>
        <v>0.8</v>
      </c>
      <c r="AJ152" s="575">
        <f t="shared" si="92"/>
        <v>0.8</v>
      </c>
      <c r="AK152" s="575">
        <f t="shared" si="92"/>
        <v>0.8</v>
      </c>
    </row>
    <row r="153" spans="1:37" s="579" customFormat="1" x14ac:dyDescent="0.25">
      <c r="A153" s="579" t="s">
        <v>273</v>
      </c>
      <c r="C153" s="585">
        <f>C149*1000/(C146*1000)</f>
        <v>0.3</v>
      </c>
      <c r="D153" s="579">
        <f>D149*1000/(D146*1000)</f>
        <v>0.3</v>
      </c>
      <c r="E153" s="579">
        <f t="shared" ref="E153:AJ153" si="93">E149*1000/(E146*1000)</f>
        <v>0.3</v>
      </c>
      <c r="F153" s="579">
        <f t="shared" si="93"/>
        <v>0.3</v>
      </c>
      <c r="G153" s="579">
        <f t="shared" si="93"/>
        <v>0.3</v>
      </c>
      <c r="H153" s="579">
        <f t="shared" si="93"/>
        <v>0.3</v>
      </c>
      <c r="I153" s="579">
        <f t="shared" si="93"/>
        <v>0.3</v>
      </c>
      <c r="J153" s="579">
        <f t="shared" si="93"/>
        <v>0.3</v>
      </c>
      <c r="K153" s="579">
        <f t="shared" si="93"/>
        <v>0.3</v>
      </c>
      <c r="L153" s="579">
        <f t="shared" si="93"/>
        <v>0.3</v>
      </c>
      <c r="M153" s="579">
        <f t="shared" si="93"/>
        <v>0.3</v>
      </c>
      <c r="N153" s="579">
        <f t="shared" si="93"/>
        <v>0.3</v>
      </c>
      <c r="O153" s="579">
        <f t="shared" si="93"/>
        <v>0.3</v>
      </c>
      <c r="P153" s="579">
        <f t="shared" si="93"/>
        <v>0.3</v>
      </c>
      <c r="Q153" s="579">
        <f t="shared" si="93"/>
        <v>0.3</v>
      </c>
      <c r="R153" s="579">
        <f t="shared" si="93"/>
        <v>0.3</v>
      </c>
      <c r="S153" s="579">
        <f t="shared" si="93"/>
        <v>0.3</v>
      </c>
      <c r="T153" s="579">
        <f t="shared" si="93"/>
        <v>0.3</v>
      </c>
      <c r="U153" s="579">
        <f t="shared" si="93"/>
        <v>0.29999999999999993</v>
      </c>
      <c r="V153" s="579">
        <f t="shared" si="93"/>
        <v>0.29999999999999993</v>
      </c>
      <c r="W153" s="579">
        <f t="shared" si="93"/>
        <v>0.3</v>
      </c>
      <c r="X153" s="579">
        <f t="shared" si="93"/>
        <v>0.3</v>
      </c>
      <c r="Y153" s="579">
        <f t="shared" si="93"/>
        <v>0.3</v>
      </c>
      <c r="Z153" s="579">
        <f t="shared" si="93"/>
        <v>0.3</v>
      </c>
      <c r="AA153" s="579">
        <f t="shared" si="93"/>
        <v>0.3</v>
      </c>
      <c r="AB153" s="579">
        <f t="shared" si="93"/>
        <v>0.3</v>
      </c>
      <c r="AC153" s="579">
        <f t="shared" si="93"/>
        <v>0.3</v>
      </c>
      <c r="AD153" s="579">
        <f t="shared" si="93"/>
        <v>0.3</v>
      </c>
      <c r="AE153" s="579">
        <f t="shared" si="93"/>
        <v>0.3</v>
      </c>
      <c r="AF153" s="579">
        <f t="shared" si="93"/>
        <v>0.30000000000000004</v>
      </c>
      <c r="AG153" s="579">
        <f t="shared" si="93"/>
        <v>0.3</v>
      </c>
      <c r="AH153" s="579">
        <f t="shared" si="93"/>
        <v>0.3</v>
      </c>
      <c r="AI153" s="579">
        <f t="shared" si="93"/>
        <v>0.3</v>
      </c>
      <c r="AJ153" s="579">
        <f t="shared" si="93"/>
        <v>0.3</v>
      </c>
      <c r="AK153" s="579">
        <f>AK149*1000/(AK146*1000)</f>
        <v>0.3</v>
      </c>
    </row>
    <row r="154" spans="1:37" s="579" customFormat="1" x14ac:dyDescent="0.25">
      <c r="A154" s="579" t="s">
        <v>274</v>
      </c>
      <c r="C154" s="585">
        <v>0.4</v>
      </c>
      <c r="D154" s="585">
        <f>C154</f>
        <v>0.4</v>
      </c>
      <c r="E154" s="585">
        <f t="shared" ref="E154:AK155" si="94">D154</f>
        <v>0.4</v>
      </c>
      <c r="F154" s="585">
        <f t="shared" si="94"/>
        <v>0.4</v>
      </c>
      <c r="G154" s="585">
        <f t="shared" si="94"/>
        <v>0.4</v>
      </c>
      <c r="H154" s="585">
        <f t="shared" si="94"/>
        <v>0.4</v>
      </c>
      <c r="I154" s="585">
        <f t="shared" si="94"/>
        <v>0.4</v>
      </c>
      <c r="J154" s="585">
        <f t="shared" si="94"/>
        <v>0.4</v>
      </c>
      <c r="K154" s="585">
        <f t="shared" si="94"/>
        <v>0.4</v>
      </c>
      <c r="L154" s="585">
        <f t="shared" si="94"/>
        <v>0.4</v>
      </c>
      <c r="M154" s="585">
        <f t="shared" si="94"/>
        <v>0.4</v>
      </c>
      <c r="N154" s="585">
        <f t="shared" si="94"/>
        <v>0.4</v>
      </c>
      <c r="O154" s="585">
        <f t="shared" si="94"/>
        <v>0.4</v>
      </c>
      <c r="P154" s="585">
        <f t="shared" si="94"/>
        <v>0.4</v>
      </c>
      <c r="Q154" s="585">
        <f t="shared" si="94"/>
        <v>0.4</v>
      </c>
      <c r="R154" s="585">
        <f t="shared" si="94"/>
        <v>0.4</v>
      </c>
      <c r="S154" s="585">
        <f t="shared" si="94"/>
        <v>0.4</v>
      </c>
      <c r="T154" s="585">
        <f t="shared" si="94"/>
        <v>0.4</v>
      </c>
      <c r="U154" s="585">
        <f t="shared" si="94"/>
        <v>0.4</v>
      </c>
      <c r="V154" s="585">
        <f t="shared" si="94"/>
        <v>0.4</v>
      </c>
      <c r="W154" s="585">
        <f t="shared" si="94"/>
        <v>0.4</v>
      </c>
      <c r="X154" s="585">
        <f t="shared" si="94"/>
        <v>0.4</v>
      </c>
      <c r="Y154" s="585">
        <f t="shared" si="94"/>
        <v>0.4</v>
      </c>
      <c r="Z154" s="585">
        <f t="shared" si="94"/>
        <v>0.4</v>
      </c>
      <c r="AA154" s="585">
        <f t="shared" si="94"/>
        <v>0.4</v>
      </c>
      <c r="AB154" s="585">
        <f t="shared" si="94"/>
        <v>0.4</v>
      </c>
      <c r="AC154" s="585">
        <f t="shared" si="94"/>
        <v>0.4</v>
      </c>
      <c r="AD154" s="585">
        <f t="shared" si="94"/>
        <v>0.4</v>
      </c>
      <c r="AE154" s="585">
        <f t="shared" si="94"/>
        <v>0.4</v>
      </c>
      <c r="AF154" s="585">
        <f t="shared" si="94"/>
        <v>0.4</v>
      </c>
      <c r="AG154" s="585">
        <f t="shared" si="94"/>
        <v>0.4</v>
      </c>
      <c r="AH154" s="585">
        <f t="shared" si="94"/>
        <v>0.4</v>
      </c>
      <c r="AI154" s="585">
        <f t="shared" si="94"/>
        <v>0.4</v>
      </c>
      <c r="AJ154" s="585">
        <f t="shared" si="94"/>
        <v>0.4</v>
      </c>
      <c r="AK154" s="585">
        <f t="shared" si="94"/>
        <v>0.4</v>
      </c>
    </row>
    <row r="155" spans="1:37" s="579" customFormat="1" x14ac:dyDescent="0.25">
      <c r="A155" s="579" t="s">
        <v>275</v>
      </c>
      <c r="B155" s="579" t="s">
        <v>271</v>
      </c>
      <c r="C155" s="587">
        <v>2.1999999999999999E-2</v>
      </c>
      <c r="D155" s="575">
        <f>C155</f>
        <v>2.1999999999999999E-2</v>
      </c>
      <c r="E155" s="575">
        <f t="shared" si="94"/>
        <v>2.1999999999999999E-2</v>
      </c>
      <c r="F155" s="575">
        <f t="shared" si="94"/>
        <v>2.1999999999999999E-2</v>
      </c>
      <c r="G155" s="575">
        <f t="shared" si="94"/>
        <v>2.1999999999999999E-2</v>
      </c>
      <c r="H155" s="575">
        <f t="shared" si="94"/>
        <v>2.1999999999999999E-2</v>
      </c>
      <c r="I155" s="575">
        <f t="shared" si="94"/>
        <v>2.1999999999999999E-2</v>
      </c>
      <c r="J155" s="575">
        <f t="shared" si="94"/>
        <v>2.1999999999999999E-2</v>
      </c>
      <c r="K155" s="575">
        <f t="shared" si="94"/>
        <v>2.1999999999999999E-2</v>
      </c>
      <c r="L155" s="575">
        <f t="shared" si="94"/>
        <v>2.1999999999999999E-2</v>
      </c>
      <c r="M155" s="575">
        <f t="shared" si="94"/>
        <v>2.1999999999999999E-2</v>
      </c>
      <c r="N155" s="575">
        <f t="shared" si="94"/>
        <v>2.1999999999999999E-2</v>
      </c>
      <c r="O155" s="575">
        <f t="shared" si="94"/>
        <v>2.1999999999999999E-2</v>
      </c>
      <c r="P155" s="575">
        <f t="shared" si="94"/>
        <v>2.1999999999999999E-2</v>
      </c>
      <c r="Q155" s="575">
        <f t="shared" si="94"/>
        <v>2.1999999999999999E-2</v>
      </c>
      <c r="R155" s="575">
        <f t="shared" si="94"/>
        <v>2.1999999999999999E-2</v>
      </c>
      <c r="S155" s="575">
        <f t="shared" si="94"/>
        <v>2.1999999999999999E-2</v>
      </c>
      <c r="T155" s="575">
        <f t="shared" si="94"/>
        <v>2.1999999999999999E-2</v>
      </c>
      <c r="U155" s="575">
        <f t="shared" si="94"/>
        <v>2.1999999999999999E-2</v>
      </c>
      <c r="V155" s="575">
        <f t="shared" si="94"/>
        <v>2.1999999999999999E-2</v>
      </c>
      <c r="W155" s="575">
        <f t="shared" si="94"/>
        <v>2.1999999999999999E-2</v>
      </c>
      <c r="X155" s="575">
        <f t="shared" si="94"/>
        <v>2.1999999999999999E-2</v>
      </c>
      <c r="Y155" s="575">
        <f t="shared" si="94"/>
        <v>2.1999999999999999E-2</v>
      </c>
      <c r="Z155" s="575">
        <f t="shared" si="94"/>
        <v>2.1999999999999999E-2</v>
      </c>
      <c r="AA155" s="575">
        <f t="shared" si="94"/>
        <v>2.1999999999999999E-2</v>
      </c>
      <c r="AB155" s="575">
        <f t="shared" si="94"/>
        <v>2.1999999999999999E-2</v>
      </c>
      <c r="AC155" s="575">
        <f t="shared" si="94"/>
        <v>2.1999999999999999E-2</v>
      </c>
      <c r="AD155" s="575">
        <f t="shared" si="94"/>
        <v>2.1999999999999999E-2</v>
      </c>
      <c r="AE155" s="575">
        <f t="shared" si="94"/>
        <v>2.1999999999999999E-2</v>
      </c>
      <c r="AF155" s="575">
        <f t="shared" si="94"/>
        <v>2.1999999999999999E-2</v>
      </c>
      <c r="AG155" s="575">
        <f t="shared" si="94"/>
        <v>2.1999999999999999E-2</v>
      </c>
      <c r="AH155" s="575">
        <f t="shared" si="94"/>
        <v>2.1999999999999999E-2</v>
      </c>
      <c r="AI155" s="575">
        <f t="shared" si="94"/>
        <v>2.1999999999999999E-2</v>
      </c>
      <c r="AJ155" s="575">
        <f t="shared" si="94"/>
        <v>2.1999999999999999E-2</v>
      </c>
      <c r="AK155" s="575">
        <f t="shared" si="94"/>
        <v>2.1999999999999999E-2</v>
      </c>
    </row>
    <row r="156" spans="1:37" s="580" customFormat="1" x14ac:dyDescent="0.25">
      <c r="A156" s="580" t="s">
        <v>276</v>
      </c>
      <c r="B156" s="580" t="s">
        <v>277</v>
      </c>
      <c r="C156" s="580">
        <f>C146*1000*C142*C150*(C153*C151*C152+C154*C155)</f>
        <v>19260263.6688</v>
      </c>
      <c r="D156" s="580">
        <f>D146*1000*D142*D150*(D153*D151*D152+D154*D155)</f>
        <v>17287213.728399999</v>
      </c>
      <c r="E156" s="580">
        <f t="shared" ref="E156:AJ156" si="95">E146*1000*E142*E150*(E153*E151*E152+E154*E155)</f>
        <v>17738147.996800002</v>
      </c>
      <c r="F156" s="580">
        <f t="shared" si="95"/>
        <v>15061344.575200003</v>
      </c>
      <c r="G156" s="580">
        <f t="shared" si="95"/>
        <v>14141074.640000001</v>
      </c>
      <c r="H156" s="580">
        <f t="shared" si="95"/>
        <v>12973885.940400001</v>
      </c>
      <c r="I156" s="580">
        <f t="shared" si="95"/>
        <v>11785295.614399999</v>
      </c>
      <c r="J156" s="580">
        <f t="shared" si="95"/>
        <v>11424368.186000001</v>
      </c>
      <c r="K156" s="580">
        <f t="shared" si="95"/>
        <v>9220600.7124000005</v>
      </c>
      <c r="L156" s="580">
        <f t="shared" si="95"/>
        <v>8782758.3479999993</v>
      </c>
      <c r="M156" s="580">
        <f t="shared" si="95"/>
        <v>9062078.2759999987</v>
      </c>
      <c r="N156" s="580">
        <f t="shared" si="95"/>
        <v>8689699.3279999997</v>
      </c>
      <c r="O156" s="580">
        <f t="shared" si="95"/>
        <v>6551225.1280000005</v>
      </c>
      <c r="P156" s="580">
        <f t="shared" si="95"/>
        <v>4871461.1119999997</v>
      </c>
      <c r="Q156" s="580">
        <f t="shared" si="95"/>
        <v>6311453.6600000001</v>
      </c>
      <c r="R156" s="580">
        <f t="shared" si="95"/>
        <v>5959465.8719999995</v>
      </c>
      <c r="S156" s="580">
        <f t="shared" si="95"/>
        <v>5636649.1320000002</v>
      </c>
      <c r="T156" s="580">
        <f t="shared" si="95"/>
        <v>5614907.2199999997</v>
      </c>
      <c r="U156" s="580">
        <f t="shared" si="95"/>
        <v>5018020.1717199981</v>
      </c>
      <c r="V156" s="580">
        <f t="shared" si="95"/>
        <v>4894879.3851599991</v>
      </c>
      <c r="W156" s="580">
        <f t="shared" si="95"/>
        <v>4383789.6361999996</v>
      </c>
      <c r="X156" s="580">
        <f t="shared" si="95"/>
        <v>4392653.1669199998</v>
      </c>
      <c r="Y156" s="580">
        <f t="shared" si="95"/>
        <v>4150429.9541600002</v>
      </c>
      <c r="Z156" s="580">
        <f t="shared" si="95"/>
        <v>4150248.511799999</v>
      </c>
      <c r="AA156" s="580">
        <f t="shared" si="95"/>
        <v>4772186.0351999989</v>
      </c>
      <c r="AB156" s="580">
        <f t="shared" si="95"/>
        <v>4010359.4394800002</v>
      </c>
      <c r="AC156" s="580">
        <f t="shared" si="95"/>
        <v>5426975.5356799997</v>
      </c>
      <c r="AD156" s="580">
        <f t="shared" si="95"/>
        <v>5169906.7791600004</v>
      </c>
      <c r="AE156" s="580">
        <f t="shared" si="95"/>
        <v>4495189.9201600002</v>
      </c>
      <c r="AF156" s="580">
        <f t="shared" si="95"/>
        <v>4880919.103480001</v>
      </c>
      <c r="AG156" s="580">
        <f t="shared" si="95"/>
        <v>5520564.7258400004</v>
      </c>
      <c r="AH156" s="580">
        <f t="shared" si="95"/>
        <v>5290433.2111999998</v>
      </c>
      <c r="AI156" s="580">
        <f t="shared" si="95"/>
        <v>5031316.37696</v>
      </c>
      <c r="AJ156" s="580">
        <f t="shared" si="95"/>
        <v>4228638.8846000005</v>
      </c>
      <c r="AK156" s="580">
        <f>AK146*1000*AK142*AK150*(AK153*AK151*AK152+AK154*AK155)</f>
        <v>4474321.8407999994</v>
      </c>
    </row>
    <row r="157" spans="1:37" s="579" customFormat="1" x14ac:dyDescent="0.25">
      <c r="A157" s="579" t="s">
        <v>278</v>
      </c>
      <c r="B157" s="579" t="s">
        <v>279</v>
      </c>
      <c r="C157" s="575">
        <v>6.0000000000000001E-3</v>
      </c>
      <c r="D157" s="575">
        <f>C157</f>
        <v>6.0000000000000001E-3</v>
      </c>
      <c r="E157" s="575">
        <f t="shared" ref="E157:AK157" si="96">D157</f>
        <v>6.0000000000000001E-3</v>
      </c>
      <c r="F157" s="575">
        <f t="shared" si="96"/>
        <v>6.0000000000000001E-3</v>
      </c>
      <c r="G157" s="575">
        <f t="shared" si="96"/>
        <v>6.0000000000000001E-3</v>
      </c>
      <c r="H157" s="575">
        <f t="shared" si="96"/>
        <v>6.0000000000000001E-3</v>
      </c>
      <c r="I157" s="575">
        <f t="shared" si="96"/>
        <v>6.0000000000000001E-3</v>
      </c>
      <c r="J157" s="575">
        <f t="shared" si="96"/>
        <v>6.0000000000000001E-3</v>
      </c>
      <c r="K157" s="575">
        <f t="shared" si="96"/>
        <v>6.0000000000000001E-3</v>
      </c>
      <c r="L157" s="575">
        <f t="shared" si="96"/>
        <v>6.0000000000000001E-3</v>
      </c>
      <c r="M157" s="575">
        <f t="shared" si="96"/>
        <v>6.0000000000000001E-3</v>
      </c>
      <c r="N157" s="575">
        <f t="shared" si="96"/>
        <v>6.0000000000000001E-3</v>
      </c>
      <c r="O157" s="575">
        <f t="shared" si="96"/>
        <v>6.0000000000000001E-3</v>
      </c>
      <c r="P157" s="575">
        <f t="shared" si="96"/>
        <v>6.0000000000000001E-3</v>
      </c>
      <c r="Q157" s="575">
        <f t="shared" si="96"/>
        <v>6.0000000000000001E-3</v>
      </c>
      <c r="R157" s="575">
        <f t="shared" si="96"/>
        <v>6.0000000000000001E-3</v>
      </c>
      <c r="S157" s="575">
        <f t="shared" si="96"/>
        <v>6.0000000000000001E-3</v>
      </c>
      <c r="T157" s="575">
        <f t="shared" si="96"/>
        <v>6.0000000000000001E-3</v>
      </c>
      <c r="U157" s="575">
        <f t="shared" si="96"/>
        <v>6.0000000000000001E-3</v>
      </c>
      <c r="V157" s="575">
        <f t="shared" si="96"/>
        <v>6.0000000000000001E-3</v>
      </c>
      <c r="W157" s="575">
        <f t="shared" si="96"/>
        <v>6.0000000000000001E-3</v>
      </c>
      <c r="X157" s="575">
        <f t="shared" si="96"/>
        <v>6.0000000000000001E-3</v>
      </c>
      <c r="Y157" s="575">
        <f t="shared" si="96"/>
        <v>6.0000000000000001E-3</v>
      </c>
      <c r="Z157" s="575">
        <f t="shared" si="96"/>
        <v>6.0000000000000001E-3</v>
      </c>
      <c r="AA157" s="575">
        <f t="shared" si="96"/>
        <v>6.0000000000000001E-3</v>
      </c>
      <c r="AB157" s="575">
        <f t="shared" si="96"/>
        <v>6.0000000000000001E-3</v>
      </c>
      <c r="AC157" s="575">
        <f t="shared" si="96"/>
        <v>6.0000000000000001E-3</v>
      </c>
      <c r="AD157" s="575">
        <f t="shared" si="96"/>
        <v>6.0000000000000001E-3</v>
      </c>
      <c r="AE157" s="575">
        <f t="shared" si="96"/>
        <v>6.0000000000000001E-3</v>
      </c>
      <c r="AF157" s="575">
        <f t="shared" si="96"/>
        <v>6.0000000000000001E-3</v>
      </c>
      <c r="AG157" s="575">
        <f t="shared" si="96"/>
        <v>6.0000000000000001E-3</v>
      </c>
      <c r="AH157" s="575">
        <f t="shared" si="96"/>
        <v>6.0000000000000001E-3</v>
      </c>
      <c r="AI157" s="575">
        <f t="shared" si="96"/>
        <v>6.0000000000000001E-3</v>
      </c>
      <c r="AJ157" s="575">
        <f t="shared" si="96"/>
        <v>6.0000000000000001E-3</v>
      </c>
      <c r="AK157" s="575">
        <f t="shared" si="96"/>
        <v>6.0000000000000001E-3</v>
      </c>
    </row>
    <row r="158" spans="1:37" s="579" customFormat="1" x14ac:dyDescent="0.25">
      <c r="A158" s="579" t="s">
        <v>280</v>
      </c>
      <c r="B158" s="579" t="s">
        <v>281</v>
      </c>
      <c r="C158" s="579">
        <f>C156*C157*44/28*0.000001</f>
        <v>0.1815967717344</v>
      </c>
      <c r="D158" s="579">
        <f t="shared" ref="D158:AJ158" si="97">D156*D157*44/28*0.000001</f>
        <v>0.16299372943919999</v>
      </c>
      <c r="E158" s="579">
        <f t="shared" si="97"/>
        <v>0.1672453953984</v>
      </c>
      <c r="F158" s="579">
        <f t="shared" si="97"/>
        <v>0.1420069631376</v>
      </c>
      <c r="G158" s="579">
        <f t="shared" si="97"/>
        <v>0.13333013231999999</v>
      </c>
      <c r="H158" s="579">
        <f t="shared" si="97"/>
        <v>0.12232521029520001</v>
      </c>
      <c r="I158" s="579">
        <f t="shared" si="97"/>
        <v>0.11111850150719998</v>
      </c>
      <c r="J158" s="579">
        <f t="shared" si="97"/>
        <v>0.10771547146800001</v>
      </c>
      <c r="K158" s="579">
        <f t="shared" si="97"/>
        <v>8.6937092431200014E-2</v>
      </c>
      <c r="L158" s="579">
        <f t="shared" si="97"/>
        <v>8.2808864423999998E-2</v>
      </c>
      <c r="M158" s="579">
        <f t="shared" si="97"/>
        <v>8.544245231657141E-2</v>
      </c>
      <c r="N158" s="579">
        <f t="shared" si="97"/>
        <v>8.1931450806857126E-2</v>
      </c>
      <c r="O158" s="579">
        <f t="shared" si="97"/>
        <v>6.1768694063999999E-2</v>
      </c>
      <c r="P158" s="579">
        <f t="shared" si="97"/>
        <v>4.5930919055999997E-2</v>
      </c>
      <c r="Q158" s="579">
        <f t="shared" si="97"/>
        <v>5.9507991651428567E-2</v>
      </c>
      <c r="R158" s="579">
        <f t="shared" si="97"/>
        <v>5.6189249650285711E-2</v>
      </c>
      <c r="S158" s="579">
        <f t="shared" si="97"/>
        <v>5.314554895885714E-2</v>
      </c>
      <c r="T158" s="579">
        <f t="shared" si="97"/>
        <v>5.2940553788571425E-2</v>
      </c>
      <c r="U158" s="579">
        <f t="shared" si="97"/>
        <v>4.7312761619074266E-2</v>
      </c>
      <c r="V158" s="579">
        <f t="shared" si="97"/>
        <v>4.6151719917222847E-2</v>
      </c>
      <c r="W158" s="579">
        <f t="shared" si="97"/>
        <v>4.1332873712742857E-2</v>
      </c>
      <c r="X158" s="579">
        <f t="shared" si="97"/>
        <v>4.1416444145245708E-2</v>
      </c>
      <c r="Y158" s="579">
        <f t="shared" si="97"/>
        <v>3.9132625282079989E-2</v>
      </c>
      <c r="Z158" s="579">
        <f t="shared" si="97"/>
        <v>3.913091453982856E-2</v>
      </c>
      <c r="AA158" s="579">
        <f t="shared" si="97"/>
        <v>4.4994896903314277E-2</v>
      </c>
      <c r="AB158" s="579">
        <f t="shared" si="97"/>
        <v>3.7811960429382861E-2</v>
      </c>
      <c r="AC158" s="579">
        <f t="shared" si="97"/>
        <v>5.1168626479268557E-2</v>
      </c>
      <c r="AD158" s="579">
        <f t="shared" si="97"/>
        <v>4.8744835346365707E-2</v>
      </c>
      <c r="AE158" s="579">
        <f t="shared" si="97"/>
        <v>4.238321924722286E-2</v>
      </c>
      <c r="AF158" s="579">
        <f t="shared" si="97"/>
        <v>4.6020094404240014E-2</v>
      </c>
      <c r="AG158" s="579">
        <f t="shared" si="97"/>
        <v>5.2051038843634295E-2</v>
      </c>
      <c r="AH158" s="579">
        <f t="shared" si="97"/>
        <v>4.988122741988571E-2</v>
      </c>
      <c r="AI158" s="579">
        <f t="shared" si="97"/>
        <v>4.7438125839908571E-2</v>
      </c>
      <c r="AJ158" s="579">
        <f t="shared" si="97"/>
        <v>3.9870023769085716E-2</v>
      </c>
      <c r="AK158" s="579">
        <f>AK156*AK157*44/28*0.000001</f>
        <v>4.2186463070399992E-2</v>
      </c>
    </row>
    <row r="160" spans="1:37" s="581" customFormat="1" x14ac:dyDescent="0.25"/>
    <row r="161" spans="1:37" s="588" customFormat="1" x14ac:dyDescent="0.25">
      <c r="A161" s="582" t="s">
        <v>292</v>
      </c>
      <c r="C161" s="588">
        <v>1990</v>
      </c>
      <c r="D161" s="588">
        <f>C161+1</f>
        <v>1991</v>
      </c>
      <c r="E161" s="588">
        <f t="shared" ref="E161:AK161" si="98">D161+1</f>
        <v>1992</v>
      </c>
      <c r="F161" s="588">
        <f t="shared" si="98"/>
        <v>1993</v>
      </c>
      <c r="G161" s="588">
        <f t="shared" si="98"/>
        <v>1994</v>
      </c>
      <c r="H161" s="588">
        <f t="shared" si="98"/>
        <v>1995</v>
      </c>
      <c r="I161" s="588">
        <f t="shared" si="98"/>
        <v>1996</v>
      </c>
      <c r="J161" s="588">
        <f t="shared" si="98"/>
        <v>1997</v>
      </c>
      <c r="K161" s="588">
        <f t="shared" si="98"/>
        <v>1998</v>
      </c>
      <c r="L161" s="588">
        <f t="shared" si="98"/>
        <v>1999</v>
      </c>
      <c r="M161" s="588">
        <f t="shared" si="98"/>
        <v>2000</v>
      </c>
      <c r="N161" s="588">
        <f t="shared" si="98"/>
        <v>2001</v>
      </c>
      <c r="O161" s="588">
        <f t="shared" si="98"/>
        <v>2002</v>
      </c>
      <c r="P161" s="588">
        <f t="shared" si="98"/>
        <v>2003</v>
      </c>
      <c r="Q161" s="588">
        <f t="shared" si="98"/>
        <v>2004</v>
      </c>
      <c r="R161" s="588">
        <f t="shared" si="98"/>
        <v>2005</v>
      </c>
      <c r="S161" s="588">
        <f t="shared" si="98"/>
        <v>2006</v>
      </c>
      <c r="T161" s="588">
        <f t="shared" si="98"/>
        <v>2007</v>
      </c>
      <c r="U161" s="588">
        <f t="shared" si="98"/>
        <v>2008</v>
      </c>
      <c r="V161" s="588">
        <f t="shared" si="98"/>
        <v>2009</v>
      </c>
      <c r="W161" s="588">
        <f t="shared" si="98"/>
        <v>2010</v>
      </c>
      <c r="X161" s="588">
        <f t="shared" si="98"/>
        <v>2011</v>
      </c>
      <c r="Y161" s="588">
        <f t="shared" si="98"/>
        <v>2012</v>
      </c>
      <c r="Z161" s="588">
        <f t="shared" si="98"/>
        <v>2013</v>
      </c>
      <c r="AA161" s="588">
        <f t="shared" si="98"/>
        <v>2014</v>
      </c>
      <c r="AB161" s="588">
        <f t="shared" si="98"/>
        <v>2015</v>
      </c>
      <c r="AC161" s="588">
        <f t="shared" si="98"/>
        <v>2016</v>
      </c>
      <c r="AD161" s="588">
        <f t="shared" si="98"/>
        <v>2017</v>
      </c>
      <c r="AE161" s="588">
        <f t="shared" si="98"/>
        <v>2018</v>
      </c>
      <c r="AF161" s="588">
        <f t="shared" si="98"/>
        <v>2019</v>
      </c>
      <c r="AG161" s="588">
        <f t="shared" si="98"/>
        <v>2020</v>
      </c>
      <c r="AH161" s="588">
        <f t="shared" si="98"/>
        <v>2021</v>
      </c>
      <c r="AI161" s="588">
        <f t="shared" si="98"/>
        <v>2022</v>
      </c>
      <c r="AJ161" s="574">
        <v>2023</v>
      </c>
      <c r="AK161" s="588">
        <f t="shared" si="98"/>
        <v>2024</v>
      </c>
    </row>
    <row r="162" spans="1:37" x14ac:dyDescent="0.25">
      <c r="A162" s="575" t="s">
        <v>257</v>
      </c>
      <c r="B162" s="575" t="s">
        <v>60</v>
      </c>
      <c r="C162" s="576">
        <f>'[4]Crops area and crops yeild'!C130</f>
        <v>155818</v>
      </c>
      <c r="D162" s="576">
        <f>'[4]Crops area and crops yeild'!D130</f>
        <v>159002</v>
      </c>
      <c r="E162" s="576">
        <f>'[4]Crops area and crops yeild'!E130</f>
        <v>156949</v>
      </c>
      <c r="F162" s="576">
        <f>'[4]Crops area and crops yeild'!F130</f>
        <v>144982</v>
      </c>
      <c r="G162" s="576">
        <f>'[4]Crops area and crops yeild'!G130</f>
        <v>146641</v>
      </c>
      <c r="H162" s="576">
        <f>'[4]Crops area and crops yeild'!H130</f>
        <v>137687</v>
      </c>
      <c r="I162" s="576">
        <f>'[4]Crops area and crops yeild'!I130</f>
        <v>126472</v>
      </c>
      <c r="J162" s="576">
        <f>'[4]Crops area and crops yeild'!J130</f>
        <v>117130</v>
      </c>
      <c r="K162" s="576">
        <f>'[4]Crops area and crops yeild'!K130</f>
        <v>104884</v>
      </c>
      <c r="L162" s="576">
        <f>'[4]Crops area and crops yeild'!L130</f>
        <v>98393</v>
      </c>
      <c r="M162" s="576">
        <f>'[4]Crops area and crops yeild'!M130</f>
        <v>101820</v>
      </c>
      <c r="N162" s="576">
        <f>'[4]Crops area and crops yeild'!N130</f>
        <v>98699</v>
      </c>
      <c r="O162" s="576">
        <f>'[4]Crops area and crops yeild'!O130</f>
        <v>83329</v>
      </c>
      <c r="P162" s="576">
        <f>'[4]Crops area and crops yeild'!P130</f>
        <v>79323</v>
      </c>
      <c r="Q162" s="576">
        <f>'[4]Crops area and crops yeild'!Q130</f>
        <v>80029</v>
      </c>
      <c r="R162" s="576">
        <f>'[4]Crops area and crops yeild'!R130</f>
        <v>83624</v>
      </c>
      <c r="S162" s="576">
        <f>'[4]Crops area and crops yeild'!S130</f>
        <v>80885</v>
      </c>
      <c r="T162" s="576">
        <f>'[4]Crops area and crops yeild'!T130</f>
        <v>77204</v>
      </c>
      <c r="U162" s="576">
        <f>'[4]Crops area and crops yeild'!U130</f>
        <v>72508.990000000005</v>
      </c>
      <c r="V162" s="576">
        <f>'[4]Crops area and crops yeild'!V130</f>
        <v>68974.350000000006</v>
      </c>
      <c r="W162" s="576">
        <f>'[4]Crops area and crops yeild'!W130</f>
        <v>65821.490000000005</v>
      </c>
      <c r="X162" s="576">
        <f>'[4]Crops area and crops yeild'!X130</f>
        <v>61176.84</v>
      </c>
      <c r="Y162" s="576">
        <f>'[4]Crops area and crops yeild'!Y130</f>
        <v>56005.95</v>
      </c>
      <c r="Z162" s="576">
        <f>'[4]Crops area and crops yeild'!Z130</f>
        <v>55884.14</v>
      </c>
      <c r="AA162" s="576">
        <f>'[4]Crops area and crops yeild'!AA130</f>
        <v>57357.21</v>
      </c>
      <c r="AB162" s="576">
        <f>'[4]Crops area and crops yeild'!AB130</f>
        <v>57074.43</v>
      </c>
      <c r="AC162" s="576">
        <f>'[4]Crops area and crops yeild'!AC130</f>
        <v>60052.17</v>
      </c>
      <c r="AD162" s="576">
        <f>'[4]Crops area and crops yeild'!AD130</f>
        <v>62508.480000000003</v>
      </c>
      <c r="AE162" s="576">
        <f>'[4]Crops area and crops yeild'!AE130</f>
        <v>65411.66</v>
      </c>
      <c r="AF162" s="576">
        <f>'[4]Crops area and crops yeild'!AF130</f>
        <v>74896</v>
      </c>
      <c r="AG162" s="576">
        <f>'[4]Crops area and crops yeild'!AG130</f>
        <v>79403.61</v>
      </c>
      <c r="AH162" s="576">
        <f>'[4]Crops area and crops yeild'!AH130</f>
        <v>80077.210000000006</v>
      </c>
      <c r="AI162" s="576">
        <f>'[4]Crops area and crops yeild'!AI130</f>
        <v>75328.39</v>
      </c>
      <c r="AJ162" s="576">
        <f>'[4]Crops area and crops yeild'!AJ130</f>
        <v>66460.539999999994</v>
      </c>
      <c r="AK162" s="576">
        <f>'[4]Crops area and crops yeild'!AK130</f>
        <v>66091.41</v>
      </c>
    </row>
    <row r="163" spans="1:37" x14ac:dyDescent="0.25">
      <c r="A163" s="577" t="s">
        <v>258</v>
      </c>
      <c r="B163" s="577" t="s">
        <v>259</v>
      </c>
      <c r="C163" s="576">
        <f>'[4]Crops area and crops yeild'!C131</f>
        <v>1107865.98</v>
      </c>
      <c r="D163" s="576">
        <f>'[4]Crops area and crops yeild'!D131</f>
        <v>742565</v>
      </c>
      <c r="E163" s="576">
        <f>'[4]Crops area and crops yeild'!E131</f>
        <v>742565</v>
      </c>
      <c r="F163" s="576">
        <f>'[4]Crops area and crops yeild'!F131</f>
        <v>742565</v>
      </c>
      <c r="G163" s="576">
        <f>'[4]Crops area and crops yeild'!G131</f>
        <v>742565</v>
      </c>
      <c r="H163" s="576">
        <f>'[4]Crops area and crops yeild'!H131</f>
        <v>742565</v>
      </c>
      <c r="I163" s="576">
        <f>'[4]Crops area and crops yeild'!I131</f>
        <v>742565</v>
      </c>
      <c r="J163" s="576">
        <f>'[4]Crops area and crops yeild'!J131</f>
        <v>742565</v>
      </c>
      <c r="K163" s="576">
        <f>'[4]Crops area and crops yeild'!K131</f>
        <v>742565</v>
      </c>
      <c r="L163" s="576">
        <f>'[4]Crops area and crops yeild'!L131</f>
        <v>725922</v>
      </c>
      <c r="M163" s="576">
        <f>'[4]Crops area and crops yeild'!M131</f>
        <v>755398</v>
      </c>
      <c r="N163" s="576">
        <f>'[4]Crops area and crops yeild'!N131</f>
        <v>760707</v>
      </c>
      <c r="O163" s="576">
        <f>'[4]Crops area and crops yeild'!O131</f>
        <v>661588</v>
      </c>
      <c r="P163" s="576">
        <f>'[4]Crops area and crops yeild'!P131</f>
        <v>500186</v>
      </c>
      <c r="Q163" s="576">
        <f>'[4]Crops area and crops yeild'!Q131</f>
        <v>672720</v>
      </c>
      <c r="R163" s="576">
        <f>'[4]Crops area and crops yeild'!R131</f>
        <v>695097</v>
      </c>
      <c r="S163" s="576">
        <f>'[4]Crops area and crops yeild'!S131</f>
        <v>667758</v>
      </c>
      <c r="T163" s="576">
        <f>'[4]Crops area and crops yeild'!T131</f>
        <v>610479</v>
      </c>
      <c r="U163" s="576">
        <f>'[4]Crops area and crops yeild'!U131</f>
        <v>583723.64</v>
      </c>
      <c r="V163" s="576">
        <f>'[4]Crops area and crops yeild'!V131</f>
        <v>587221.39</v>
      </c>
      <c r="W163" s="576">
        <f>'[4]Crops area and crops yeild'!W131</f>
        <v>527413.34</v>
      </c>
      <c r="X163" s="576">
        <f>'[4]Crops area and crops yeild'!X131</f>
        <v>476031.94</v>
      </c>
      <c r="Y163" s="576">
        <f>'[4]Crops area and crops yeild'!Y131</f>
        <v>404693.7</v>
      </c>
      <c r="Z163" s="576">
        <f>'[4]Crops area and crops yeild'!Z131</f>
        <v>426976.55</v>
      </c>
      <c r="AA163" s="576">
        <f>'[4]Crops area and crops yeild'!AA131</f>
        <v>480498.36</v>
      </c>
      <c r="AB163" s="576">
        <f>'[4]Crops area and crops yeild'!AB131</f>
        <v>392390.5</v>
      </c>
      <c r="AC163" s="576">
        <f>'[4]Crops area and crops yeild'!AC131</f>
        <v>484801.67</v>
      </c>
      <c r="AD163" s="576">
        <f>'[4]Crops area and crops yeild'!AD131</f>
        <v>444872.69</v>
      </c>
      <c r="AE163" s="576">
        <f>'[4]Crops area and crops yeild'!AE131</f>
        <v>418333.09</v>
      </c>
      <c r="AF163" s="576">
        <f>'[4]Crops area and crops yeild'!AF131</f>
        <v>503051.65</v>
      </c>
      <c r="AG163" s="576">
        <f>'[4]Crops area and crops yeild'!AG131</f>
        <v>540466.62</v>
      </c>
      <c r="AH163" s="576">
        <f>'[4]Crops area and crops yeild'!AH131</f>
        <v>583285.81000000006</v>
      </c>
      <c r="AI163" s="576">
        <f>'[4]Crops area and crops yeild'!AI131</f>
        <v>524351.02</v>
      </c>
      <c r="AJ163" s="576">
        <f>'[4]Crops area and crops yeild'!AJ131</f>
        <v>442164.91</v>
      </c>
      <c r="AK163" s="576">
        <f>'[4]Crops area and crops yeild'!AK131</f>
        <v>427167.38</v>
      </c>
    </row>
    <row r="164" spans="1:37" s="579" customFormat="1" x14ac:dyDescent="0.25">
      <c r="A164" s="579" t="s">
        <v>260</v>
      </c>
      <c r="B164" s="579" t="s">
        <v>261</v>
      </c>
      <c r="C164" s="579">
        <f>C163/C162</f>
        <v>7.11</v>
      </c>
      <c r="D164" s="579">
        <f>D163/D162</f>
        <v>4.6701613816178416</v>
      </c>
      <c r="E164" s="579">
        <f t="shared" ref="E164:AK164" si="99">E163/E162</f>
        <v>4.7312502787529711</v>
      </c>
      <c r="F164" s="579">
        <f t="shared" si="99"/>
        <v>5.1217737374294741</v>
      </c>
      <c r="G164" s="579">
        <f t="shared" si="99"/>
        <v>5.0638293519547739</v>
      </c>
      <c r="H164" s="579">
        <f t="shared" si="99"/>
        <v>5.3931380595117915</v>
      </c>
      <c r="I164" s="579">
        <f t="shared" si="99"/>
        <v>5.8713786450755903</v>
      </c>
      <c r="J164" s="579">
        <f t="shared" si="99"/>
        <v>6.3396653291214893</v>
      </c>
      <c r="K164" s="579">
        <f t="shared" si="99"/>
        <v>7.0798691888181224</v>
      </c>
      <c r="L164" s="579">
        <f t="shared" si="99"/>
        <v>7.3777809397009948</v>
      </c>
      <c r="M164" s="579">
        <f t="shared" si="99"/>
        <v>7.4189550186603812</v>
      </c>
      <c r="N164" s="579">
        <f t="shared" si="99"/>
        <v>7.7073425262667303</v>
      </c>
      <c r="O164" s="579">
        <f t="shared" si="99"/>
        <v>7.9394688523803234</v>
      </c>
      <c r="P164" s="579">
        <f t="shared" si="99"/>
        <v>6.3056868751812214</v>
      </c>
      <c r="Q164" s="579">
        <f t="shared" si="99"/>
        <v>8.4059528420947398</v>
      </c>
      <c r="R164" s="579">
        <f t="shared" si="99"/>
        <v>8.3121711470391269</v>
      </c>
      <c r="S164" s="579">
        <f t="shared" si="99"/>
        <v>8.255646906101255</v>
      </c>
      <c r="T164" s="579">
        <f t="shared" si="99"/>
        <v>7.9073493601367808</v>
      </c>
      <c r="U164" s="579">
        <f t="shared" si="99"/>
        <v>8.0503623067980943</v>
      </c>
      <c r="V164" s="579">
        <f t="shared" si="99"/>
        <v>8.5136197731475534</v>
      </c>
      <c r="W164" s="579">
        <f t="shared" si="99"/>
        <v>8.0127833630019598</v>
      </c>
      <c r="X164" s="579">
        <f t="shared" si="99"/>
        <v>7.7812443401784082</v>
      </c>
      <c r="Y164" s="579">
        <f t="shared" si="99"/>
        <v>7.2259054618303953</v>
      </c>
      <c r="Z164" s="579">
        <f t="shared" si="99"/>
        <v>7.6403886684128981</v>
      </c>
      <c r="AA164" s="579">
        <f t="shared" si="99"/>
        <v>8.3772965944473246</v>
      </c>
      <c r="AB164" s="579">
        <f t="shared" si="99"/>
        <v>6.8750664702214284</v>
      </c>
      <c r="AC164" s="579">
        <f t="shared" si="99"/>
        <v>8.0730083525707723</v>
      </c>
      <c r="AD164" s="579">
        <f t="shared" si="99"/>
        <v>7.1169974057919818</v>
      </c>
      <c r="AE164" s="579">
        <f t="shared" si="99"/>
        <v>6.3953902102469193</v>
      </c>
      <c r="AF164" s="579">
        <f t="shared" si="99"/>
        <v>6.7166691145054482</v>
      </c>
      <c r="AG164" s="579">
        <f t="shared" si="99"/>
        <v>6.8065749151707333</v>
      </c>
      <c r="AH164" s="579">
        <f t="shared" si="99"/>
        <v>7.2840426133727689</v>
      </c>
      <c r="AI164" s="579">
        <f t="shared" si="99"/>
        <v>6.9608685384089588</v>
      </c>
      <c r="AJ164" s="579">
        <f t="shared" si="99"/>
        <v>6.6530441973537986</v>
      </c>
      <c r="AK164" s="579">
        <f t="shared" si="99"/>
        <v>6.4632813855839961</v>
      </c>
    </row>
    <row r="165" spans="1:37" s="579" customFormat="1" x14ac:dyDescent="0.25">
      <c r="A165" s="579" t="s">
        <v>262</v>
      </c>
      <c r="B165" s="579" t="s">
        <v>263</v>
      </c>
      <c r="C165" s="585">
        <v>0.85</v>
      </c>
      <c r="D165" s="585">
        <f>C165</f>
        <v>0.85</v>
      </c>
      <c r="E165" s="585">
        <f t="shared" ref="E165:AK165" si="100">D165</f>
        <v>0.85</v>
      </c>
      <c r="F165" s="585">
        <f t="shared" si="100"/>
        <v>0.85</v>
      </c>
      <c r="G165" s="585">
        <f t="shared" si="100"/>
        <v>0.85</v>
      </c>
      <c r="H165" s="585">
        <f t="shared" si="100"/>
        <v>0.85</v>
      </c>
      <c r="I165" s="585">
        <f t="shared" si="100"/>
        <v>0.85</v>
      </c>
      <c r="J165" s="585">
        <f t="shared" si="100"/>
        <v>0.85</v>
      </c>
      <c r="K165" s="585">
        <f t="shared" si="100"/>
        <v>0.85</v>
      </c>
      <c r="L165" s="585">
        <f t="shared" si="100"/>
        <v>0.85</v>
      </c>
      <c r="M165" s="585">
        <f t="shared" si="100"/>
        <v>0.85</v>
      </c>
      <c r="N165" s="585">
        <f t="shared" si="100"/>
        <v>0.85</v>
      </c>
      <c r="O165" s="585">
        <f t="shared" si="100"/>
        <v>0.85</v>
      </c>
      <c r="P165" s="585">
        <f t="shared" si="100"/>
        <v>0.85</v>
      </c>
      <c r="Q165" s="585">
        <f t="shared" si="100"/>
        <v>0.85</v>
      </c>
      <c r="R165" s="585">
        <f t="shared" si="100"/>
        <v>0.85</v>
      </c>
      <c r="S165" s="585">
        <f t="shared" si="100"/>
        <v>0.85</v>
      </c>
      <c r="T165" s="585">
        <f t="shared" si="100"/>
        <v>0.85</v>
      </c>
      <c r="U165" s="585">
        <f t="shared" si="100"/>
        <v>0.85</v>
      </c>
      <c r="V165" s="585">
        <f t="shared" si="100"/>
        <v>0.85</v>
      </c>
      <c r="W165" s="585">
        <f t="shared" si="100"/>
        <v>0.85</v>
      </c>
      <c r="X165" s="585">
        <f t="shared" si="100"/>
        <v>0.85</v>
      </c>
      <c r="Y165" s="585">
        <f t="shared" si="100"/>
        <v>0.85</v>
      </c>
      <c r="Z165" s="585">
        <f t="shared" si="100"/>
        <v>0.85</v>
      </c>
      <c r="AA165" s="585">
        <f t="shared" si="100"/>
        <v>0.85</v>
      </c>
      <c r="AB165" s="585">
        <f t="shared" si="100"/>
        <v>0.85</v>
      </c>
      <c r="AC165" s="585">
        <f t="shared" si="100"/>
        <v>0.85</v>
      </c>
      <c r="AD165" s="585">
        <f t="shared" si="100"/>
        <v>0.85</v>
      </c>
      <c r="AE165" s="585">
        <f t="shared" si="100"/>
        <v>0.85</v>
      </c>
      <c r="AF165" s="585">
        <f t="shared" si="100"/>
        <v>0.85</v>
      </c>
      <c r="AG165" s="585">
        <f t="shared" si="100"/>
        <v>0.85</v>
      </c>
      <c r="AH165" s="585">
        <f t="shared" si="100"/>
        <v>0.85</v>
      </c>
      <c r="AI165" s="585">
        <f t="shared" si="100"/>
        <v>0.85</v>
      </c>
      <c r="AJ165" s="585">
        <f t="shared" si="100"/>
        <v>0.85</v>
      </c>
      <c r="AK165" s="585">
        <f t="shared" si="100"/>
        <v>0.85</v>
      </c>
    </row>
    <row r="166" spans="1:37" s="579" customFormat="1" x14ac:dyDescent="0.25">
      <c r="A166" s="579" t="s">
        <v>264</v>
      </c>
      <c r="B166" s="579" t="s">
        <v>265</v>
      </c>
      <c r="C166" s="579">
        <f>C164*C165</f>
        <v>6.0434999999999999</v>
      </c>
      <c r="D166" s="579">
        <f>D164*D165</f>
        <v>3.9696371743751651</v>
      </c>
      <c r="E166" s="579">
        <f t="shared" ref="E166:AK166" si="101">E164*E165</f>
        <v>4.0215627369400258</v>
      </c>
      <c r="F166" s="579">
        <f t="shared" si="101"/>
        <v>4.3535076768150525</v>
      </c>
      <c r="G166" s="579">
        <f t="shared" si="101"/>
        <v>4.3042549491615576</v>
      </c>
      <c r="H166" s="579">
        <f t="shared" si="101"/>
        <v>4.5841673505850222</v>
      </c>
      <c r="I166" s="579">
        <f t="shared" si="101"/>
        <v>4.9906718483142516</v>
      </c>
      <c r="J166" s="579">
        <f t="shared" si="101"/>
        <v>5.3887155297532656</v>
      </c>
      <c r="K166" s="579">
        <f t="shared" si="101"/>
        <v>6.0178888104954043</v>
      </c>
      <c r="L166" s="579">
        <f t="shared" si="101"/>
        <v>6.2711137987458452</v>
      </c>
      <c r="M166" s="579">
        <f t="shared" si="101"/>
        <v>6.3061117658613242</v>
      </c>
      <c r="N166" s="579">
        <f t="shared" si="101"/>
        <v>6.5512411473267207</v>
      </c>
      <c r="O166" s="579">
        <f t="shared" si="101"/>
        <v>6.748548524523275</v>
      </c>
      <c r="P166" s="579">
        <f t="shared" si="101"/>
        <v>5.3598338439040383</v>
      </c>
      <c r="Q166" s="579">
        <f t="shared" si="101"/>
        <v>7.1450599157805286</v>
      </c>
      <c r="R166" s="579">
        <f t="shared" si="101"/>
        <v>7.0653454749832578</v>
      </c>
      <c r="S166" s="579">
        <f t="shared" si="101"/>
        <v>7.0172998701860667</v>
      </c>
      <c r="T166" s="579">
        <f t="shared" si="101"/>
        <v>6.7212469561162633</v>
      </c>
      <c r="U166" s="579">
        <f t="shared" si="101"/>
        <v>6.84280796077838</v>
      </c>
      <c r="V166" s="579">
        <f t="shared" si="101"/>
        <v>7.2365768071754202</v>
      </c>
      <c r="W166" s="579">
        <f t="shared" si="101"/>
        <v>6.8108658585516659</v>
      </c>
      <c r="X166" s="579">
        <f t="shared" si="101"/>
        <v>6.6140576891516467</v>
      </c>
      <c r="Y166" s="579">
        <f t="shared" si="101"/>
        <v>6.1420196425558355</v>
      </c>
      <c r="Z166" s="579">
        <f t="shared" si="101"/>
        <v>6.4943303681509637</v>
      </c>
      <c r="AA166" s="579">
        <f t="shared" si="101"/>
        <v>7.120702105280226</v>
      </c>
      <c r="AB166" s="579">
        <f t="shared" si="101"/>
        <v>5.8438064996882142</v>
      </c>
      <c r="AC166" s="579">
        <f t="shared" si="101"/>
        <v>6.8620570996851562</v>
      </c>
      <c r="AD166" s="579">
        <f t="shared" si="101"/>
        <v>6.049447794923184</v>
      </c>
      <c r="AE166" s="579">
        <f t="shared" si="101"/>
        <v>5.4360816787098809</v>
      </c>
      <c r="AF166" s="579">
        <f t="shared" si="101"/>
        <v>5.7091687473296311</v>
      </c>
      <c r="AG166" s="579">
        <f t="shared" si="101"/>
        <v>5.7855886778951229</v>
      </c>
      <c r="AH166" s="579">
        <f t="shared" si="101"/>
        <v>6.1914362213668532</v>
      </c>
      <c r="AI166" s="579">
        <f t="shared" si="101"/>
        <v>5.9167382576476149</v>
      </c>
      <c r="AJ166" s="579">
        <f t="shared" si="101"/>
        <v>5.6550875677507291</v>
      </c>
      <c r="AK166" s="579">
        <f t="shared" si="101"/>
        <v>5.4937891777463967</v>
      </c>
    </row>
    <row r="167" spans="1:37" s="579" customFormat="1" x14ac:dyDescent="0.25">
      <c r="A167" s="579" t="s">
        <v>266</v>
      </c>
      <c r="C167" s="585">
        <v>0.28999999999999998</v>
      </c>
      <c r="D167" s="585">
        <f>C167</f>
        <v>0.28999999999999998</v>
      </c>
      <c r="E167" s="585">
        <f t="shared" ref="E167:AK168" si="102">D167</f>
        <v>0.28999999999999998</v>
      </c>
      <c r="F167" s="585">
        <f t="shared" si="102"/>
        <v>0.28999999999999998</v>
      </c>
      <c r="G167" s="585">
        <f t="shared" si="102"/>
        <v>0.28999999999999998</v>
      </c>
      <c r="H167" s="585">
        <f t="shared" si="102"/>
        <v>0.28999999999999998</v>
      </c>
      <c r="I167" s="585">
        <f t="shared" si="102"/>
        <v>0.28999999999999998</v>
      </c>
      <c r="J167" s="585">
        <f t="shared" si="102"/>
        <v>0.28999999999999998</v>
      </c>
      <c r="K167" s="585">
        <f t="shared" si="102"/>
        <v>0.28999999999999998</v>
      </c>
      <c r="L167" s="585">
        <f t="shared" si="102"/>
        <v>0.28999999999999998</v>
      </c>
      <c r="M167" s="585">
        <f t="shared" si="102"/>
        <v>0.28999999999999998</v>
      </c>
      <c r="N167" s="585">
        <f t="shared" si="102"/>
        <v>0.28999999999999998</v>
      </c>
      <c r="O167" s="585">
        <f t="shared" si="102"/>
        <v>0.28999999999999998</v>
      </c>
      <c r="P167" s="585">
        <f t="shared" si="102"/>
        <v>0.28999999999999998</v>
      </c>
      <c r="Q167" s="585">
        <f t="shared" si="102"/>
        <v>0.28999999999999998</v>
      </c>
      <c r="R167" s="585">
        <f t="shared" si="102"/>
        <v>0.28999999999999998</v>
      </c>
      <c r="S167" s="585">
        <f t="shared" si="102"/>
        <v>0.28999999999999998</v>
      </c>
      <c r="T167" s="585">
        <f t="shared" si="102"/>
        <v>0.28999999999999998</v>
      </c>
      <c r="U167" s="585">
        <f t="shared" si="102"/>
        <v>0.28999999999999998</v>
      </c>
      <c r="V167" s="585">
        <f t="shared" si="102"/>
        <v>0.28999999999999998</v>
      </c>
      <c r="W167" s="585">
        <f t="shared" si="102"/>
        <v>0.28999999999999998</v>
      </c>
      <c r="X167" s="585">
        <f t="shared" si="102"/>
        <v>0.28999999999999998</v>
      </c>
      <c r="Y167" s="585">
        <f t="shared" si="102"/>
        <v>0.28999999999999998</v>
      </c>
      <c r="Z167" s="585">
        <f t="shared" si="102"/>
        <v>0.28999999999999998</v>
      </c>
      <c r="AA167" s="585">
        <f t="shared" si="102"/>
        <v>0.28999999999999998</v>
      </c>
      <c r="AB167" s="585">
        <f t="shared" si="102"/>
        <v>0.28999999999999998</v>
      </c>
      <c r="AC167" s="585">
        <f t="shared" si="102"/>
        <v>0.28999999999999998</v>
      </c>
      <c r="AD167" s="585">
        <f t="shared" si="102"/>
        <v>0.28999999999999998</v>
      </c>
      <c r="AE167" s="585">
        <f t="shared" si="102"/>
        <v>0.28999999999999998</v>
      </c>
      <c r="AF167" s="585">
        <f t="shared" si="102"/>
        <v>0.28999999999999998</v>
      </c>
      <c r="AG167" s="585">
        <f t="shared" si="102"/>
        <v>0.28999999999999998</v>
      </c>
      <c r="AH167" s="585">
        <f t="shared" si="102"/>
        <v>0.28999999999999998</v>
      </c>
      <c r="AI167" s="585">
        <f t="shared" si="102"/>
        <v>0.28999999999999998</v>
      </c>
      <c r="AJ167" s="585">
        <f t="shared" si="102"/>
        <v>0.28999999999999998</v>
      </c>
      <c r="AK167" s="585">
        <f t="shared" si="102"/>
        <v>0.28999999999999998</v>
      </c>
    </row>
    <row r="168" spans="1:37" s="579" customFormat="1" x14ac:dyDescent="0.25">
      <c r="A168" s="579" t="s">
        <v>267</v>
      </c>
      <c r="C168" s="585">
        <v>0</v>
      </c>
      <c r="D168" s="585">
        <f>C168</f>
        <v>0</v>
      </c>
      <c r="E168" s="585">
        <f t="shared" si="102"/>
        <v>0</v>
      </c>
      <c r="F168" s="585">
        <f t="shared" si="102"/>
        <v>0</v>
      </c>
      <c r="G168" s="585">
        <f t="shared" si="102"/>
        <v>0</v>
      </c>
      <c r="H168" s="585">
        <f t="shared" si="102"/>
        <v>0</v>
      </c>
      <c r="I168" s="585">
        <f t="shared" si="102"/>
        <v>0</v>
      </c>
      <c r="J168" s="585">
        <f t="shared" si="102"/>
        <v>0</v>
      </c>
      <c r="K168" s="585">
        <f t="shared" si="102"/>
        <v>0</v>
      </c>
      <c r="L168" s="585">
        <f t="shared" si="102"/>
        <v>0</v>
      </c>
      <c r="M168" s="585">
        <f t="shared" si="102"/>
        <v>0</v>
      </c>
      <c r="N168" s="585">
        <f t="shared" si="102"/>
        <v>0</v>
      </c>
      <c r="O168" s="585">
        <f t="shared" si="102"/>
        <v>0</v>
      </c>
      <c r="P168" s="585">
        <f t="shared" si="102"/>
        <v>0</v>
      </c>
      <c r="Q168" s="585">
        <f t="shared" si="102"/>
        <v>0</v>
      </c>
      <c r="R168" s="585">
        <f t="shared" si="102"/>
        <v>0</v>
      </c>
      <c r="S168" s="585">
        <f t="shared" si="102"/>
        <v>0</v>
      </c>
      <c r="T168" s="585">
        <f t="shared" si="102"/>
        <v>0</v>
      </c>
      <c r="U168" s="585">
        <f t="shared" si="102"/>
        <v>0</v>
      </c>
      <c r="V168" s="585">
        <f t="shared" si="102"/>
        <v>0</v>
      </c>
      <c r="W168" s="585">
        <f t="shared" si="102"/>
        <v>0</v>
      </c>
      <c r="X168" s="585">
        <f t="shared" si="102"/>
        <v>0</v>
      </c>
      <c r="Y168" s="585">
        <f t="shared" si="102"/>
        <v>0</v>
      </c>
      <c r="Z168" s="585">
        <f t="shared" si="102"/>
        <v>0</v>
      </c>
      <c r="AA168" s="585">
        <f t="shared" si="102"/>
        <v>0</v>
      </c>
      <c r="AB168" s="585">
        <f t="shared" si="102"/>
        <v>0</v>
      </c>
      <c r="AC168" s="585">
        <f t="shared" si="102"/>
        <v>0</v>
      </c>
      <c r="AD168" s="585">
        <f t="shared" si="102"/>
        <v>0</v>
      </c>
      <c r="AE168" s="585">
        <f t="shared" si="102"/>
        <v>0</v>
      </c>
      <c r="AF168" s="585">
        <f t="shared" si="102"/>
        <v>0</v>
      </c>
      <c r="AG168" s="585">
        <f t="shared" si="102"/>
        <v>0</v>
      </c>
      <c r="AH168" s="585">
        <f t="shared" si="102"/>
        <v>0</v>
      </c>
      <c r="AI168" s="585">
        <f t="shared" si="102"/>
        <v>0</v>
      </c>
      <c r="AJ168" s="585">
        <f t="shared" si="102"/>
        <v>0</v>
      </c>
      <c r="AK168" s="585">
        <f t="shared" si="102"/>
        <v>0</v>
      </c>
    </row>
    <row r="169" spans="1:37" s="579" customFormat="1" x14ac:dyDescent="0.25">
      <c r="A169" s="579" t="s">
        <v>268</v>
      </c>
      <c r="B169" s="579" t="s">
        <v>261</v>
      </c>
      <c r="C169" s="579">
        <f>C166*C167+C168</f>
        <v>1.7526149999999998</v>
      </c>
      <c r="D169" s="579">
        <f>D166*D167+D168</f>
        <v>1.1511947805687979</v>
      </c>
      <c r="E169" s="579">
        <f t="shared" ref="E169:AK169" si="103">E166*E167+E168</f>
        <v>1.1662531937126075</v>
      </c>
      <c r="F169" s="579">
        <f t="shared" si="103"/>
        <v>1.2625172262763651</v>
      </c>
      <c r="G169" s="579">
        <f t="shared" si="103"/>
        <v>1.2482339352568517</v>
      </c>
      <c r="H169" s="579">
        <f t="shared" si="103"/>
        <v>1.3294085316696564</v>
      </c>
      <c r="I169" s="579">
        <f t="shared" si="103"/>
        <v>1.4472948360111328</v>
      </c>
      <c r="J169" s="579">
        <f t="shared" si="103"/>
        <v>1.5627275036284469</v>
      </c>
      <c r="K169" s="579">
        <f t="shared" si="103"/>
        <v>1.7451877550436672</v>
      </c>
      <c r="L169" s="579">
        <f t="shared" si="103"/>
        <v>1.818623001636295</v>
      </c>
      <c r="M169" s="579">
        <f t="shared" si="103"/>
        <v>1.8287724120997839</v>
      </c>
      <c r="N169" s="579">
        <f t="shared" si="103"/>
        <v>1.899859932724749</v>
      </c>
      <c r="O169" s="579">
        <f t="shared" si="103"/>
        <v>1.9570790721117497</v>
      </c>
      <c r="P169" s="579">
        <f t="shared" si="103"/>
        <v>1.5543518147321711</v>
      </c>
      <c r="Q169" s="579">
        <f t="shared" si="103"/>
        <v>2.0720673755763532</v>
      </c>
      <c r="R169" s="579">
        <f t="shared" si="103"/>
        <v>2.0489501877451448</v>
      </c>
      <c r="S169" s="579">
        <f t="shared" si="103"/>
        <v>2.0350169623539593</v>
      </c>
      <c r="T169" s="579">
        <f t="shared" si="103"/>
        <v>1.9491616172737163</v>
      </c>
      <c r="U169" s="579">
        <f t="shared" si="103"/>
        <v>1.98441430862573</v>
      </c>
      <c r="V169" s="579">
        <f t="shared" si="103"/>
        <v>2.0986072740808717</v>
      </c>
      <c r="W169" s="579">
        <f t="shared" si="103"/>
        <v>1.975151098979983</v>
      </c>
      <c r="X169" s="579">
        <f t="shared" si="103"/>
        <v>1.9180767298539774</v>
      </c>
      <c r="Y169" s="579">
        <f t="shared" si="103"/>
        <v>1.7811856963411923</v>
      </c>
      <c r="Z169" s="579">
        <f t="shared" si="103"/>
        <v>1.8833558067637792</v>
      </c>
      <c r="AA169" s="579">
        <f t="shared" si="103"/>
        <v>2.0650036105312655</v>
      </c>
      <c r="AB169" s="579">
        <f t="shared" si="103"/>
        <v>1.6947038849095819</v>
      </c>
      <c r="AC169" s="579">
        <f t="shared" si="103"/>
        <v>1.9899965589086952</v>
      </c>
      <c r="AD169" s="579">
        <f t="shared" si="103"/>
        <v>1.7543398605277232</v>
      </c>
      <c r="AE169" s="579">
        <f t="shared" si="103"/>
        <v>1.5764636868258655</v>
      </c>
      <c r="AF169" s="579">
        <f t="shared" si="103"/>
        <v>1.6556589367255929</v>
      </c>
      <c r="AG169" s="579">
        <f t="shared" si="103"/>
        <v>1.6778207165895855</v>
      </c>
      <c r="AH169" s="579">
        <f t="shared" si="103"/>
        <v>1.7955165041963874</v>
      </c>
      <c r="AI169" s="579">
        <f t="shared" si="103"/>
        <v>1.7158540947178083</v>
      </c>
      <c r="AJ169" s="579">
        <f t="shared" si="103"/>
        <v>1.6399753946477114</v>
      </c>
      <c r="AK169" s="579">
        <f t="shared" si="103"/>
        <v>1.593198861546455</v>
      </c>
    </row>
    <row r="170" spans="1:37" s="579" customFormat="1" x14ac:dyDescent="0.25">
      <c r="A170" s="579" t="s">
        <v>269</v>
      </c>
      <c r="C170" s="575">
        <v>1</v>
      </c>
      <c r="D170" s="575">
        <f>C170</f>
        <v>1</v>
      </c>
      <c r="E170" s="575">
        <f t="shared" ref="E170:AK172" si="104">D170</f>
        <v>1</v>
      </c>
      <c r="F170" s="575">
        <f t="shared" si="104"/>
        <v>1</v>
      </c>
      <c r="G170" s="575">
        <f t="shared" si="104"/>
        <v>1</v>
      </c>
      <c r="H170" s="575">
        <f t="shared" si="104"/>
        <v>1</v>
      </c>
      <c r="I170" s="575">
        <f t="shared" si="104"/>
        <v>1</v>
      </c>
      <c r="J170" s="575">
        <f t="shared" si="104"/>
        <v>1</v>
      </c>
      <c r="K170" s="575">
        <f t="shared" si="104"/>
        <v>1</v>
      </c>
      <c r="L170" s="575">
        <f t="shared" si="104"/>
        <v>1</v>
      </c>
      <c r="M170" s="575">
        <f t="shared" si="104"/>
        <v>1</v>
      </c>
      <c r="N170" s="575">
        <f t="shared" si="104"/>
        <v>1</v>
      </c>
      <c r="O170" s="575">
        <f t="shared" si="104"/>
        <v>1</v>
      </c>
      <c r="P170" s="575">
        <f t="shared" si="104"/>
        <v>1</v>
      </c>
      <c r="Q170" s="575">
        <f t="shared" si="104"/>
        <v>1</v>
      </c>
      <c r="R170" s="575">
        <f t="shared" si="104"/>
        <v>1</v>
      </c>
      <c r="S170" s="575">
        <f t="shared" si="104"/>
        <v>1</v>
      </c>
      <c r="T170" s="575">
        <f t="shared" si="104"/>
        <v>1</v>
      </c>
      <c r="U170" s="575">
        <f t="shared" si="104"/>
        <v>1</v>
      </c>
      <c r="V170" s="575">
        <f t="shared" si="104"/>
        <v>1</v>
      </c>
      <c r="W170" s="575">
        <f t="shared" si="104"/>
        <v>1</v>
      </c>
      <c r="X170" s="575">
        <f t="shared" si="104"/>
        <v>1</v>
      </c>
      <c r="Y170" s="575">
        <f t="shared" si="104"/>
        <v>1</v>
      </c>
      <c r="Z170" s="575">
        <f t="shared" si="104"/>
        <v>1</v>
      </c>
      <c r="AA170" s="575">
        <f t="shared" si="104"/>
        <v>1</v>
      </c>
      <c r="AB170" s="575">
        <f t="shared" si="104"/>
        <v>1</v>
      </c>
      <c r="AC170" s="575">
        <f t="shared" si="104"/>
        <v>1</v>
      </c>
      <c r="AD170" s="575">
        <f t="shared" si="104"/>
        <v>1</v>
      </c>
      <c r="AE170" s="575">
        <f t="shared" si="104"/>
        <v>1</v>
      </c>
      <c r="AF170" s="575">
        <f t="shared" si="104"/>
        <v>1</v>
      </c>
      <c r="AG170" s="575">
        <f t="shared" si="104"/>
        <v>1</v>
      </c>
      <c r="AH170" s="575">
        <f t="shared" si="104"/>
        <v>1</v>
      </c>
      <c r="AI170" s="575">
        <f t="shared" si="104"/>
        <v>1</v>
      </c>
      <c r="AJ170" s="575">
        <f t="shared" si="104"/>
        <v>1</v>
      </c>
      <c r="AK170" s="575">
        <f t="shared" si="104"/>
        <v>1</v>
      </c>
    </row>
    <row r="171" spans="1:37" s="579" customFormat="1" x14ac:dyDescent="0.25">
      <c r="A171" s="579" t="s">
        <v>270</v>
      </c>
      <c r="B171" s="579" t="s">
        <v>271</v>
      </c>
      <c r="C171" s="587">
        <v>2.7E-2</v>
      </c>
      <c r="D171" s="587">
        <f>C171</f>
        <v>2.7E-2</v>
      </c>
      <c r="E171" s="587">
        <f t="shared" si="104"/>
        <v>2.7E-2</v>
      </c>
      <c r="F171" s="587">
        <f t="shared" si="104"/>
        <v>2.7E-2</v>
      </c>
      <c r="G171" s="587">
        <f t="shared" si="104"/>
        <v>2.7E-2</v>
      </c>
      <c r="H171" s="587">
        <f t="shared" si="104"/>
        <v>2.7E-2</v>
      </c>
      <c r="I171" s="587">
        <f t="shared" si="104"/>
        <v>2.7E-2</v>
      </c>
      <c r="J171" s="587">
        <f t="shared" si="104"/>
        <v>2.7E-2</v>
      </c>
      <c r="K171" s="587">
        <f t="shared" si="104"/>
        <v>2.7E-2</v>
      </c>
      <c r="L171" s="587">
        <f t="shared" si="104"/>
        <v>2.7E-2</v>
      </c>
      <c r="M171" s="587">
        <f t="shared" si="104"/>
        <v>2.7E-2</v>
      </c>
      <c r="N171" s="587">
        <f t="shared" si="104"/>
        <v>2.7E-2</v>
      </c>
      <c r="O171" s="587">
        <f t="shared" si="104"/>
        <v>2.7E-2</v>
      </c>
      <c r="P171" s="587">
        <f t="shared" si="104"/>
        <v>2.7E-2</v>
      </c>
      <c r="Q171" s="587">
        <f t="shared" si="104"/>
        <v>2.7E-2</v>
      </c>
      <c r="R171" s="587">
        <f t="shared" si="104"/>
        <v>2.7E-2</v>
      </c>
      <c r="S171" s="587">
        <f t="shared" si="104"/>
        <v>2.7E-2</v>
      </c>
      <c r="T171" s="587">
        <f t="shared" si="104"/>
        <v>2.7E-2</v>
      </c>
      <c r="U171" s="587">
        <f t="shared" si="104"/>
        <v>2.7E-2</v>
      </c>
      <c r="V171" s="587">
        <f t="shared" si="104"/>
        <v>2.7E-2</v>
      </c>
      <c r="W171" s="587">
        <f t="shared" si="104"/>
        <v>2.7E-2</v>
      </c>
      <c r="X171" s="587">
        <f t="shared" si="104"/>
        <v>2.7E-2</v>
      </c>
      <c r="Y171" s="587">
        <f t="shared" si="104"/>
        <v>2.7E-2</v>
      </c>
      <c r="Z171" s="587">
        <f t="shared" si="104"/>
        <v>2.7E-2</v>
      </c>
      <c r="AA171" s="587">
        <f t="shared" si="104"/>
        <v>2.7E-2</v>
      </c>
      <c r="AB171" s="587">
        <f t="shared" si="104"/>
        <v>2.7E-2</v>
      </c>
      <c r="AC171" s="587">
        <f t="shared" si="104"/>
        <v>2.7E-2</v>
      </c>
      <c r="AD171" s="587">
        <f t="shared" si="104"/>
        <v>2.7E-2</v>
      </c>
      <c r="AE171" s="587">
        <f t="shared" si="104"/>
        <v>2.7E-2</v>
      </c>
      <c r="AF171" s="587">
        <f t="shared" si="104"/>
        <v>2.7E-2</v>
      </c>
      <c r="AG171" s="587">
        <f t="shared" si="104"/>
        <v>2.7E-2</v>
      </c>
      <c r="AH171" s="587">
        <f t="shared" si="104"/>
        <v>2.7E-2</v>
      </c>
      <c r="AI171" s="587">
        <f t="shared" si="104"/>
        <v>2.7E-2</v>
      </c>
      <c r="AJ171" s="587">
        <f t="shared" si="104"/>
        <v>2.7E-2</v>
      </c>
      <c r="AK171" s="587">
        <f t="shared" si="104"/>
        <v>2.7E-2</v>
      </c>
    </row>
    <row r="172" spans="1:37" s="579" customFormat="1" x14ac:dyDescent="0.25">
      <c r="A172" s="579" t="s">
        <v>272</v>
      </c>
      <c r="C172" s="575">
        <v>1</v>
      </c>
      <c r="D172" s="575">
        <f>C172</f>
        <v>1</v>
      </c>
      <c r="E172" s="575">
        <f t="shared" si="104"/>
        <v>1</v>
      </c>
      <c r="F172" s="575">
        <f t="shared" si="104"/>
        <v>1</v>
      </c>
      <c r="G172" s="575">
        <f t="shared" si="104"/>
        <v>1</v>
      </c>
      <c r="H172" s="575">
        <f t="shared" si="104"/>
        <v>1</v>
      </c>
      <c r="I172" s="575">
        <f t="shared" si="104"/>
        <v>1</v>
      </c>
      <c r="J172" s="575">
        <f t="shared" si="104"/>
        <v>1</v>
      </c>
      <c r="K172" s="575">
        <f t="shared" si="104"/>
        <v>1</v>
      </c>
      <c r="L172" s="575">
        <f t="shared" si="104"/>
        <v>1</v>
      </c>
      <c r="M172" s="575">
        <f t="shared" si="104"/>
        <v>1</v>
      </c>
      <c r="N172" s="575">
        <f t="shared" si="104"/>
        <v>1</v>
      </c>
      <c r="O172" s="575">
        <f t="shared" si="104"/>
        <v>1</v>
      </c>
      <c r="P172" s="575">
        <f t="shared" si="104"/>
        <v>1</v>
      </c>
      <c r="Q172" s="575">
        <f t="shared" si="104"/>
        <v>1</v>
      </c>
      <c r="R172" s="575">
        <f t="shared" si="104"/>
        <v>1</v>
      </c>
      <c r="S172" s="575">
        <f t="shared" si="104"/>
        <v>1</v>
      </c>
      <c r="T172" s="575">
        <f t="shared" si="104"/>
        <v>1</v>
      </c>
      <c r="U172" s="575">
        <f t="shared" si="104"/>
        <v>1</v>
      </c>
      <c r="V172" s="575">
        <f t="shared" si="104"/>
        <v>1</v>
      </c>
      <c r="W172" s="575">
        <f t="shared" si="104"/>
        <v>1</v>
      </c>
      <c r="X172" s="575">
        <f t="shared" si="104"/>
        <v>1</v>
      </c>
      <c r="Y172" s="575">
        <f t="shared" si="104"/>
        <v>1</v>
      </c>
      <c r="Z172" s="575">
        <f t="shared" si="104"/>
        <v>1</v>
      </c>
      <c r="AA172" s="575">
        <f t="shared" si="104"/>
        <v>1</v>
      </c>
      <c r="AB172" s="575">
        <f t="shared" si="104"/>
        <v>1</v>
      </c>
      <c r="AC172" s="575">
        <f t="shared" si="104"/>
        <v>1</v>
      </c>
      <c r="AD172" s="575">
        <f t="shared" si="104"/>
        <v>1</v>
      </c>
      <c r="AE172" s="575">
        <f t="shared" si="104"/>
        <v>1</v>
      </c>
      <c r="AF172" s="575">
        <f t="shared" si="104"/>
        <v>1</v>
      </c>
      <c r="AG172" s="575">
        <f t="shared" si="104"/>
        <v>1</v>
      </c>
      <c r="AH172" s="575">
        <f t="shared" si="104"/>
        <v>1</v>
      </c>
      <c r="AI172" s="575">
        <f t="shared" si="104"/>
        <v>1</v>
      </c>
      <c r="AJ172" s="575">
        <f t="shared" si="104"/>
        <v>1</v>
      </c>
      <c r="AK172" s="575">
        <f t="shared" si="104"/>
        <v>1</v>
      </c>
    </row>
    <row r="173" spans="1:37" s="579" customFormat="1" x14ac:dyDescent="0.25">
      <c r="A173" s="579" t="s">
        <v>273</v>
      </c>
      <c r="C173" s="579">
        <f>C169*1000/(C166*1000)</f>
        <v>0.28999999999999998</v>
      </c>
      <c r="D173" s="579">
        <f>D169*1000/(D166*1000)</f>
        <v>0.28999999999999998</v>
      </c>
      <c r="E173" s="579">
        <f t="shared" ref="E173:AJ173" si="105">E169*1000/(E166*1000)</f>
        <v>0.29000000000000004</v>
      </c>
      <c r="F173" s="579">
        <f t="shared" si="105"/>
        <v>0.29000000000000004</v>
      </c>
      <c r="G173" s="579">
        <f t="shared" si="105"/>
        <v>0.29000000000000004</v>
      </c>
      <c r="H173" s="579">
        <f t="shared" si="105"/>
        <v>0.28999999999999998</v>
      </c>
      <c r="I173" s="579">
        <f t="shared" si="105"/>
        <v>0.29000000000000004</v>
      </c>
      <c r="J173" s="579">
        <f t="shared" si="105"/>
        <v>0.28999999999999998</v>
      </c>
      <c r="K173" s="579">
        <f t="shared" si="105"/>
        <v>0.29000000000000004</v>
      </c>
      <c r="L173" s="579">
        <f t="shared" si="105"/>
        <v>0.28999999999999998</v>
      </c>
      <c r="M173" s="579">
        <f t="shared" si="105"/>
        <v>0.28999999999999998</v>
      </c>
      <c r="N173" s="579">
        <f t="shared" si="105"/>
        <v>0.28999999999999998</v>
      </c>
      <c r="O173" s="579">
        <f t="shared" si="105"/>
        <v>0.28999999999999998</v>
      </c>
      <c r="P173" s="579">
        <f t="shared" si="105"/>
        <v>0.28999999999999998</v>
      </c>
      <c r="Q173" s="579">
        <f t="shared" si="105"/>
        <v>0.29000000000000004</v>
      </c>
      <c r="R173" s="579">
        <f t="shared" si="105"/>
        <v>0.28999999999999998</v>
      </c>
      <c r="S173" s="579">
        <f t="shared" si="105"/>
        <v>0.28999999999999998</v>
      </c>
      <c r="T173" s="579">
        <f t="shared" si="105"/>
        <v>0.28999999999999998</v>
      </c>
      <c r="U173" s="579">
        <f t="shared" si="105"/>
        <v>0.28999999999999998</v>
      </c>
      <c r="V173" s="579">
        <f t="shared" si="105"/>
        <v>0.28999999999999998</v>
      </c>
      <c r="W173" s="579">
        <f t="shared" si="105"/>
        <v>0.28999999999999998</v>
      </c>
      <c r="X173" s="579">
        <f t="shared" si="105"/>
        <v>0.28999999999999998</v>
      </c>
      <c r="Y173" s="579">
        <f t="shared" si="105"/>
        <v>0.28999999999999998</v>
      </c>
      <c r="Z173" s="579">
        <f t="shared" si="105"/>
        <v>0.28999999999999998</v>
      </c>
      <c r="AA173" s="579">
        <f t="shared" si="105"/>
        <v>0.29000000000000004</v>
      </c>
      <c r="AB173" s="579">
        <f t="shared" si="105"/>
        <v>0.28999999999999998</v>
      </c>
      <c r="AC173" s="579">
        <f t="shared" si="105"/>
        <v>0.28999999999999998</v>
      </c>
      <c r="AD173" s="579">
        <f t="shared" si="105"/>
        <v>0.28999999999999998</v>
      </c>
      <c r="AE173" s="579">
        <f t="shared" si="105"/>
        <v>0.28999999999999998</v>
      </c>
      <c r="AF173" s="579">
        <f t="shared" si="105"/>
        <v>0.28999999999999992</v>
      </c>
      <c r="AG173" s="579">
        <f t="shared" si="105"/>
        <v>0.28999999999999998</v>
      </c>
      <c r="AH173" s="579">
        <f t="shared" si="105"/>
        <v>0.28999999999999998</v>
      </c>
      <c r="AI173" s="579">
        <f t="shared" si="105"/>
        <v>0.28999999999999998</v>
      </c>
      <c r="AJ173" s="579">
        <f t="shared" si="105"/>
        <v>0.28999999999999998</v>
      </c>
      <c r="AK173" s="579">
        <f>AK169*1000/(AK166*1000)</f>
        <v>0.28999999999999998</v>
      </c>
    </row>
    <row r="174" spans="1:37" s="579" customFormat="1" x14ac:dyDescent="0.25">
      <c r="A174" s="579" t="s">
        <v>274</v>
      </c>
      <c r="C174" s="585">
        <v>0.4</v>
      </c>
      <c r="D174" s="585">
        <f>C174</f>
        <v>0.4</v>
      </c>
      <c r="E174" s="585">
        <f t="shared" ref="E174:AK175" si="106">D174</f>
        <v>0.4</v>
      </c>
      <c r="F174" s="585">
        <f t="shared" si="106"/>
        <v>0.4</v>
      </c>
      <c r="G174" s="585">
        <f t="shared" si="106"/>
        <v>0.4</v>
      </c>
      <c r="H174" s="585">
        <f t="shared" si="106"/>
        <v>0.4</v>
      </c>
      <c r="I174" s="585">
        <f t="shared" si="106"/>
        <v>0.4</v>
      </c>
      <c r="J174" s="585">
        <f t="shared" si="106"/>
        <v>0.4</v>
      </c>
      <c r="K174" s="585">
        <f t="shared" si="106"/>
        <v>0.4</v>
      </c>
      <c r="L174" s="585">
        <f t="shared" si="106"/>
        <v>0.4</v>
      </c>
      <c r="M174" s="585">
        <f t="shared" si="106"/>
        <v>0.4</v>
      </c>
      <c r="N174" s="585">
        <f t="shared" si="106"/>
        <v>0.4</v>
      </c>
      <c r="O174" s="585">
        <f t="shared" si="106"/>
        <v>0.4</v>
      </c>
      <c r="P174" s="585">
        <f t="shared" si="106"/>
        <v>0.4</v>
      </c>
      <c r="Q174" s="585">
        <f t="shared" si="106"/>
        <v>0.4</v>
      </c>
      <c r="R174" s="585">
        <f t="shared" si="106"/>
        <v>0.4</v>
      </c>
      <c r="S174" s="585">
        <f t="shared" si="106"/>
        <v>0.4</v>
      </c>
      <c r="T174" s="585">
        <f t="shared" si="106"/>
        <v>0.4</v>
      </c>
      <c r="U174" s="585">
        <f t="shared" si="106"/>
        <v>0.4</v>
      </c>
      <c r="V174" s="585">
        <f t="shared" si="106"/>
        <v>0.4</v>
      </c>
      <c r="W174" s="585">
        <f t="shared" si="106"/>
        <v>0.4</v>
      </c>
      <c r="X174" s="585">
        <f t="shared" si="106"/>
        <v>0.4</v>
      </c>
      <c r="Y174" s="585">
        <f t="shared" si="106"/>
        <v>0.4</v>
      </c>
      <c r="Z174" s="585">
        <f t="shared" si="106"/>
        <v>0.4</v>
      </c>
      <c r="AA174" s="585">
        <f t="shared" si="106"/>
        <v>0.4</v>
      </c>
      <c r="AB174" s="585">
        <f t="shared" si="106"/>
        <v>0.4</v>
      </c>
      <c r="AC174" s="585">
        <f t="shared" si="106"/>
        <v>0.4</v>
      </c>
      <c r="AD174" s="585">
        <f t="shared" si="106"/>
        <v>0.4</v>
      </c>
      <c r="AE174" s="585">
        <f t="shared" si="106"/>
        <v>0.4</v>
      </c>
      <c r="AF174" s="585">
        <f t="shared" si="106"/>
        <v>0.4</v>
      </c>
      <c r="AG174" s="585">
        <f t="shared" si="106"/>
        <v>0.4</v>
      </c>
      <c r="AH174" s="585">
        <f t="shared" si="106"/>
        <v>0.4</v>
      </c>
      <c r="AI174" s="585">
        <f t="shared" si="106"/>
        <v>0.4</v>
      </c>
      <c r="AJ174" s="585">
        <f t="shared" si="106"/>
        <v>0.4</v>
      </c>
      <c r="AK174" s="585">
        <f t="shared" si="106"/>
        <v>0.4</v>
      </c>
    </row>
    <row r="175" spans="1:37" s="579" customFormat="1" x14ac:dyDescent="0.25">
      <c r="A175" s="579" t="s">
        <v>275</v>
      </c>
      <c r="B175" s="579" t="s">
        <v>271</v>
      </c>
      <c r="C175" s="587">
        <v>1.9E-2</v>
      </c>
      <c r="D175" s="587">
        <f>C175</f>
        <v>1.9E-2</v>
      </c>
      <c r="E175" s="587">
        <f t="shared" si="106"/>
        <v>1.9E-2</v>
      </c>
      <c r="F175" s="587">
        <f t="shared" si="106"/>
        <v>1.9E-2</v>
      </c>
      <c r="G175" s="587">
        <f t="shared" si="106"/>
        <v>1.9E-2</v>
      </c>
      <c r="H175" s="587">
        <f t="shared" si="106"/>
        <v>1.9E-2</v>
      </c>
      <c r="I175" s="587">
        <f t="shared" si="106"/>
        <v>1.9E-2</v>
      </c>
      <c r="J175" s="587">
        <f t="shared" si="106"/>
        <v>1.9E-2</v>
      </c>
      <c r="K175" s="587">
        <f t="shared" si="106"/>
        <v>1.9E-2</v>
      </c>
      <c r="L175" s="587">
        <f t="shared" si="106"/>
        <v>1.9E-2</v>
      </c>
      <c r="M175" s="587">
        <f t="shared" si="106"/>
        <v>1.9E-2</v>
      </c>
      <c r="N175" s="587">
        <f t="shared" si="106"/>
        <v>1.9E-2</v>
      </c>
      <c r="O175" s="587">
        <f t="shared" si="106"/>
        <v>1.9E-2</v>
      </c>
      <c r="P175" s="587">
        <f t="shared" si="106"/>
        <v>1.9E-2</v>
      </c>
      <c r="Q175" s="587">
        <f t="shared" si="106"/>
        <v>1.9E-2</v>
      </c>
      <c r="R175" s="587">
        <f t="shared" si="106"/>
        <v>1.9E-2</v>
      </c>
      <c r="S175" s="587">
        <f t="shared" si="106"/>
        <v>1.9E-2</v>
      </c>
      <c r="T175" s="587">
        <f t="shared" si="106"/>
        <v>1.9E-2</v>
      </c>
      <c r="U175" s="587">
        <f t="shared" si="106"/>
        <v>1.9E-2</v>
      </c>
      <c r="V175" s="587">
        <f t="shared" si="106"/>
        <v>1.9E-2</v>
      </c>
      <c r="W175" s="587">
        <f t="shared" si="106"/>
        <v>1.9E-2</v>
      </c>
      <c r="X175" s="587">
        <f t="shared" si="106"/>
        <v>1.9E-2</v>
      </c>
      <c r="Y175" s="587">
        <f t="shared" si="106"/>
        <v>1.9E-2</v>
      </c>
      <c r="Z175" s="587">
        <f t="shared" si="106"/>
        <v>1.9E-2</v>
      </c>
      <c r="AA175" s="587">
        <f t="shared" si="106"/>
        <v>1.9E-2</v>
      </c>
      <c r="AB175" s="587">
        <f t="shared" si="106"/>
        <v>1.9E-2</v>
      </c>
      <c r="AC175" s="587">
        <f t="shared" si="106"/>
        <v>1.9E-2</v>
      </c>
      <c r="AD175" s="587">
        <f t="shared" si="106"/>
        <v>1.9E-2</v>
      </c>
      <c r="AE175" s="587">
        <f t="shared" si="106"/>
        <v>1.9E-2</v>
      </c>
      <c r="AF175" s="587">
        <f t="shared" si="106"/>
        <v>1.9E-2</v>
      </c>
      <c r="AG175" s="587">
        <f t="shared" si="106"/>
        <v>1.9E-2</v>
      </c>
      <c r="AH175" s="587">
        <f t="shared" si="106"/>
        <v>1.9E-2</v>
      </c>
      <c r="AI175" s="587">
        <f t="shared" si="106"/>
        <v>1.9E-2</v>
      </c>
      <c r="AJ175" s="587">
        <f t="shared" si="106"/>
        <v>1.9E-2</v>
      </c>
      <c r="AK175" s="587">
        <f t="shared" si="106"/>
        <v>1.9E-2</v>
      </c>
    </row>
    <row r="176" spans="1:37" s="580" customFormat="1" x14ac:dyDescent="0.25">
      <c r="A176" s="580" t="s">
        <v>276</v>
      </c>
      <c r="B176" s="580" t="s">
        <v>277</v>
      </c>
      <c r="C176" s="580">
        <f>C166*1000*C162*C170*(C173*C171*C172+C174*C175)</f>
        <v>14530216.26069</v>
      </c>
      <c r="D176" s="580">
        <f>D166*1000*D162*D170*(D173*D171*D172+D174*D175)</f>
        <v>9739111.2575000003</v>
      </c>
      <c r="E176" s="580">
        <f t="shared" ref="E176:AK176" si="107">E166*1000*E162*E170*(E173*E171*E172+E174*E175)</f>
        <v>9739111.2575000022</v>
      </c>
      <c r="F176" s="580">
        <f t="shared" si="107"/>
        <v>9739111.2574999984</v>
      </c>
      <c r="G176" s="580">
        <f t="shared" si="107"/>
        <v>9739111.2574999984</v>
      </c>
      <c r="H176" s="580">
        <f t="shared" si="107"/>
        <v>9739111.2575000003</v>
      </c>
      <c r="I176" s="580">
        <f t="shared" si="107"/>
        <v>9739111.2575000003</v>
      </c>
      <c r="J176" s="580">
        <f t="shared" si="107"/>
        <v>9739111.2575000003</v>
      </c>
      <c r="K176" s="580">
        <f t="shared" si="107"/>
        <v>9739111.2575000003</v>
      </c>
      <c r="L176" s="580">
        <f t="shared" si="107"/>
        <v>9520829.9909999985</v>
      </c>
      <c r="M176" s="580">
        <f t="shared" si="107"/>
        <v>9907422.4689999986</v>
      </c>
      <c r="N176" s="580">
        <f t="shared" si="107"/>
        <v>9977052.658499999</v>
      </c>
      <c r="O176" s="580">
        <f t="shared" si="107"/>
        <v>8677057.4139999989</v>
      </c>
      <c r="P176" s="580">
        <f t="shared" si="107"/>
        <v>6560189.483</v>
      </c>
      <c r="Q176" s="580">
        <f t="shared" si="107"/>
        <v>8823059.1599999983</v>
      </c>
      <c r="R176" s="580">
        <f t="shared" si="107"/>
        <v>9116544.7034999989</v>
      </c>
      <c r="S176" s="580">
        <f t="shared" si="107"/>
        <v>8757980.0489999987</v>
      </c>
      <c r="T176" s="580">
        <f t="shared" si="107"/>
        <v>8006737.3244999992</v>
      </c>
      <c r="U176" s="580">
        <f t="shared" si="107"/>
        <v>7655827.4004199998</v>
      </c>
      <c r="V176" s="580">
        <f t="shared" si="107"/>
        <v>7701702.1405449994</v>
      </c>
      <c r="W176" s="580">
        <f t="shared" si="107"/>
        <v>6917289.660769999</v>
      </c>
      <c r="X176" s="580">
        <f t="shared" si="107"/>
        <v>6243396.9090700001</v>
      </c>
      <c r="Y176" s="580">
        <f t="shared" si="107"/>
        <v>5307760.2223499985</v>
      </c>
      <c r="Z176" s="580">
        <f t="shared" si="107"/>
        <v>5600010.9415249992</v>
      </c>
      <c r="AA176" s="580">
        <f t="shared" si="107"/>
        <v>6301976.24058</v>
      </c>
      <c r="AB176" s="580">
        <f t="shared" si="107"/>
        <v>5146397.6027499996</v>
      </c>
      <c r="AC176" s="580">
        <f t="shared" si="107"/>
        <v>6358416.3028849987</v>
      </c>
      <c r="AD176" s="580">
        <f t="shared" si="107"/>
        <v>5834727.7656950001</v>
      </c>
      <c r="AE176" s="580">
        <f t="shared" si="107"/>
        <v>5486647.6418949999</v>
      </c>
      <c r="AF176" s="580">
        <f t="shared" si="107"/>
        <v>6597773.9155750005</v>
      </c>
      <c r="AG176" s="580">
        <f t="shared" si="107"/>
        <v>7088489.9546099985</v>
      </c>
      <c r="AH176" s="580">
        <f t="shared" si="107"/>
        <v>7650085.0410549995</v>
      </c>
      <c r="AI176" s="580">
        <f t="shared" si="107"/>
        <v>6877125.8028099993</v>
      </c>
      <c r="AJ176" s="580">
        <f t="shared" si="107"/>
        <v>5799213.8771049995</v>
      </c>
      <c r="AK176" s="580">
        <f t="shared" si="107"/>
        <v>5602513.7723899996</v>
      </c>
    </row>
    <row r="177" spans="1:37" s="579" customFormat="1" x14ac:dyDescent="0.25">
      <c r="A177" s="579" t="s">
        <v>278</v>
      </c>
      <c r="B177" s="579" t="s">
        <v>279</v>
      </c>
      <c r="C177" s="575">
        <v>6.0000000000000001E-3</v>
      </c>
      <c r="D177" s="575">
        <f>C177</f>
        <v>6.0000000000000001E-3</v>
      </c>
      <c r="E177" s="575">
        <f t="shared" ref="E177:AK177" si="108">D177</f>
        <v>6.0000000000000001E-3</v>
      </c>
      <c r="F177" s="575">
        <f t="shared" si="108"/>
        <v>6.0000000000000001E-3</v>
      </c>
      <c r="G177" s="575">
        <f t="shared" si="108"/>
        <v>6.0000000000000001E-3</v>
      </c>
      <c r="H177" s="575">
        <f t="shared" si="108"/>
        <v>6.0000000000000001E-3</v>
      </c>
      <c r="I177" s="575">
        <f t="shared" si="108"/>
        <v>6.0000000000000001E-3</v>
      </c>
      <c r="J177" s="575">
        <f t="shared" si="108"/>
        <v>6.0000000000000001E-3</v>
      </c>
      <c r="K177" s="575">
        <f t="shared" si="108"/>
        <v>6.0000000000000001E-3</v>
      </c>
      <c r="L177" s="575">
        <f t="shared" si="108"/>
        <v>6.0000000000000001E-3</v>
      </c>
      <c r="M177" s="575">
        <f t="shared" si="108"/>
        <v>6.0000000000000001E-3</v>
      </c>
      <c r="N177" s="575">
        <f t="shared" si="108"/>
        <v>6.0000000000000001E-3</v>
      </c>
      <c r="O177" s="575">
        <f t="shared" si="108"/>
        <v>6.0000000000000001E-3</v>
      </c>
      <c r="P177" s="575">
        <f t="shared" si="108"/>
        <v>6.0000000000000001E-3</v>
      </c>
      <c r="Q177" s="575">
        <f t="shared" si="108"/>
        <v>6.0000000000000001E-3</v>
      </c>
      <c r="R177" s="575">
        <f t="shared" si="108"/>
        <v>6.0000000000000001E-3</v>
      </c>
      <c r="S177" s="575">
        <f t="shared" si="108"/>
        <v>6.0000000000000001E-3</v>
      </c>
      <c r="T177" s="575">
        <f t="shared" si="108"/>
        <v>6.0000000000000001E-3</v>
      </c>
      <c r="U177" s="575">
        <f t="shared" si="108"/>
        <v>6.0000000000000001E-3</v>
      </c>
      <c r="V177" s="575">
        <f t="shared" si="108"/>
        <v>6.0000000000000001E-3</v>
      </c>
      <c r="W177" s="575">
        <f t="shared" si="108"/>
        <v>6.0000000000000001E-3</v>
      </c>
      <c r="X177" s="575">
        <f t="shared" si="108"/>
        <v>6.0000000000000001E-3</v>
      </c>
      <c r="Y177" s="575">
        <f t="shared" si="108"/>
        <v>6.0000000000000001E-3</v>
      </c>
      <c r="Z177" s="575">
        <f t="shared" si="108"/>
        <v>6.0000000000000001E-3</v>
      </c>
      <c r="AA177" s="575">
        <f t="shared" si="108"/>
        <v>6.0000000000000001E-3</v>
      </c>
      <c r="AB177" s="575">
        <f t="shared" si="108"/>
        <v>6.0000000000000001E-3</v>
      </c>
      <c r="AC177" s="575">
        <f t="shared" si="108"/>
        <v>6.0000000000000001E-3</v>
      </c>
      <c r="AD177" s="575">
        <f t="shared" si="108"/>
        <v>6.0000000000000001E-3</v>
      </c>
      <c r="AE177" s="575">
        <f t="shared" si="108"/>
        <v>6.0000000000000001E-3</v>
      </c>
      <c r="AF177" s="575">
        <f t="shared" si="108"/>
        <v>6.0000000000000001E-3</v>
      </c>
      <c r="AG177" s="575">
        <f t="shared" si="108"/>
        <v>6.0000000000000001E-3</v>
      </c>
      <c r="AH177" s="575">
        <f t="shared" si="108"/>
        <v>6.0000000000000001E-3</v>
      </c>
      <c r="AI177" s="575">
        <f t="shared" si="108"/>
        <v>6.0000000000000001E-3</v>
      </c>
      <c r="AJ177" s="575">
        <f t="shared" si="108"/>
        <v>6.0000000000000001E-3</v>
      </c>
      <c r="AK177" s="575">
        <f t="shared" si="108"/>
        <v>6.0000000000000001E-3</v>
      </c>
    </row>
    <row r="178" spans="1:37" s="579" customFormat="1" x14ac:dyDescent="0.25">
      <c r="A178" s="579" t="s">
        <v>280</v>
      </c>
      <c r="B178" s="579" t="s">
        <v>281</v>
      </c>
      <c r="C178" s="579">
        <f>C176*C177*44/28*0.000001</f>
        <v>0.1369991818865057</v>
      </c>
      <c r="D178" s="579">
        <f>D176*D177*44/28*0.000001</f>
        <v>9.1825906142142866E-2</v>
      </c>
      <c r="E178" s="579">
        <f t="shared" ref="E178:AJ178" si="109">E176*E177*44/28*0.000001</f>
        <v>9.1825906142142866E-2</v>
      </c>
      <c r="F178" s="579">
        <f t="shared" si="109"/>
        <v>9.1825906142142824E-2</v>
      </c>
      <c r="G178" s="579">
        <f t="shared" si="109"/>
        <v>9.1825906142142824E-2</v>
      </c>
      <c r="H178" s="579">
        <f t="shared" si="109"/>
        <v>9.1825906142142866E-2</v>
      </c>
      <c r="I178" s="579">
        <f t="shared" si="109"/>
        <v>9.1825906142142866E-2</v>
      </c>
      <c r="J178" s="579">
        <f t="shared" si="109"/>
        <v>9.1825906142142866E-2</v>
      </c>
      <c r="K178" s="579">
        <f t="shared" si="109"/>
        <v>9.1825906142142866E-2</v>
      </c>
      <c r="L178" s="579">
        <f t="shared" si="109"/>
        <v>8.976782562942856E-2</v>
      </c>
      <c r="M178" s="579">
        <f t="shared" si="109"/>
        <v>9.3412840421999987E-2</v>
      </c>
      <c r="N178" s="579">
        <f t="shared" si="109"/>
        <v>9.4069353637285719E-2</v>
      </c>
      <c r="O178" s="579">
        <f t="shared" si="109"/>
        <v>8.1812255617714269E-2</v>
      </c>
      <c r="P178" s="579">
        <f t="shared" si="109"/>
        <v>6.1853215125428573E-2</v>
      </c>
      <c r="Q178" s="579">
        <f t="shared" si="109"/>
        <v>8.3188843508571406E-2</v>
      </c>
      <c r="R178" s="579">
        <f t="shared" si="109"/>
        <v>8.5955992918714266E-2</v>
      </c>
      <c r="S178" s="579">
        <f t="shared" si="109"/>
        <v>8.2575240462000002E-2</v>
      </c>
      <c r="T178" s="579">
        <f t="shared" si="109"/>
        <v>7.5492094773857141E-2</v>
      </c>
      <c r="U178" s="579">
        <f t="shared" si="109"/>
        <v>7.2183515489674291E-2</v>
      </c>
      <c r="V178" s="579">
        <f t="shared" si="109"/>
        <v>7.261604875371E-2</v>
      </c>
      <c r="W178" s="579">
        <f t="shared" si="109"/>
        <v>6.5220159658688562E-2</v>
      </c>
      <c r="X178" s="579">
        <f t="shared" si="109"/>
        <v>5.8866313714088569E-2</v>
      </c>
      <c r="Y178" s="579">
        <f t="shared" si="109"/>
        <v>5.0044596382157122E-2</v>
      </c>
      <c r="Z178" s="579">
        <f t="shared" si="109"/>
        <v>5.2800103162949995E-2</v>
      </c>
      <c r="AA178" s="579">
        <f t="shared" si="109"/>
        <v>5.9418633125468572E-2</v>
      </c>
      <c r="AB178" s="579">
        <f t="shared" si="109"/>
        <v>4.8523177397357141E-2</v>
      </c>
      <c r="AC178" s="579">
        <f t="shared" si="109"/>
        <v>5.9950782284344271E-2</v>
      </c>
      <c r="AD178" s="579">
        <f t="shared" si="109"/>
        <v>5.5013147505124288E-2</v>
      </c>
      <c r="AE178" s="579">
        <f t="shared" si="109"/>
        <v>5.1731249195010001E-2</v>
      </c>
      <c r="AF178" s="579">
        <f t="shared" si="109"/>
        <v>6.2207582632564297E-2</v>
      </c>
      <c r="AG178" s="579">
        <f t="shared" si="109"/>
        <v>6.6834333857751421E-2</v>
      </c>
      <c r="AH178" s="579">
        <f t="shared" si="109"/>
        <v>7.2129373244232853E-2</v>
      </c>
      <c r="AI178" s="579">
        <f t="shared" si="109"/>
        <v>6.484147185506571E-2</v>
      </c>
      <c r="AJ178" s="579">
        <f t="shared" si="109"/>
        <v>5.4678302269847136E-2</v>
      </c>
      <c r="AK178" s="579">
        <f>AK176*AK177*44/28*0.000001</f>
        <v>5.2823701282534281E-2</v>
      </c>
    </row>
    <row r="180" spans="1:37" s="581" customFormat="1" x14ac:dyDescent="0.25"/>
    <row r="181" spans="1:37" s="588" customFormat="1" x14ac:dyDescent="0.25">
      <c r="A181" s="582" t="s">
        <v>293</v>
      </c>
      <c r="C181" s="588">
        <v>1990</v>
      </c>
      <c r="D181" s="588">
        <f>C181+1</f>
        <v>1991</v>
      </c>
      <c r="E181" s="588">
        <f t="shared" ref="E181:AK181" si="110">D181+1</f>
        <v>1992</v>
      </c>
      <c r="F181" s="588">
        <f t="shared" si="110"/>
        <v>1993</v>
      </c>
      <c r="G181" s="588">
        <f t="shared" si="110"/>
        <v>1994</v>
      </c>
      <c r="H181" s="588">
        <f t="shared" si="110"/>
        <v>1995</v>
      </c>
      <c r="I181" s="588">
        <f t="shared" si="110"/>
        <v>1996</v>
      </c>
      <c r="J181" s="588">
        <f t="shared" si="110"/>
        <v>1997</v>
      </c>
      <c r="K181" s="588">
        <f t="shared" si="110"/>
        <v>1998</v>
      </c>
      <c r="L181" s="588">
        <f t="shared" si="110"/>
        <v>1999</v>
      </c>
      <c r="M181" s="588">
        <f t="shared" si="110"/>
        <v>2000</v>
      </c>
      <c r="N181" s="588">
        <f t="shared" si="110"/>
        <v>2001</v>
      </c>
      <c r="O181" s="588">
        <f t="shared" si="110"/>
        <v>2002</v>
      </c>
      <c r="P181" s="588">
        <f t="shared" si="110"/>
        <v>2003</v>
      </c>
      <c r="Q181" s="588">
        <f t="shared" si="110"/>
        <v>2004</v>
      </c>
      <c r="R181" s="588">
        <f t="shared" si="110"/>
        <v>2005</v>
      </c>
      <c r="S181" s="588">
        <f t="shared" si="110"/>
        <v>2006</v>
      </c>
      <c r="T181" s="588">
        <f t="shared" si="110"/>
        <v>2007</v>
      </c>
      <c r="U181" s="588">
        <f t="shared" si="110"/>
        <v>2008</v>
      </c>
      <c r="V181" s="588">
        <f t="shared" si="110"/>
        <v>2009</v>
      </c>
      <c r="W181" s="588">
        <f t="shared" si="110"/>
        <v>2010</v>
      </c>
      <c r="X181" s="588">
        <f t="shared" si="110"/>
        <v>2011</v>
      </c>
      <c r="Y181" s="588">
        <f t="shared" si="110"/>
        <v>2012</v>
      </c>
      <c r="Z181" s="588">
        <f t="shared" si="110"/>
        <v>2013</v>
      </c>
      <c r="AA181" s="588">
        <f t="shared" si="110"/>
        <v>2014</v>
      </c>
      <c r="AB181" s="588">
        <f t="shared" si="110"/>
        <v>2015</v>
      </c>
      <c r="AC181" s="588">
        <f t="shared" si="110"/>
        <v>2016</v>
      </c>
      <c r="AD181" s="588">
        <f t="shared" si="110"/>
        <v>2017</v>
      </c>
      <c r="AE181" s="588">
        <f t="shared" si="110"/>
        <v>2018</v>
      </c>
      <c r="AF181" s="588">
        <f t="shared" si="110"/>
        <v>2019</v>
      </c>
      <c r="AG181" s="588">
        <f t="shared" si="110"/>
        <v>2020</v>
      </c>
      <c r="AH181" s="588">
        <f t="shared" si="110"/>
        <v>2021</v>
      </c>
      <c r="AI181" s="588">
        <f>AH181+1</f>
        <v>2022</v>
      </c>
      <c r="AJ181" s="588">
        <f>AI181+1</f>
        <v>2023</v>
      </c>
      <c r="AK181" s="588">
        <f t="shared" si="110"/>
        <v>2024</v>
      </c>
    </row>
    <row r="182" spans="1:37" x14ac:dyDescent="0.25">
      <c r="A182" s="575" t="s">
        <v>257</v>
      </c>
      <c r="B182" s="575" t="s">
        <v>60</v>
      </c>
      <c r="C182" s="576">
        <f>'[4]Crops area and crops yeild'!C133</f>
        <v>1605288</v>
      </c>
      <c r="D182" s="576">
        <f>'[4]Crops area and crops yeild'!D133</f>
        <v>1553641</v>
      </c>
      <c r="E182" s="576">
        <f>'[4]Crops area and crops yeild'!E133</f>
        <v>1543787</v>
      </c>
      <c r="F182" s="576">
        <f>'[4]Crops area and crops yeild'!F133</f>
        <v>1461349</v>
      </c>
      <c r="G182" s="576">
        <f>'[4]Crops area and crops yeild'!G133</f>
        <v>1370830</v>
      </c>
      <c r="H182" s="576">
        <f>'[4]Crops area and crops yeild'!H133</f>
        <v>1336770</v>
      </c>
      <c r="I182" s="576">
        <f>'[4]Crops area and crops yeild'!I133</f>
        <v>1311041</v>
      </c>
      <c r="J182" s="576">
        <f>'[4]Crops area and crops yeild'!J133</f>
        <v>1210262</v>
      </c>
      <c r="K182" s="576">
        <f>'[4]Crops area and crops yeild'!K133</f>
        <v>921725</v>
      </c>
      <c r="L182" s="576">
        <f>'[4]Crops area and crops yeild'!L133</f>
        <v>929832</v>
      </c>
      <c r="M182" s="576">
        <f>'[4]Crops area and crops yeild'!M133</f>
        <v>940436</v>
      </c>
      <c r="N182" s="576">
        <f>'[4]Crops area and crops yeild'!N133</f>
        <v>940166</v>
      </c>
      <c r="O182" s="576">
        <f>'[4]Crops area and crops yeild'!O133</f>
        <v>802726</v>
      </c>
      <c r="P182" s="576">
        <f>'[4]Crops area and crops yeild'!P133</f>
        <v>875035</v>
      </c>
      <c r="Q182" s="576">
        <f>'[4]Crops area and crops yeild'!Q133</f>
        <v>858116</v>
      </c>
      <c r="R182" s="576">
        <f>'[4]Crops area and crops yeild'!R133</f>
        <v>852741</v>
      </c>
      <c r="S182" s="576">
        <f>'[4]Crops area and crops yeild'!S133</f>
        <v>889388</v>
      </c>
      <c r="T182" s="576">
        <f>'[4]Crops area and crops yeild'!T133</f>
        <v>932137</v>
      </c>
      <c r="U182" s="576">
        <f>'[4]Crops area and crops yeild'!U133</f>
        <v>920081.73</v>
      </c>
      <c r="V182" s="576">
        <f>'[4]Crops area and crops yeild'!V133</f>
        <v>907899.35</v>
      </c>
      <c r="W182" s="576">
        <f>'[4]Crops area and crops yeild'!W133</f>
        <v>919119.53</v>
      </c>
      <c r="X182" s="576">
        <f>'[4]Crops area and crops yeild'!X133</f>
        <v>929874.06</v>
      </c>
      <c r="Y182" s="576">
        <f>'[4]Crops area and crops yeild'!Y133</f>
        <v>959130.72</v>
      </c>
      <c r="Z182" s="576">
        <f>'[4]Crops area and crops yeild'!Z133</f>
        <v>958515.97</v>
      </c>
      <c r="AA182" s="576">
        <f>'[4]Crops area and crops yeild'!AA133</f>
        <v>957992.3</v>
      </c>
      <c r="AB182" s="576">
        <f>'[4]Crops area and crops yeild'!AB133</f>
        <v>935470.95</v>
      </c>
      <c r="AC182" s="576">
        <f>'[4]Crops area and crops yeild'!AC133</f>
        <v>928490.06</v>
      </c>
      <c r="AD182" s="576">
        <f>'[4]Crops area and crops yeild'!AD133</f>
        <v>960480.75</v>
      </c>
      <c r="AE182" s="576">
        <f>'[4]Crops area and crops yeild'!AE133</f>
        <v>971790.81</v>
      </c>
      <c r="AF182" s="576">
        <f>'[4]Crops area and crops yeild'!AF133</f>
        <v>966001.21</v>
      </c>
      <c r="AG182" s="576">
        <f>'[4]Crops area and crops yeild'!AG133</f>
        <v>957479.29</v>
      </c>
      <c r="AH182" s="576">
        <f>'[4]Crops area and crops yeild'!AH133</f>
        <v>980617.17</v>
      </c>
      <c r="AI182" s="576">
        <f>'[4]Crops area and crops yeild'!AI133</f>
        <v>976286.79</v>
      </c>
      <c r="AJ182" s="576">
        <f>'[4]Crops area and crops yeild'!AJ133</f>
        <v>938413.97</v>
      </c>
      <c r="AK182" s="576">
        <f>'[4]Crops area and crops yeild'!AK133</f>
        <v>951931.96</v>
      </c>
    </row>
    <row r="183" spans="1:37" x14ac:dyDescent="0.25">
      <c r="A183" s="577" t="s">
        <v>258</v>
      </c>
      <c r="B183" s="577" t="s">
        <v>259</v>
      </c>
      <c r="C183" s="576">
        <f>'[4]Crops area and crops yeild'!C134</f>
        <v>6019830</v>
      </c>
      <c r="D183" s="576">
        <f>'[4]Crops area and crops yeild'!D134</f>
        <v>5826153.75</v>
      </c>
      <c r="E183" s="576">
        <f>'[4]Crops area and crops yeild'!E134</f>
        <v>5789201.25</v>
      </c>
      <c r="F183" s="576">
        <f>'[4]Crops area and crops yeild'!F134</f>
        <v>5480058.75</v>
      </c>
      <c r="G183" s="576">
        <f>'[4]Crops area and crops yeild'!G134</f>
        <v>5140612.5</v>
      </c>
      <c r="H183" s="576">
        <f>'[4]Crops area and crops yeild'!H134</f>
        <v>5012887.5</v>
      </c>
      <c r="I183" s="576">
        <f>'[4]Crops area and crops yeild'!I134</f>
        <v>4365766.53</v>
      </c>
      <c r="J183" s="576">
        <f>'[4]Crops area and crops yeild'!J134</f>
        <v>4030172.46</v>
      </c>
      <c r="K183" s="576">
        <f>'[4]Crops area and crops yeild'!K134</f>
        <v>2689061</v>
      </c>
      <c r="L183" s="576">
        <f>'[4]Crops area and crops yeild'!L134</f>
        <v>2827094</v>
      </c>
      <c r="M183" s="576">
        <f>'[4]Crops area and crops yeild'!M134</f>
        <v>2547986</v>
      </c>
      <c r="N183" s="576">
        <f>'[4]Crops area and crops yeild'!N134</f>
        <v>2820000</v>
      </c>
      <c r="O183" s="576">
        <f>'[4]Crops area and crops yeild'!O134</f>
        <v>2471666</v>
      </c>
      <c r="P183" s="576">
        <f>'[4]Crops area and crops yeild'!P134</f>
        <v>2112994</v>
      </c>
      <c r="Q183" s="576">
        <f>'[4]Crops area and crops yeild'!Q134</f>
        <v>2768948</v>
      </c>
      <c r="R183" s="576">
        <f>'[4]Crops area and crops yeild'!R134</f>
        <v>2663906</v>
      </c>
      <c r="S183" s="576">
        <f>'[4]Crops area and crops yeild'!S134</f>
        <v>2793477</v>
      </c>
      <c r="T183" s="576">
        <f>'[4]Crops area and crops yeild'!T134</f>
        <v>2777083</v>
      </c>
      <c r="U183" s="576">
        <f>'[4]Crops area and crops yeild'!U134</f>
        <v>2964419.79</v>
      </c>
      <c r="V183" s="576">
        <f>'[4]Crops area and crops yeild'!V134</f>
        <v>3021972.63</v>
      </c>
      <c r="W183" s="576">
        <f>'[4]Crops area and crops yeild'!W134</f>
        <v>3167854.28</v>
      </c>
      <c r="X183" s="576">
        <f>'[4]Crops area and crops yeild'!X134</f>
        <v>3231762.11</v>
      </c>
      <c r="Y183" s="576">
        <f>'[4]Crops area and crops yeild'!Y134</f>
        <v>3093045.28</v>
      </c>
      <c r="Z183" s="576">
        <f>'[4]Crops area and crops yeild'!Z134</f>
        <v>3435342.7</v>
      </c>
      <c r="AA183" s="576">
        <f>'[4]Crops area and crops yeild'!AA134</f>
        <v>3602085.54</v>
      </c>
      <c r="AB183" s="576">
        <f>'[4]Crops area and crops yeild'!AB134</f>
        <v>2943062.32</v>
      </c>
      <c r="AC183" s="576">
        <f>'[4]Crops area and crops yeild'!AC134</f>
        <v>3476933.44</v>
      </c>
      <c r="AD183" s="576">
        <f>'[4]Crops area and crops yeild'!AD134</f>
        <v>3131936.93</v>
      </c>
      <c r="AE183" s="576">
        <f>'[4]Crops area and crops yeild'!AE134</f>
        <v>2450340.46</v>
      </c>
      <c r="AF183" s="576">
        <f>'[4]Crops area and crops yeild'!AF134</f>
        <v>2822741.59</v>
      </c>
      <c r="AG183" s="576">
        <f>'[4]Crops area and crops yeild'!AG134</f>
        <v>3209989.84</v>
      </c>
      <c r="AH183" s="576">
        <f>'[4]Crops area and crops yeild'!AH134</f>
        <v>3574410.65</v>
      </c>
      <c r="AI183" s="576">
        <f>'[4]Crops area and crops yeild'!AI134</f>
        <v>3060933.51</v>
      </c>
      <c r="AJ183" s="576">
        <f>'[4]Crops area and crops yeild'!AJ134</f>
        <v>3215410.6</v>
      </c>
      <c r="AK183" s="576">
        <f>'[4]Crops area and crops yeild'!AK134</f>
        <v>3216812.92</v>
      </c>
    </row>
    <row r="184" spans="1:37" s="579" customFormat="1" x14ac:dyDescent="0.25">
      <c r="A184" s="579" t="s">
        <v>260</v>
      </c>
      <c r="B184" s="579" t="s">
        <v>261</v>
      </c>
      <c r="C184" s="579">
        <f>C183/C182</f>
        <v>3.75</v>
      </c>
      <c r="D184" s="579">
        <f>D183/D182</f>
        <v>3.75</v>
      </c>
      <c r="E184" s="579">
        <f t="shared" ref="E184:AI184" si="111">E183/E182</f>
        <v>3.75</v>
      </c>
      <c r="F184" s="579">
        <f t="shared" si="111"/>
        <v>3.75</v>
      </c>
      <c r="G184" s="579">
        <f t="shared" si="111"/>
        <v>3.75</v>
      </c>
      <c r="H184" s="579">
        <f t="shared" si="111"/>
        <v>3.75</v>
      </c>
      <c r="I184" s="579">
        <f t="shared" si="111"/>
        <v>3.33</v>
      </c>
      <c r="J184" s="579">
        <f t="shared" si="111"/>
        <v>3.33</v>
      </c>
      <c r="K184" s="579">
        <f t="shared" si="111"/>
        <v>2.9174222246331607</v>
      </c>
      <c r="L184" s="579">
        <f t="shared" si="111"/>
        <v>3.040435261423569</v>
      </c>
      <c r="M184" s="579">
        <f t="shared" si="111"/>
        <v>2.7093667192663826</v>
      </c>
      <c r="N184" s="579">
        <f t="shared" si="111"/>
        <v>2.9994703063076096</v>
      </c>
      <c r="O184" s="579">
        <f t="shared" si="111"/>
        <v>3.0790904991242343</v>
      </c>
      <c r="P184" s="579">
        <f t="shared" si="111"/>
        <v>2.4147536955664632</v>
      </c>
      <c r="Q184" s="579">
        <f t="shared" si="111"/>
        <v>3.2267758671321825</v>
      </c>
      <c r="R184" s="579">
        <f t="shared" si="111"/>
        <v>3.1239332927582937</v>
      </c>
      <c r="S184" s="579">
        <f t="shared" si="111"/>
        <v>3.1408980107669544</v>
      </c>
      <c r="T184" s="579">
        <f t="shared" si="111"/>
        <v>2.9792648505530841</v>
      </c>
      <c r="U184" s="579">
        <f t="shared" si="111"/>
        <v>3.2219091993055877</v>
      </c>
      <c r="V184" s="579">
        <f t="shared" si="111"/>
        <v>3.3285326506732269</v>
      </c>
      <c r="W184" s="579">
        <f t="shared" si="111"/>
        <v>3.4466183957596894</v>
      </c>
      <c r="X184" s="579">
        <f t="shared" si="111"/>
        <v>3.47548366926162</v>
      </c>
      <c r="Y184" s="579">
        <f t="shared" si="111"/>
        <v>3.2248422613343046</v>
      </c>
      <c r="Z184" s="579">
        <f t="shared" si="111"/>
        <v>3.5840223924490275</v>
      </c>
      <c r="AA184" s="579">
        <f t="shared" si="111"/>
        <v>3.7600360044647538</v>
      </c>
      <c r="AB184" s="579">
        <f t="shared" si="111"/>
        <v>3.1460755889854197</v>
      </c>
      <c r="AC184" s="579">
        <f t="shared" si="111"/>
        <v>3.7447179994581736</v>
      </c>
      <c r="AD184" s="579">
        <f t="shared" si="111"/>
        <v>3.2608013539053231</v>
      </c>
      <c r="AE184" s="579">
        <f t="shared" si="111"/>
        <v>2.5214690597866425</v>
      </c>
      <c r="AF184" s="579">
        <f t="shared" si="111"/>
        <v>2.9220890830975255</v>
      </c>
      <c r="AG184" s="579">
        <f t="shared" si="111"/>
        <v>3.3525423197404089</v>
      </c>
      <c r="AH184" s="579">
        <f t="shared" si="111"/>
        <v>3.6450622723646577</v>
      </c>
      <c r="AI184" s="579">
        <f t="shared" si="111"/>
        <v>3.1352810888693883</v>
      </c>
      <c r="AJ184" s="579">
        <f>AJ183/AJ182</f>
        <v>3.4264308746384073</v>
      </c>
      <c r="AK184" s="579">
        <f>AK183/AK182</f>
        <v>3.3792466848155831</v>
      </c>
    </row>
    <row r="185" spans="1:37" s="579" customFormat="1" x14ac:dyDescent="0.25">
      <c r="A185" s="579" t="s">
        <v>262</v>
      </c>
      <c r="B185" s="579" t="s">
        <v>263</v>
      </c>
      <c r="C185" s="579">
        <v>0.85</v>
      </c>
      <c r="D185" s="579">
        <f>C185</f>
        <v>0.85</v>
      </c>
      <c r="E185" s="579">
        <f t="shared" ref="E185:AK185" si="112">D185</f>
        <v>0.85</v>
      </c>
      <c r="F185" s="579">
        <f t="shared" si="112"/>
        <v>0.85</v>
      </c>
      <c r="G185" s="579">
        <f t="shared" si="112"/>
        <v>0.85</v>
      </c>
      <c r="H185" s="579">
        <f t="shared" si="112"/>
        <v>0.85</v>
      </c>
      <c r="I185" s="579">
        <f t="shared" si="112"/>
        <v>0.85</v>
      </c>
      <c r="J185" s="579">
        <f t="shared" si="112"/>
        <v>0.85</v>
      </c>
      <c r="K185" s="579">
        <f t="shared" si="112"/>
        <v>0.85</v>
      </c>
      <c r="L185" s="579">
        <f t="shared" si="112"/>
        <v>0.85</v>
      </c>
      <c r="M185" s="579">
        <f t="shared" si="112"/>
        <v>0.85</v>
      </c>
      <c r="N185" s="579">
        <f t="shared" si="112"/>
        <v>0.85</v>
      </c>
      <c r="O185" s="579">
        <f t="shared" si="112"/>
        <v>0.85</v>
      </c>
      <c r="P185" s="579">
        <f t="shared" si="112"/>
        <v>0.85</v>
      </c>
      <c r="Q185" s="579">
        <f t="shared" si="112"/>
        <v>0.85</v>
      </c>
      <c r="R185" s="579">
        <f t="shared" si="112"/>
        <v>0.85</v>
      </c>
      <c r="S185" s="579">
        <f t="shared" si="112"/>
        <v>0.85</v>
      </c>
      <c r="T185" s="579">
        <f t="shared" si="112"/>
        <v>0.85</v>
      </c>
      <c r="U185" s="579">
        <f t="shared" si="112"/>
        <v>0.85</v>
      </c>
      <c r="V185" s="579">
        <f t="shared" si="112"/>
        <v>0.85</v>
      </c>
      <c r="W185" s="579">
        <f t="shared" si="112"/>
        <v>0.85</v>
      </c>
      <c r="X185" s="579">
        <f t="shared" si="112"/>
        <v>0.85</v>
      </c>
      <c r="Y185" s="579">
        <f t="shared" si="112"/>
        <v>0.85</v>
      </c>
      <c r="Z185" s="579">
        <f t="shared" si="112"/>
        <v>0.85</v>
      </c>
      <c r="AA185" s="579">
        <f t="shared" si="112"/>
        <v>0.85</v>
      </c>
      <c r="AB185" s="579">
        <f t="shared" si="112"/>
        <v>0.85</v>
      </c>
      <c r="AC185" s="579">
        <f t="shared" si="112"/>
        <v>0.85</v>
      </c>
      <c r="AD185" s="579">
        <f t="shared" si="112"/>
        <v>0.85</v>
      </c>
      <c r="AE185" s="579">
        <f t="shared" si="112"/>
        <v>0.85</v>
      </c>
      <c r="AF185" s="579">
        <f t="shared" si="112"/>
        <v>0.85</v>
      </c>
      <c r="AG185" s="579">
        <f t="shared" si="112"/>
        <v>0.85</v>
      </c>
      <c r="AH185" s="579">
        <f t="shared" si="112"/>
        <v>0.85</v>
      </c>
      <c r="AI185" s="579">
        <f t="shared" si="112"/>
        <v>0.85</v>
      </c>
      <c r="AJ185" s="579">
        <f>AI185</f>
        <v>0.85</v>
      </c>
      <c r="AK185" s="579">
        <f t="shared" si="112"/>
        <v>0.85</v>
      </c>
    </row>
    <row r="186" spans="1:37" s="579" customFormat="1" x14ac:dyDescent="0.25">
      <c r="A186" s="579" t="s">
        <v>264</v>
      </c>
      <c r="B186" s="579" t="s">
        <v>265</v>
      </c>
      <c r="C186" s="579">
        <f>C184*C185</f>
        <v>3.1875</v>
      </c>
      <c r="D186" s="579">
        <f>D184*D185</f>
        <v>3.1875</v>
      </c>
      <c r="E186" s="579">
        <f t="shared" ref="E186:AK186" si="113">E184*E185</f>
        <v>3.1875</v>
      </c>
      <c r="F186" s="579">
        <f t="shared" si="113"/>
        <v>3.1875</v>
      </c>
      <c r="G186" s="579">
        <f t="shared" si="113"/>
        <v>3.1875</v>
      </c>
      <c r="H186" s="579">
        <f t="shared" si="113"/>
        <v>3.1875</v>
      </c>
      <c r="I186" s="579">
        <f t="shared" si="113"/>
        <v>2.8304999999999998</v>
      </c>
      <c r="J186" s="579">
        <f t="shared" si="113"/>
        <v>2.8304999999999998</v>
      </c>
      <c r="K186" s="579">
        <f t="shared" si="113"/>
        <v>2.4798088909381866</v>
      </c>
      <c r="L186" s="579">
        <f t="shared" si="113"/>
        <v>2.5843699722100335</v>
      </c>
      <c r="M186" s="579">
        <f t="shared" si="113"/>
        <v>2.3029617113764251</v>
      </c>
      <c r="N186" s="579">
        <f t="shared" si="113"/>
        <v>2.5495497603614679</v>
      </c>
      <c r="O186" s="579">
        <f t="shared" si="113"/>
        <v>2.6172269242555992</v>
      </c>
      <c r="P186" s="579">
        <f t="shared" si="113"/>
        <v>2.0525406412314937</v>
      </c>
      <c r="Q186" s="579">
        <f t="shared" si="113"/>
        <v>2.7427594870623548</v>
      </c>
      <c r="R186" s="579">
        <f t="shared" si="113"/>
        <v>2.6553432988445493</v>
      </c>
      <c r="S186" s="579">
        <f t="shared" si="113"/>
        <v>2.6697633091519113</v>
      </c>
      <c r="T186" s="579">
        <f t="shared" si="113"/>
        <v>2.5323751229701212</v>
      </c>
      <c r="U186" s="579">
        <f t="shared" si="113"/>
        <v>2.7386228194097493</v>
      </c>
      <c r="V186" s="579">
        <f t="shared" si="113"/>
        <v>2.8292527530722427</v>
      </c>
      <c r="W186" s="579">
        <f t="shared" si="113"/>
        <v>2.9296256363957358</v>
      </c>
      <c r="X186" s="579">
        <f t="shared" si="113"/>
        <v>2.9541611188723769</v>
      </c>
      <c r="Y186" s="579">
        <f t="shared" si="113"/>
        <v>2.741115922134159</v>
      </c>
      <c r="Z186" s="579">
        <f t="shared" si="113"/>
        <v>3.0464190335816732</v>
      </c>
      <c r="AA186" s="579">
        <f t="shared" si="113"/>
        <v>3.1960306037950406</v>
      </c>
      <c r="AB186" s="579">
        <f t="shared" si="113"/>
        <v>2.6741642506376069</v>
      </c>
      <c r="AC186" s="579">
        <f t="shared" si="113"/>
        <v>3.1830102995394474</v>
      </c>
      <c r="AD186" s="579">
        <f t="shared" si="113"/>
        <v>2.7716811508195245</v>
      </c>
      <c r="AE186" s="579">
        <f t="shared" si="113"/>
        <v>2.143248700818646</v>
      </c>
      <c r="AF186" s="579">
        <f t="shared" si="113"/>
        <v>2.4837757206328965</v>
      </c>
      <c r="AG186" s="579">
        <f t="shared" si="113"/>
        <v>2.8496609717793477</v>
      </c>
      <c r="AH186" s="579">
        <f t="shared" si="113"/>
        <v>3.0983029315099588</v>
      </c>
      <c r="AI186" s="579">
        <f t="shared" si="113"/>
        <v>2.6649889255389798</v>
      </c>
      <c r="AJ186" s="579">
        <f t="shared" si="113"/>
        <v>2.9124662434426463</v>
      </c>
      <c r="AK186" s="579">
        <f t="shared" si="113"/>
        <v>2.8723596820932458</v>
      </c>
    </row>
    <row r="187" spans="1:37" s="579" customFormat="1" x14ac:dyDescent="0.25">
      <c r="A187" s="579" t="s">
        <v>266</v>
      </c>
      <c r="C187" s="585">
        <v>0.3</v>
      </c>
      <c r="D187" s="579">
        <f>C187</f>
        <v>0.3</v>
      </c>
      <c r="E187" s="579">
        <f t="shared" ref="E187:AK188" si="114">D187</f>
        <v>0.3</v>
      </c>
      <c r="F187" s="579">
        <f t="shared" si="114"/>
        <v>0.3</v>
      </c>
      <c r="G187" s="579">
        <f t="shared" si="114"/>
        <v>0.3</v>
      </c>
      <c r="H187" s="579">
        <f t="shared" si="114"/>
        <v>0.3</v>
      </c>
      <c r="I187" s="579">
        <f t="shared" si="114"/>
        <v>0.3</v>
      </c>
      <c r="J187" s="579">
        <f t="shared" si="114"/>
        <v>0.3</v>
      </c>
      <c r="K187" s="579">
        <f t="shared" si="114"/>
        <v>0.3</v>
      </c>
      <c r="L187" s="579">
        <f t="shared" si="114"/>
        <v>0.3</v>
      </c>
      <c r="M187" s="579">
        <f t="shared" si="114"/>
        <v>0.3</v>
      </c>
      <c r="N187" s="579">
        <f t="shared" si="114"/>
        <v>0.3</v>
      </c>
      <c r="O187" s="579">
        <f t="shared" si="114"/>
        <v>0.3</v>
      </c>
      <c r="P187" s="579">
        <f t="shared" si="114"/>
        <v>0.3</v>
      </c>
      <c r="Q187" s="579">
        <f t="shared" si="114"/>
        <v>0.3</v>
      </c>
      <c r="R187" s="579">
        <f t="shared" si="114"/>
        <v>0.3</v>
      </c>
      <c r="S187" s="579">
        <f t="shared" si="114"/>
        <v>0.3</v>
      </c>
      <c r="T187" s="579">
        <f t="shared" si="114"/>
        <v>0.3</v>
      </c>
      <c r="U187" s="579">
        <f t="shared" si="114"/>
        <v>0.3</v>
      </c>
      <c r="V187" s="579">
        <f t="shared" si="114"/>
        <v>0.3</v>
      </c>
      <c r="W187" s="579">
        <f t="shared" si="114"/>
        <v>0.3</v>
      </c>
      <c r="X187" s="579">
        <f t="shared" si="114"/>
        <v>0.3</v>
      </c>
      <c r="Y187" s="579">
        <f t="shared" si="114"/>
        <v>0.3</v>
      </c>
      <c r="Z187" s="579">
        <f t="shared" si="114"/>
        <v>0.3</v>
      </c>
      <c r="AA187" s="579">
        <f t="shared" si="114"/>
        <v>0.3</v>
      </c>
      <c r="AB187" s="579">
        <f t="shared" si="114"/>
        <v>0.3</v>
      </c>
      <c r="AC187" s="579">
        <f t="shared" si="114"/>
        <v>0.3</v>
      </c>
      <c r="AD187" s="579">
        <f t="shared" si="114"/>
        <v>0.3</v>
      </c>
      <c r="AE187" s="579">
        <f t="shared" si="114"/>
        <v>0.3</v>
      </c>
      <c r="AF187" s="579">
        <f t="shared" si="114"/>
        <v>0.3</v>
      </c>
      <c r="AG187" s="579">
        <f t="shared" si="114"/>
        <v>0.3</v>
      </c>
      <c r="AH187" s="579">
        <f t="shared" si="114"/>
        <v>0.3</v>
      </c>
      <c r="AI187" s="579">
        <f t="shared" si="114"/>
        <v>0.3</v>
      </c>
      <c r="AJ187" s="579">
        <f>AI187</f>
        <v>0.3</v>
      </c>
      <c r="AK187" s="579">
        <f t="shared" si="114"/>
        <v>0.3</v>
      </c>
    </row>
    <row r="188" spans="1:37" s="579" customFormat="1" x14ac:dyDescent="0.25">
      <c r="A188" s="579" t="s">
        <v>267</v>
      </c>
      <c r="C188" s="585">
        <v>0</v>
      </c>
      <c r="D188" s="579">
        <f>C188</f>
        <v>0</v>
      </c>
      <c r="E188" s="579">
        <f t="shared" si="114"/>
        <v>0</v>
      </c>
      <c r="F188" s="579">
        <f t="shared" si="114"/>
        <v>0</v>
      </c>
      <c r="G188" s="579">
        <f t="shared" si="114"/>
        <v>0</v>
      </c>
      <c r="H188" s="579">
        <f t="shared" si="114"/>
        <v>0</v>
      </c>
      <c r="I188" s="579">
        <f t="shared" si="114"/>
        <v>0</v>
      </c>
      <c r="J188" s="579">
        <f t="shared" si="114"/>
        <v>0</v>
      </c>
      <c r="K188" s="579">
        <f t="shared" si="114"/>
        <v>0</v>
      </c>
      <c r="L188" s="579">
        <f t="shared" si="114"/>
        <v>0</v>
      </c>
      <c r="M188" s="579">
        <f t="shared" si="114"/>
        <v>0</v>
      </c>
      <c r="N188" s="579">
        <f t="shared" si="114"/>
        <v>0</v>
      </c>
      <c r="O188" s="579">
        <f t="shared" si="114"/>
        <v>0</v>
      </c>
      <c r="P188" s="579">
        <f t="shared" si="114"/>
        <v>0</v>
      </c>
      <c r="Q188" s="579">
        <f t="shared" si="114"/>
        <v>0</v>
      </c>
      <c r="R188" s="579">
        <f t="shared" si="114"/>
        <v>0</v>
      </c>
      <c r="S188" s="579">
        <f t="shared" si="114"/>
        <v>0</v>
      </c>
      <c r="T188" s="579">
        <f t="shared" si="114"/>
        <v>0</v>
      </c>
      <c r="U188" s="579">
        <f t="shared" si="114"/>
        <v>0</v>
      </c>
      <c r="V188" s="579">
        <f t="shared" si="114"/>
        <v>0</v>
      </c>
      <c r="W188" s="579">
        <f t="shared" si="114"/>
        <v>0</v>
      </c>
      <c r="X188" s="579">
        <f t="shared" si="114"/>
        <v>0</v>
      </c>
      <c r="Y188" s="579">
        <f t="shared" si="114"/>
        <v>0</v>
      </c>
      <c r="Z188" s="579">
        <f t="shared" si="114"/>
        <v>0</v>
      </c>
      <c r="AA188" s="579">
        <f t="shared" si="114"/>
        <v>0</v>
      </c>
      <c r="AB188" s="579">
        <f t="shared" si="114"/>
        <v>0</v>
      </c>
      <c r="AC188" s="579">
        <f t="shared" si="114"/>
        <v>0</v>
      </c>
      <c r="AD188" s="579">
        <f t="shared" si="114"/>
        <v>0</v>
      </c>
      <c r="AE188" s="579">
        <f t="shared" si="114"/>
        <v>0</v>
      </c>
      <c r="AF188" s="579">
        <f t="shared" si="114"/>
        <v>0</v>
      </c>
      <c r="AG188" s="579">
        <f t="shared" si="114"/>
        <v>0</v>
      </c>
      <c r="AH188" s="579">
        <f t="shared" si="114"/>
        <v>0</v>
      </c>
      <c r="AI188" s="579">
        <f t="shared" si="114"/>
        <v>0</v>
      </c>
      <c r="AJ188" s="579">
        <f>AI188</f>
        <v>0</v>
      </c>
      <c r="AK188" s="579">
        <f t="shared" si="114"/>
        <v>0</v>
      </c>
    </row>
    <row r="189" spans="1:37" s="579" customFormat="1" x14ac:dyDescent="0.25">
      <c r="A189" s="579" t="s">
        <v>268</v>
      </c>
      <c r="B189" s="579" t="s">
        <v>261</v>
      </c>
      <c r="C189" s="579">
        <f>C186*C187+C188</f>
        <v>0.95624999999999993</v>
      </c>
      <c r="D189" s="579">
        <f>D186*D187+D188</f>
        <v>0.95624999999999993</v>
      </c>
      <c r="E189" s="579">
        <f t="shared" ref="E189:AI189" si="115">E186*E187+E188</f>
        <v>0.95624999999999993</v>
      </c>
      <c r="F189" s="579">
        <f t="shared" si="115"/>
        <v>0.95624999999999993</v>
      </c>
      <c r="G189" s="579">
        <f t="shared" si="115"/>
        <v>0.95624999999999993</v>
      </c>
      <c r="H189" s="579">
        <f t="shared" si="115"/>
        <v>0.95624999999999993</v>
      </c>
      <c r="I189" s="579">
        <f t="shared" si="115"/>
        <v>0.84914999999999996</v>
      </c>
      <c r="J189" s="579">
        <f t="shared" si="115"/>
        <v>0.84914999999999996</v>
      </c>
      <c r="K189" s="579">
        <f t="shared" si="115"/>
        <v>0.74394266728145597</v>
      </c>
      <c r="L189" s="579">
        <f t="shared" si="115"/>
        <v>0.77531099166300999</v>
      </c>
      <c r="M189" s="579">
        <f t="shared" si="115"/>
        <v>0.69088851341292756</v>
      </c>
      <c r="N189" s="579">
        <f t="shared" si="115"/>
        <v>0.76486492810844031</v>
      </c>
      <c r="O189" s="579">
        <f t="shared" si="115"/>
        <v>0.7851680772766797</v>
      </c>
      <c r="P189" s="579">
        <f t="shared" si="115"/>
        <v>0.61576219236944807</v>
      </c>
      <c r="Q189" s="579">
        <f t="shared" si="115"/>
        <v>0.82282784611870641</v>
      </c>
      <c r="R189" s="579">
        <f t="shared" si="115"/>
        <v>0.79660298965336473</v>
      </c>
      <c r="S189" s="579">
        <f t="shared" si="115"/>
        <v>0.80092899274557339</v>
      </c>
      <c r="T189" s="579">
        <f t="shared" si="115"/>
        <v>0.75971253689103635</v>
      </c>
      <c r="U189" s="579">
        <f t="shared" si="115"/>
        <v>0.82158684582292474</v>
      </c>
      <c r="V189" s="579">
        <f t="shared" si="115"/>
        <v>0.84877582592167278</v>
      </c>
      <c r="W189" s="579">
        <f t="shared" si="115"/>
        <v>0.87888769091872077</v>
      </c>
      <c r="X189" s="579">
        <f t="shared" si="115"/>
        <v>0.88624833566171302</v>
      </c>
      <c r="Y189" s="579">
        <f t="shared" si="115"/>
        <v>0.82233477664024768</v>
      </c>
      <c r="Z189" s="579">
        <f t="shared" si="115"/>
        <v>0.91392571007450196</v>
      </c>
      <c r="AA189" s="579">
        <f t="shared" si="115"/>
        <v>0.9588091811385121</v>
      </c>
      <c r="AB189" s="579">
        <f t="shared" si="115"/>
        <v>0.80224927519128209</v>
      </c>
      <c r="AC189" s="579">
        <f t="shared" si="115"/>
        <v>0.95490308986183414</v>
      </c>
      <c r="AD189" s="579">
        <f t="shared" si="115"/>
        <v>0.83150434524585737</v>
      </c>
      <c r="AE189" s="579">
        <f t="shared" si="115"/>
        <v>0.64297461024559377</v>
      </c>
      <c r="AF189" s="579">
        <f t="shared" si="115"/>
        <v>0.74513271618986898</v>
      </c>
      <c r="AG189" s="579">
        <f t="shared" si="115"/>
        <v>0.85489829153380426</v>
      </c>
      <c r="AH189" s="579">
        <f t="shared" si="115"/>
        <v>0.92949087945298758</v>
      </c>
      <c r="AI189" s="579">
        <f t="shared" si="115"/>
        <v>0.79949667766169397</v>
      </c>
      <c r="AJ189" s="579">
        <f>AJ186*AJ187+AJ188</f>
        <v>0.87373987303279388</v>
      </c>
      <c r="AK189" s="579">
        <f>AK186*AK187+AK188</f>
        <v>0.86170790462797375</v>
      </c>
    </row>
    <row r="190" spans="1:37" s="579" customFormat="1" x14ac:dyDescent="0.25">
      <c r="A190" s="579" t="s">
        <v>269</v>
      </c>
      <c r="C190" s="575">
        <v>1</v>
      </c>
      <c r="D190" s="575">
        <f>C190</f>
        <v>1</v>
      </c>
      <c r="E190" s="575">
        <f t="shared" ref="E190:AK192" si="116">D190</f>
        <v>1</v>
      </c>
      <c r="F190" s="575">
        <f t="shared" si="116"/>
        <v>1</v>
      </c>
      <c r="G190" s="575">
        <f t="shared" si="116"/>
        <v>1</v>
      </c>
      <c r="H190" s="575">
        <f t="shared" si="116"/>
        <v>1</v>
      </c>
      <c r="I190" s="575">
        <f t="shared" si="116"/>
        <v>1</v>
      </c>
      <c r="J190" s="575">
        <f t="shared" si="116"/>
        <v>1</v>
      </c>
      <c r="K190" s="575">
        <f t="shared" si="116"/>
        <v>1</v>
      </c>
      <c r="L190" s="575">
        <f t="shared" si="116"/>
        <v>1</v>
      </c>
      <c r="M190" s="575">
        <f t="shared" si="116"/>
        <v>1</v>
      </c>
      <c r="N190" s="575">
        <f t="shared" si="116"/>
        <v>1</v>
      </c>
      <c r="O190" s="575">
        <f t="shared" si="116"/>
        <v>1</v>
      </c>
      <c r="P190" s="575">
        <f t="shared" si="116"/>
        <v>1</v>
      </c>
      <c r="Q190" s="575">
        <f t="shared" si="116"/>
        <v>1</v>
      </c>
      <c r="R190" s="575">
        <f t="shared" si="116"/>
        <v>1</v>
      </c>
      <c r="S190" s="575">
        <f t="shared" si="116"/>
        <v>1</v>
      </c>
      <c r="T190" s="575">
        <f t="shared" si="116"/>
        <v>1</v>
      </c>
      <c r="U190" s="575">
        <f t="shared" si="116"/>
        <v>1</v>
      </c>
      <c r="V190" s="575">
        <f t="shared" si="116"/>
        <v>1</v>
      </c>
      <c r="W190" s="575">
        <f t="shared" si="116"/>
        <v>1</v>
      </c>
      <c r="X190" s="575">
        <f t="shared" si="116"/>
        <v>1</v>
      </c>
      <c r="Y190" s="575">
        <f t="shared" si="116"/>
        <v>1</v>
      </c>
      <c r="Z190" s="575">
        <f t="shared" si="116"/>
        <v>1</v>
      </c>
      <c r="AA190" s="575">
        <f t="shared" si="116"/>
        <v>1</v>
      </c>
      <c r="AB190" s="575">
        <f t="shared" si="116"/>
        <v>1</v>
      </c>
      <c r="AC190" s="575">
        <f t="shared" si="116"/>
        <v>1</v>
      </c>
      <c r="AD190" s="575">
        <f t="shared" si="116"/>
        <v>1</v>
      </c>
      <c r="AE190" s="575">
        <f t="shared" si="116"/>
        <v>1</v>
      </c>
      <c r="AF190" s="575">
        <f t="shared" si="116"/>
        <v>1</v>
      </c>
      <c r="AG190" s="575">
        <f t="shared" si="116"/>
        <v>1</v>
      </c>
      <c r="AH190" s="575">
        <f t="shared" si="116"/>
        <v>1</v>
      </c>
      <c r="AI190" s="575">
        <f t="shared" si="116"/>
        <v>1</v>
      </c>
      <c r="AJ190" s="575">
        <f>AI190</f>
        <v>1</v>
      </c>
      <c r="AK190" s="575">
        <f t="shared" si="116"/>
        <v>1</v>
      </c>
    </row>
    <row r="191" spans="1:37" s="579" customFormat="1" x14ac:dyDescent="0.25">
      <c r="A191" s="579" t="s">
        <v>270</v>
      </c>
      <c r="B191" s="579" t="s">
        <v>271</v>
      </c>
      <c r="C191" s="587">
        <v>1.4999999999999999E-2</v>
      </c>
      <c r="D191" s="587">
        <f>C191</f>
        <v>1.4999999999999999E-2</v>
      </c>
      <c r="E191" s="587">
        <f t="shared" si="116"/>
        <v>1.4999999999999999E-2</v>
      </c>
      <c r="F191" s="587">
        <f t="shared" si="116"/>
        <v>1.4999999999999999E-2</v>
      </c>
      <c r="G191" s="587">
        <f t="shared" si="116"/>
        <v>1.4999999999999999E-2</v>
      </c>
      <c r="H191" s="587">
        <f t="shared" si="116"/>
        <v>1.4999999999999999E-2</v>
      </c>
      <c r="I191" s="587">
        <f t="shared" si="116"/>
        <v>1.4999999999999999E-2</v>
      </c>
      <c r="J191" s="587">
        <f t="shared" si="116"/>
        <v>1.4999999999999999E-2</v>
      </c>
      <c r="K191" s="587">
        <f t="shared" si="116"/>
        <v>1.4999999999999999E-2</v>
      </c>
      <c r="L191" s="587">
        <f t="shared" si="116"/>
        <v>1.4999999999999999E-2</v>
      </c>
      <c r="M191" s="587">
        <f t="shared" si="116"/>
        <v>1.4999999999999999E-2</v>
      </c>
      <c r="N191" s="587">
        <f t="shared" si="116"/>
        <v>1.4999999999999999E-2</v>
      </c>
      <c r="O191" s="587">
        <f t="shared" si="116"/>
        <v>1.4999999999999999E-2</v>
      </c>
      <c r="P191" s="587">
        <f t="shared" si="116"/>
        <v>1.4999999999999999E-2</v>
      </c>
      <c r="Q191" s="587">
        <f t="shared" si="116"/>
        <v>1.4999999999999999E-2</v>
      </c>
      <c r="R191" s="587">
        <f t="shared" si="116"/>
        <v>1.4999999999999999E-2</v>
      </c>
      <c r="S191" s="587">
        <f t="shared" si="116"/>
        <v>1.4999999999999999E-2</v>
      </c>
      <c r="T191" s="587">
        <f t="shared" si="116"/>
        <v>1.4999999999999999E-2</v>
      </c>
      <c r="U191" s="587">
        <f t="shared" si="116"/>
        <v>1.4999999999999999E-2</v>
      </c>
      <c r="V191" s="587">
        <f t="shared" si="116"/>
        <v>1.4999999999999999E-2</v>
      </c>
      <c r="W191" s="587">
        <f t="shared" si="116"/>
        <v>1.4999999999999999E-2</v>
      </c>
      <c r="X191" s="587">
        <f t="shared" si="116"/>
        <v>1.4999999999999999E-2</v>
      </c>
      <c r="Y191" s="587">
        <f t="shared" si="116"/>
        <v>1.4999999999999999E-2</v>
      </c>
      <c r="Z191" s="587">
        <f t="shared" si="116"/>
        <v>1.4999999999999999E-2</v>
      </c>
      <c r="AA191" s="587">
        <f t="shared" si="116"/>
        <v>1.4999999999999999E-2</v>
      </c>
      <c r="AB191" s="587">
        <f t="shared" si="116"/>
        <v>1.4999999999999999E-2</v>
      </c>
      <c r="AC191" s="587">
        <f t="shared" si="116"/>
        <v>1.4999999999999999E-2</v>
      </c>
      <c r="AD191" s="587">
        <f t="shared" si="116"/>
        <v>1.4999999999999999E-2</v>
      </c>
      <c r="AE191" s="587">
        <f t="shared" si="116"/>
        <v>1.4999999999999999E-2</v>
      </c>
      <c r="AF191" s="587">
        <f t="shared" si="116"/>
        <v>1.4999999999999999E-2</v>
      </c>
      <c r="AG191" s="587">
        <f t="shared" si="116"/>
        <v>1.4999999999999999E-2</v>
      </c>
      <c r="AH191" s="587">
        <f t="shared" si="116"/>
        <v>1.4999999999999999E-2</v>
      </c>
      <c r="AI191" s="587">
        <f t="shared" si="116"/>
        <v>1.4999999999999999E-2</v>
      </c>
      <c r="AJ191" s="587">
        <f>AI191</f>
        <v>1.4999999999999999E-2</v>
      </c>
      <c r="AK191" s="587">
        <f t="shared" si="116"/>
        <v>1.4999999999999999E-2</v>
      </c>
    </row>
    <row r="192" spans="1:37" s="579" customFormat="1" x14ac:dyDescent="0.25">
      <c r="A192" s="579" t="s">
        <v>272</v>
      </c>
      <c r="C192" s="575">
        <v>1</v>
      </c>
      <c r="D192" s="575">
        <f>C192</f>
        <v>1</v>
      </c>
      <c r="E192" s="575">
        <f t="shared" si="116"/>
        <v>1</v>
      </c>
      <c r="F192" s="575">
        <f t="shared" si="116"/>
        <v>1</v>
      </c>
      <c r="G192" s="575">
        <f t="shared" si="116"/>
        <v>1</v>
      </c>
      <c r="H192" s="575">
        <f t="shared" si="116"/>
        <v>1</v>
      </c>
      <c r="I192" s="575">
        <f t="shared" si="116"/>
        <v>1</v>
      </c>
      <c r="J192" s="575">
        <f t="shared" si="116"/>
        <v>1</v>
      </c>
      <c r="K192" s="575">
        <f t="shared" si="116"/>
        <v>1</v>
      </c>
      <c r="L192" s="575">
        <f t="shared" si="116"/>
        <v>1</v>
      </c>
      <c r="M192" s="575">
        <f t="shared" si="116"/>
        <v>1</v>
      </c>
      <c r="N192" s="575">
        <f t="shared" si="116"/>
        <v>1</v>
      </c>
      <c r="O192" s="575">
        <f t="shared" si="116"/>
        <v>1</v>
      </c>
      <c r="P192" s="575">
        <f t="shared" si="116"/>
        <v>1</v>
      </c>
      <c r="Q192" s="575">
        <f t="shared" si="116"/>
        <v>1</v>
      </c>
      <c r="R192" s="575">
        <f t="shared" si="116"/>
        <v>1</v>
      </c>
      <c r="S192" s="575">
        <f t="shared" si="116"/>
        <v>1</v>
      </c>
      <c r="T192" s="575">
        <f t="shared" si="116"/>
        <v>1</v>
      </c>
      <c r="U192" s="575">
        <f t="shared" si="116"/>
        <v>1</v>
      </c>
      <c r="V192" s="575">
        <f t="shared" si="116"/>
        <v>1</v>
      </c>
      <c r="W192" s="575">
        <f t="shared" si="116"/>
        <v>1</v>
      </c>
      <c r="X192" s="575">
        <f t="shared" si="116"/>
        <v>1</v>
      </c>
      <c r="Y192" s="575">
        <f t="shared" si="116"/>
        <v>1</v>
      </c>
      <c r="Z192" s="575">
        <f t="shared" si="116"/>
        <v>1</v>
      </c>
      <c r="AA192" s="575">
        <f t="shared" si="116"/>
        <v>1</v>
      </c>
      <c r="AB192" s="575">
        <f t="shared" si="116"/>
        <v>1</v>
      </c>
      <c r="AC192" s="575">
        <f t="shared" si="116"/>
        <v>1</v>
      </c>
      <c r="AD192" s="575">
        <f t="shared" si="116"/>
        <v>1</v>
      </c>
      <c r="AE192" s="575">
        <f t="shared" si="116"/>
        <v>1</v>
      </c>
      <c r="AF192" s="575">
        <f t="shared" si="116"/>
        <v>1</v>
      </c>
      <c r="AG192" s="575">
        <f t="shared" si="116"/>
        <v>1</v>
      </c>
      <c r="AH192" s="575">
        <f t="shared" si="116"/>
        <v>1</v>
      </c>
      <c r="AI192" s="575">
        <f t="shared" si="116"/>
        <v>1</v>
      </c>
      <c r="AJ192" s="575">
        <f>AI192</f>
        <v>1</v>
      </c>
      <c r="AK192" s="575">
        <f t="shared" si="116"/>
        <v>1</v>
      </c>
    </row>
    <row r="193" spans="1:42" s="579" customFormat="1" x14ac:dyDescent="0.25">
      <c r="A193" s="579" t="s">
        <v>273</v>
      </c>
      <c r="C193" s="585">
        <f>C189*1000/(C186*1000)</f>
        <v>0.3</v>
      </c>
      <c r="D193" s="585">
        <f>D189*1000/(D186*1000)</f>
        <v>0.3</v>
      </c>
      <c r="E193" s="585">
        <f t="shared" ref="E193:AI193" si="117">E189*1000/(E186*1000)</f>
        <v>0.3</v>
      </c>
      <c r="F193" s="585">
        <f t="shared" si="117"/>
        <v>0.3</v>
      </c>
      <c r="G193" s="585">
        <f t="shared" si="117"/>
        <v>0.3</v>
      </c>
      <c r="H193" s="585">
        <f t="shared" si="117"/>
        <v>0.3</v>
      </c>
      <c r="I193" s="585">
        <f t="shared" si="117"/>
        <v>0.3</v>
      </c>
      <c r="J193" s="585">
        <f t="shared" si="117"/>
        <v>0.3</v>
      </c>
      <c r="K193" s="585">
        <f t="shared" si="117"/>
        <v>0.3</v>
      </c>
      <c r="L193" s="585">
        <f t="shared" si="117"/>
        <v>0.29999999999999993</v>
      </c>
      <c r="M193" s="585">
        <f t="shared" si="117"/>
        <v>0.3</v>
      </c>
      <c r="N193" s="585">
        <f t="shared" si="117"/>
        <v>0.3</v>
      </c>
      <c r="O193" s="585">
        <f t="shared" si="117"/>
        <v>0.29999999999999993</v>
      </c>
      <c r="P193" s="585">
        <f t="shared" si="117"/>
        <v>0.29999999999999993</v>
      </c>
      <c r="Q193" s="585">
        <f t="shared" si="117"/>
        <v>0.3</v>
      </c>
      <c r="R193" s="585">
        <f t="shared" si="117"/>
        <v>0.3</v>
      </c>
      <c r="S193" s="585">
        <f t="shared" si="117"/>
        <v>0.3</v>
      </c>
      <c r="T193" s="585">
        <f t="shared" si="117"/>
        <v>0.30000000000000004</v>
      </c>
      <c r="U193" s="585">
        <f t="shared" si="117"/>
        <v>0.3</v>
      </c>
      <c r="V193" s="585">
        <f t="shared" si="117"/>
        <v>0.3</v>
      </c>
      <c r="W193" s="585">
        <f t="shared" si="117"/>
        <v>0.3</v>
      </c>
      <c r="X193" s="585">
        <f t="shared" si="117"/>
        <v>0.3</v>
      </c>
      <c r="Y193" s="585">
        <f t="shared" si="117"/>
        <v>0.3</v>
      </c>
      <c r="Z193" s="585">
        <f t="shared" si="117"/>
        <v>0.3</v>
      </c>
      <c r="AA193" s="585">
        <f t="shared" si="117"/>
        <v>0.3</v>
      </c>
      <c r="AB193" s="585">
        <f t="shared" si="117"/>
        <v>0.3</v>
      </c>
      <c r="AC193" s="585">
        <f t="shared" si="117"/>
        <v>0.3</v>
      </c>
      <c r="AD193" s="585">
        <f t="shared" si="117"/>
        <v>0.3</v>
      </c>
      <c r="AE193" s="585">
        <f t="shared" si="117"/>
        <v>0.30000000000000004</v>
      </c>
      <c r="AF193" s="585">
        <f t="shared" si="117"/>
        <v>0.30000000000000004</v>
      </c>
      <c r="AG193" s="585">
        <f t="shared" si="117"/>
        <v>0.3</v>
      </c>
      <c r="AH193" s="585">
        <f t="shared" si="117"/>
        <v>0.3</v>
      </c>
      <c r="AI193" s="585">
        <f t="shared" si="117"/>
        <v>0.3</v>
      </c>
      <c r="AJ193" s="585">
        <f>AJ189*1000/(AJ186*1000)</f>
        <v>0.3</v>
      </c>
      <c r="AK193" s="585">
        <f>AK189*1000/(AK186*1000)</f>
        <v>0.30000000000000004</v>
      </c>
    </row>
    <row r="194" spans="1:42" s="579" customFormat="1" x14ac:dyDescent="0.25">
      <c r="A194" s="579" t="s">
        <v>274</v>
      </c>
      <c r="C194" s="585">
        <v>0.8</v>
      </c>
      <c r="D194" s="585">
        <f>C194</f>
        <v>0.8</v>
      </c>
      <c r="E194" s="585">
        <f t="shared" ref="E194:AK195" si="118">D194</f>
        <v>0.8</v>
      </c>
      <c r="F194" s="585">
        <f t="shared" si="118"/>
        <v>0.8</v>
      </c>
      <c r="G194" s="585">
        <f t="shared" si="118"/>
        <v>0.8</v>
      </c>
      <c r="H194" s="585">
        <f t="shared" si="118"/>
        <v>0.8</v>
      </c>
      <c r="I194" s="585">
        <f t="shared" si="118"/>
        <v>0.8</v>
      </c>
      <c r="J194" s="585">
        <f t="shared" si="118"/>
        <v>0.8</v>
      </c>
      <c r="K194" s="585">
        <f t="shared" si="118"/>
        <v>0.8</v>
      </c>
      <c r="L194" s="585">
        <f t="shared" si="118"/>
        <v>0.8</v>
      </c>
      <c r="M194" s="585">
        <f t="shared" si="118"/>
        <v>0.8</v>
      </c>
      <c r="N194" s="585">
        <f t="shared" si="118"/>
        <v>0.8</v>
      </c>
      <c r="O194" s="585">
        <f t="shared" si="118"/>
        <v>0.8</v>
      </c>
      <c r="P194" s="585">
        <f t="shared" si="118"/>
        <v>0.8</v>
      </c>
      <c r="Q194" s="585">
        <f t="shared" si="118"/>
        <v>0.8</v>
      </c>
      <c r="R194" s="585">
        <f t="shared" si="118"/>
        <v>0.8</v>
      </c>
      <c r="S194" s="585">
        <f t="shared" si="118"/>
        <v>0.8</v>
      </c>
      <c r="T194" s="585">
        <f t="shared" si="118"/>
        <v>0.8</v>
      </c>
      <c r="U194" s="585">
        <f t="shared" si="118"/>
        <v>0.8</v>
      </c>
      <c r="V194" s="585">
        <f t="shared" si="118"/>
        <v>0.8</v>
      </c>
      <c r="W194" s="585">
        <f t="shared" si="118"/>
        <v>0.8</v>
      </c>
      <c r="X194" s="585">
        <f t="shared" si="118"/>
        <v>0.8</v>
      </c>
      <c r="Y194" s="585">
        <f t="shared" si="118"/>
        <v>0.8</v>
      </c>
      <c r="Z194" s="585">
        <f t="shared" si="118"/>
        <v>0.8</v>
      </c>
      <c r="AA194" s="585">
        <f t="shared" si="118"/>
        <v>0.8</v>
      </c>
      <c r="AB194" s="585">
        <f t="shared" si="118"/>
        <v>0.8</v>
      </c>
      <c r="AC194" s="585">
        <f t="shared" si="118"/>
        <v>0.8</v>
      </c>
      <c r="AD194" s="585">
        <f t="shared" si="118"/>
        <v>0.8</v>
      </c>
      <c r="AE194" s="585">
        <f t="shared" si="118"/>
        <v>0.8</v>
      </c>
      <c r="AF194" s="585">
        <f t="shared" si="118"/>
        <v>0.8</v>
      </c>
      <c r="AG194" s="585">
        <f t="shared" si="118"/>
        <v>0.8</v>
      </c>
      <c r="AH194" s="585">
        <f t="shared" si="118"/>
        <v>0.8</v>
      </c>
      <c r="AI194" s="585">
        <f t="shared" si="118"/>
        <v>0.8</v>
      </c>
      <c r="AJ194" s="585">
        <f>AI194</f>
        <v>0.8</v>
      </c>
      <c r="AK194" s="585">
        <f t="shared" si="118"/>
        <v>0.8</v>
      </c>
    </row>
    <row r="195" spans="1:42" s="579" customFormat="1" x14ac:dyDescent="0.25">
      <c r="A195" s="579" t="s">
        <v>275</v>
      </c>
      <c r="B195" s="579" t="s">
        <v>271</v>
      </c>
      <c r="C195" s="587">
        <v>1.2E-2</v>
      </c>
      <c r="D195" s="587">
        <f>C195</f>
        <v>1.2E-2</v>
      </c>
      <c r="E195" s="587">
        <f t="shared" si="118"/>
        <v>1.2E-2</v>
      </c>
      <c r="F195" s="587">
        <f t="shared" si="118"/>
        <v>1.2E-2</v>
      </c>
      <c r="G195" s="587">
        <f t="shared" si="118"/>
        <v>1.2E-2</v>
      </c>
      <c r="H195" s="587">
        <f t="shared" si="118"/>
        <v>1.2E-2</v>
      </c>
      <c r="I195" s="587">
        <f t="shared" si="118"/>
        <v>1.2E-2</v>
      </c>
      <c r="J195" s="587">
        <f t="shared" si="118"/>
        <v>1.2E-2</v>
      </c>
      <c r="K195" s="587">
        <f t="shared" si="118"/>
        <v>1.2E-2</v>
      </c>
      <c r="L195" s="587">
        <f t="shared" si="118"/>
        <v>1.2E-2</v>
      </c>
      <c r="M195" s="587">
        <f t="shared" si="118"/>
        <v>1.2E-2</v>
      </c>
      <c r="N195" s="587">
        <f t="shared" si="118"/>
        <v>1.2E-2</v>
      </c>
      <c r="O195" s="587">
        <f t="shared" si="118"/>
        <v>1.2E-2</v>
      </c>
      <c r="P195" s="587">
        <f t="shared" si="118"/>
        <v>1.2E-2</v>
      </c>
      <c r="Q195" s="587">
        <f t="shared" si="118"/>
        <v>1.2E-2</v>
      </c>
      <c r="R195" s="587">
        <f t="shared" si="118"/>
        <v>1.2E-2</v>
      </c>
      <c r="S195" s="587">
        <f t="shared" si="118"/>
        <v>1.2E-2</v>
      </c>
      <c r="T195" s="587">
        <f t="shared" si="118"/>
        <v>1.2E-2</v>
      </c>
      <c r="U195" s="587">
        <f t="shared" si="118"/>
        <v>1.2E-2</v>
      </c>
      <c r="V195" s="587">
        <f t="shared" si="118"/>
        <v>1.2E-2</v>
      </c>
      <c r="W195" s="587">
        <f t="shared" si="118"/>
        <v>1.2E-2</v>
      </c>
      <c r="X195" s="587">
        <f t="shared" si="118"/>
        <v>1.2E-2</v>
      </c>
      <c r="Y195" s="587">
        <f t="shared" si="118"/>
        <v>1.2E-2</v>
      </c>
      <c r="Z195" s="587">
        <f t="shared" si="118"/>
        <v>1.2E-2</v>
      </c>
      <c r="AA195" s="587">
        <f t="shared" si="118"/>
        <v>1.2E-2</v>
      </c>
      <c r="AB195" s="587">
        <f t="shared" si="118"/>
        <v>1.2E-2</v>
      </c>
      <c r="AC195" s="587">
        <f t="shared" si="118"/>
        <v>1.2E-2</v>
      </c>
      <c r="AD195" s="587">
        <f t="shared" si="118"/>
        <v>1.2E-2</v>
      </c>
      <c r="AE195" s="587">
        <f t="shared" si="118"/>
        <v>1.2E-2</v>
      </c>
      <c r="AF195" s="587">
        <f t="shared" si="118"/>
        <v>1.2E-2</v>
      </c>
      <c r="AG195" s="587">
        <f t="shared" si="118"/>
        <v>1.2E-2</v>
      </c>
      <c r="AH195" s="587">
        <f t="shared" si="118"/>
        <v>1.2E-2</v>
      </c>
      <c r="AI195" s="587">
        <f t="shared" si="118"/>
        <v>1.2E-2</v>
      </c>
      <c r="AJ195" s="587">
        <f>AI195</f>
        <v>1.2E-2</v>
      </c>
      <c r="AK195" s="587">
        <f t="shared" si="118"/>
        <v>1.2E-2</v>
      </c>
    </row>
    <row r="196" spans="1:42" s="580" customFormat="1" x14ac:dyDescent="0.25">
      <c r="A196" s="580" t="s">
        <v>276</v>
      </c>
      <c r="B196" s="580" t="s">
        <v>277</v>
      </c>
      <c r="C196" s="580">
        <f>C186*1000*C182*C190*(C193*C191*C192+C194*C195)</f>
        <v>72147662.550000012</v>
      </c>
      <c r="D196" s="580">
        <f>D186*1000*D182*D190*(D193*D191*D192+D194*D195)</f>
        <v>69826452.693750009</v>
      </c>
      <c r="E196" s="580">
        <f t="shared" ref="E196:AI196" si="119">E186*1000*E182*E190*(E193*E191*E192+E194*E195)</f>
        <v>69383576.981250003</v>
      </c>
      <c r="F196" s="580">
        <f t="shared" si="119"/>
        <v>65678504.118750006</v>
      </c>
      <c r="G196" s="580">
        <f t="shared" si="119"/>
        <v>61610240.812500007</v>
      </c>
      <c r="H196" s="580">
        <f t="shared" si="119"/>
        <v>60079456.687500007</v>
      </c>
      <c r="I196" s="580">
        <f t="shared" si="119"/>
        <v>52323711.862050004</v>
      </c>
      <c r="J196" s="580">
        <f t="shared" si="119"/>
        <v>48301616.933100007</v>
      </c>
      <c r="K196" s="580">
        <f t="shared" si="119"/>
        <v>32228396.085000005</v>
      </c>
      <c r="L196" s="580">
        <f t="shared" si="119"/>
        <v>33882721.589999996</v>
      </c>
      <c r="M196" s="580">
        <f t="shared" si="119"/>
        <v>30537612.210000005</v>
      </c>
      <c r="N196" s="580">
        <f t="shared" si="119"/>
        <v>33797700</v>
      </c>
      <c r="O196" s="580">
        <f t="shared" si="119"/>
        <v>29622917.010000002</v>
      </c>
      <c r="P196" s="580">
        <f t="shared" si="119"/>
        <v>25324233.090000004</v>
      </c>
      <c r="Q196" s="580">
        <f t="shared" si="119"/>
        <v>33185841.779999997</v>
      </c>
      <c r="R196" s="580">
        <f t="shared" si="119"/>
        <v>31926913.410000004</v>
      </c>
      <c r="S196" s="580">
        <f t="shared" si="119"/>
        <v>33479821.84500001</v>
      </c>
      <c r="T196" s="580">
        <f t="shared" si="119"/>
        <v>33283339.754999995</v>
      </c>
      <c r="U196" s="580">
        <f t="shared" si="119"/>
        <v>35528571.183149993</v>
      </c>
      <c r="V196" s="580">
        <f t="shared" si="119"/>
        <v>36218341.970549993</v>
      </c>
      <c r="W196" s="580">
        <f t="shared" si="119"/>
        <v>37966733.5458</v>
      </c>
      <c r="X196" s="580">
        <f t="shared" si="119"/>
        <v>38732668.888350002</v>
      </c>
      <c r="Y196" s="580">
        <f t="shared" si="119"/>
        <v>37070147.680800006</v>
      </c>
      <c r="Z196" s="580">
        <f t="shared" si="119"/>
        <v>41172582.259500004</v>
      </c>
      <c r="AA196" s="580">
        <f t="shared" si="119"/>
        <v>43170995.196899995</v>
      </c>
      <c r="AB196" s="580">
        <f t="shared" si="119"/>
        <v>35272601.905200005</v>
      </c>
      <c r="AC196" s="580">
        <f t="shared" si="119"/>
        <v>41671047.278399996</v>
      </c>
      <c r="AD196" s="580">
        <f t="shared" si="119"/>
        <v>37536264.106050007</v>
      </c>
      <c r="AE196" s="580">
        <f t="shared" si="119"/>
        <v>29367330.413099997</v>
      </c>
      <c r="AF196" s="580">
        <f t="shared" si="119"/>
        <v>33830557.956150003</v>
      </c>
      <c r="AG196" s="580">
        <f t="shared" si="119"/>
        <v>38471728.232400008</v>
      </c>
      <c r="AH196" s="580">
        <f t="shared" si="119"/>
        <v>42839311.640250005</v>
      </c>
      <c r="AI196" s="580">
        <f t="shared" si="119"/>
        <v>36685288.117350005</v>
      </c>
      <c r="AJ196" s="580">
        <f>AJ186*1000*AJ182*AJ190*(AJ193*AJ191*AJ192+AJ194*AJ195)</f>
        <v>38536696.041000001</v>
      </c>
      <c r="AK196" s="580">
        <f>AK186*1000*AK182*AK190*(AK193*AK191*AK192+AK194*AK195)</f>
        <v>38553502.846200004</v>
      </c>
    </row>
    <row r="197" spans="1:42" s="579" customFormat="1" x14ac:dyDescent="0.25">
      <c r="A197" s="579" t="s">
        <v>278</v>
      </c>
      <c r="B197" s="579" t="s">
        <v>279</v>
      </c>
      <c r="C197" s="575">
        <v>6.0000000000000001E-3</v>
      </c>
      <c r="D197" s="575">
        <f>C197</f>
        <v>6.0000000000000001E-3</v>
      </c>
      <c r="E197" s="575">
        <f t="shared" ref="E197:AK197" si="120">D197</f>
        <v>6.0000000000000001E-3</v>
      </c>
      <c r="F197" s="575">
        <f t="shared" si="120"/>
        <v>6.0000000000000001E-3</v>
      </c>
      <c r="G197" s="575">
        <f t="shared" si="120"/>
        <v>6.0000000000000001E-3</v>
      </c>
      <c r="H197" s="575">
        <f t="shared" si="120"/>
        <v>6.0000000000000001E-3</v>
      </c>
      <c r="I197" s="575">
        <f t="shared" si="120"/>
        <v>6.0000000000000001E-3</v>
      </c>
      <c r="J197" s="575">
        <f t="shared" si="120"/>
        <v>6.0000000000000001E-3</v>
      </c>
      <c r="K197" s="575">
        <f t="shared" si="120"/>
        <v>6.0000000000000001E-3</v>
      </c>
      <c r="L197" s="575">
        <f t="shared" si="120"/>
        <v>6.0000000000000001E-3</v>
      </c>
      <c r="M197" s="575">
        <f t="shared" si="120"/>
        <v>6.0000000000000001E-3</v>
      </c>
      <c r="N197" s="575">
        <f t="shared" si="120"/>
        <v>6.0000000000000001E-3</v>
      </c>
      <c r="O197" s="575">
        <f t="shared" si="120"/>
        <v>6.0000000000000001E-3</v>
      </c>
      <c r="P197" s="575">
        <f t="shared" si="120"/>
        <v>6.0000000000000001E-3</v>
      </c>
      <c r="Q197" s="575">
        <f t="shared" si="120"/>
        <v>6.0000000000000001E-3</v>
      </c>
      <c r="R197" s="575">
        <f t="shared" si="120"/>
        <v>6.0000000000000001E-3</v>
      </c>
      <c r="S197" s="575">
        <f t="shared" si="120"/>
        <v>6.0000000000000001E-3</v>
      </c>
      <c r="T197" s="575">
        <f t="shared" si="120"/>
        <v>6.0000000000000001E-3</v>
      </c>
      <c r="U197" s="575">
        <f t="shared" si="120"/>
        <v>6.0000000000000001E-3</v>
      </c>
      <c r="V197" s="575">
        <f t="shared" si="120"/>
        <v>6.0000000000000001E-3</v>
      </c>
      <c r="W197" s="575">
        <f t="shared" si="120"/>
        <v>6.0000000000000001E-3</v>
      </c>
      <c r="X197" s="575">
        <f t="shared" si="120"/>
        <v>6.0000000000000001E-3</v>
      </c>
      <c r="Y197" s="575">
        <f t="shared" si="120"/>
        <v>6.0000000000000001E-3</v>
      </c>
      <c r="Z197" s="575">
        <f t="shared" si="120"/>
        <v>6.0000000000000001E-3</v>
      </c>
      <c r="AA197" s="575">
        <f t="shared" si="120"/>
        <v>6.0000000000000001E-3</v>
      </c>
      <c r="AB197" s="575">
        <f t="shared" si="120"/>
        <v>6.0000000000000001E-3</v>
      </c>
      <c r="AC197" s="575">
        <f t="shared" si="120"/>
        <v>6.0000000000000001E-3</v>
      </c>
      <c r="AD197" s="575">
        <f t="shared" si="120"/>
        <v>6.0000000000000001E-3</v>
      </c>
      <c r="AE197" s="575">
        <f t="shared" si="120"/>
        <v>6.0000000000000001E-3</v>
      </c>
      <c r="AF197" s="575">
        <f t="shared" si="120"/>
        <v>6.0000000000000001E-3</v>
      </c>
      <c r="AG197" s="575">
        <f t="shared" si="120"/>
        <v>6.0000000000000001E-3</v>
      </c>
      <c r="AH197" s="575">
        <f t="shared" si="120"/>
        <v>6.0000000000000001E-3</v>
      </c>
      <c r="AI197" s="575">
        <f t="shared" si="120"/>
        <v>6.0000000000000001E-3</v>
      </c>
      <c r="AJ197" s="575">
        <f>AI197</f>
        <v>6.0000000000000001E-3</v>
      </c>
      <c r="AK197" s="575">
        <f t="shared" si="120"/>
        <v>6.0000000000000001E-3</v>
      </c>
    </row>
    <row r="198" spans="1:42" s="579" customFormat="1" x14ac:dyDescent="0.25">
      <c r="A198" s="579" t="s">
        <v>280</v>
      </c>
      <c r="B198" s="579" t="s">
        <v>281</v>
      </c>
      <c r="C198" s="579">
        <f>C196*C197*44/28*0.000001</f>
        <v>0.68024938975714311</v>
      </c>
      <c r="D198" s="579">
        <f t="shared" ref="D198:AI198" si="121">D196*D197*44/28*0.000001</f>
        <v>0.65836369682678575</v>
      </c>
      <c r="E198" s="579">
        <f t="shared" si="121"/>
        <v>0.65418801153749995</v>
      </c>
      <c r="F198" s="579">
        <f t="shared" si="121"/>
        <v>0.61925446740535728</v>
      </c>
      <c r="G198" s="579">
        <f t="shared" si="121"/>
        <v>0.58089655623214298</v>
      </c>
      <c r="H198" s="579">
        <f t="shared" si="121"/>
        <v>0.56646344876785726</v>
      </c>
      <c r="I198" s="579">
        <f t="shared" si="121"/>
        <v>0.49333785469932856</v>
      </c>
      <c r="J198" s="579">
        <f t="shared" si="121"/>
        <v>0.45541524536922862</v>
      </c>
      <c r="K198" s="579">
        <f t="shared" si="121"/>
        <v>0.30386773451571431</v>
      </c>
      <c r="L198" s="579">
        <f t="shared" si="121"/>
        <v>0.31946566070571419</v>
      </c>
      <c r="M198" s="579">
        <f t="shared" si="121"/>
        <v>0.28792605798000009</v>
      </c>
      <c r="N198" s="579">
        <f t="shared" si="121"/>
        <v>0.31866402857142861</v>
      </c>
      <c r="O198" s="579">
        <f t="shared" si="121"/>
        <v>0.2793017889514286</v>
      </c>
      <c r="P198" s="579">
        <f t="shared" si="121"/>
        <v>0.23877134056285718</v>
      </c>
      <c r="Q198" s="579">
        <f t="shared" si="121"/>
        <v>0.31289507964000002</v>
      </c>
      <c r="R198" s="579">
        <f t="shared" si="121"/>
        <v>0.30102518358000002</v>
      </c>
      <c r="S198" s="579">
        <f t="shared" si="121"/>
        <v>0.31566689168142864</v>
      </c>
      <c r="T198" s="579">
        <f t="shared" si="121"/>
        <v>0.31381434626142851</v>
      </c>
      <c r="U198" s="579">
        <f t="shared" si="121"/>
        <v>0.33498367115541416</v>
      </c>
      <c r="V198" s="579">
        <f t="shared" si="121"/>
        <v>0.34148722429375711</v>
      </c>
      <c r="W198" s="579">
        <f t="shared" si="121"/>
        <v>0.35797205914611424</v>
      </c>
      <c r="X198" s="579">
        <f t="shared" si="121"/>
        <v>0.36519373523301429</v>
      </c>
      <c r="Y198" s="579">
        <f t="shared" si="121"/>
        <v>0.34951853527611432</v>
      </c>
      <c r="Z198" s="579">
        <f t="shared" si="121"/>
        <v>0.38819863273242861</v>
      </c>
      <c r="AA198" s="579">
        <f t="shared" si="121"/>
        <v>0.40704081185648572</v>
      </c>
      <c r="AB198" s="579">
        <f t="shared" si="121"/>
        <v>0.33257024653474287</v>
      </c>
      <c r="AC198" s="579">
        <f t="shared" si="121"/>
        <v>0.39289844576777139</v>
      </c>
      <c r="AD198" s="579">
        <f t="shared" si="121"/>
        <v>0.35391334728561435</v>
      </c>
      <c r="AE198" s="579">
        <f t="shared" si="121"/>
        <v>0.27689197246637143</v>
      </c>
      <c r="AF198" s="579">
        <f t="shared" si="121"/>
        <v>0.31897383215798575</v>
      </c>
      <c r="AG198" s="579">
        <f t="shared" si="121"/>
        <v>0.36273343761977145</v>
      </c>
      <c r="AH198" s="579">
        <f t="shared" si="121"/>
        <v>0.40391350975092866</v>
      </c>
      <c r="AI198" s="579">
        <f t="shared" si="121"/>
        <v>0.34588985939215722</v>
      </c>
      <c r="AJ198" s="579">
        <f>AJ196*AJ197*44/28*0.000001</f>
        <v>0.36334599124371436</v>
      </c>
      <c r="AK198" s="579">
        <f>AK196*AK197*44/28*0.000001</f>
        <v>0.36350445540702858</v>
      </c>
    </row>
    <row r="200" spans="1:42" x14ac:dyDescent="0.25">
      <c r="C200" s="580"/>
      <c r="D200" s="580"/>
      <c r="E200" s="580"/>
      <c r="F200" s="580"/>
      <c r="G200" s="580"/>
      <c r="H200" s="580"/>
      <c r="I200" s="580"/>
      <c r="J200" s="580"/>
      <c r="K200" s="580"/>
      <c r="L200" s="580"/>
      <c r="M200" s="580"/>
      <c r="N200" s="580"/>
      <c r="O200" s="580"/>
      <c r="P200" s="580"/>
      <c r="Q200" s="580"/>
      <c r="R200" s="580"/>
      <c r="S200" s="580"/>
      <c r="T200" s="580"/>
      <c r="U200" s="580"/>
      <c r="V200" s="580"/>
      <c r="W200" s="580"/>
      <c r="X200" s="580"/>
      <c r="Y200" s="580"/>
      <c r="Z200" s="580"/>
      <c r="AA200" s="580"/>
      <c r="AB200" s="580"/>
      <c r="AC200" s="580"/>
      <c r="AD200" s="580"/>
      <c r="AE200" s="580"/>
      <c r="AF200" s="580"/>
      <c r="AG200" s="580"/>
      <c r="AH200" s="580"/>
      <c r="AI200" s="580"/>
      <c r="AJ200" s="580"/>
      <c r="AK200" s="580"/>
    </row>
    <row r="201" spans="1:42" x14ac:dyDescent="0.25">
      <c r="C201" s="583"/>
    </row>
    <row r="202" spans="1:42" s="581" customFormat="1" ht="15.75" thickBot="1" x14ac:dyDescent="0.3"/>
    <row r="203" spans="1:42" ht="15.75" thickTop="1" x14ac:dyDescent="0.25">
      <c r="A203" s="589" t="s">
        <v>221</v>
      </c>
      <c r="B203" s="590"/>
      <c r="C203" s="591">
        <v>1990</v>
      </c>
      <c r="D203" s="591">
        <v>1991</v>
      </c>
      <c r="E203" s="591">
        <v>1992</v>
      </c>
      <c r="F203" s="591">
        <v>1993</v>
      </c>
      <c r="G203" s="591">
        <v>1994</v>
      </c>
      <c r="H203" s="591">
        <v>1995</v>
      </c>
      <c r="I203" s="591">
        <v>1996</v>
      </c>
      <c r="J203" s="591">
        <v>1997</v>
      </c>
      <c r="K203" s="591">
        <v>1998</v>
      </c>
      <c r="L203" s="591">
        <v>1999</v>
      </c>
      <c r="M203" s="591">
        <v>2000</v>
      </c>
      <c r="N203" s="591">
        <v>2001</v>
      </c>
      <c r="O203" s="591">
        <v>2002</v>
      </c>
      <c r="P203" s="591">
        <v>2003</v>
      </c>
      <c r="Q203" s="591">
        <v>2004</v>
      </c>
      <c r="R203" s="591">
        <v>2005</v>
      </c>
      <c r="S203" s="591">
        <v>2006</v>
      </c>
      <c r="T203" s="591">
        <v>2007</v>
      </c>
      <c r="U203" s="591">
        <v>2008</v>
      </c>
      <c r="V203" s="591">
        <v>2009</v>
      </c>
      <c r="W203" s="591">
        <v>2010</v>
      </c>
      <c r="X203" s="591">
        <v>2011</v>
      </c>
      <c r="Y203" s="591">
        <v>2012</v>
      </c>
      <c r="Z203" s="591">
        <v>2013</v>
      </c>
      <c r="AA203" s="591">
        <v>2014</v>
      </c>
      <c r="AB203" s="591">
        <v>2015</v>
      </c>
      <c r="AC203" s="591">
        <v>2016</v>
      </c>
      <c r="AD203" s="591">
        <v>2017</v>
      </c>
      <c r="AE203" s="591">
        <v>2018</v>
      </c>
      <c r="AF203" s="591">
        <v>2019</v>
      </c>
      <c r="AG203" s="591">
        <v>2020</v>
      </c>
      <c r="AH203" s="591">
        <v>2021</v>
      </c>
      <c r="AI203" s="591">
        <v>2022</v>
      </c>
      <c r="AJ203" s="591">
        <v>2023</v>
      </c>
      <c r="AK203" s="591">
        <v>2024</v>
      </c>
      <c r="AL203" s="581"/>
      <c r="AM203" s="581"/>
      <c r="AN203" s="581"/>
      <c r="AO203" s="581"/>
      <c r="AP203" s="581"/>
    </row>
    <row r="204" spans="1:42" ht="18" x14ac:dyDescent="0.35">
      <c r="A204" s="271" t="s">
        <v>222</v>
      </c>
      <c r="B204" s="272" t="s">
        <v>60</v>
      </c>
      <c r="C204" s="273">
        <f t="shared" ref="C204:AI204" si="122">C2</f>
        <v>1652169</v>
      </c>
      <c r="D204" s="273">
        <f t="shared" si="122"/>
        <v>1620585</v>
      </c>
      <c r="E204" s="273">
        <f t="shared" si="122"/>
        <v>1586261</v>
      </c>
      <c r="F204" s="273">
        <f t="shared" si="122"/>
        <v>1606911</v>
      </c>
      <c r="G204" s="273">
        <f t="shared" si="122"/>
        <v>1660338</v>
      </c>
      <c r="H204" s="273">
        <f t="shared" si="122"/>
        <v>1581341</v>
      </c>
      <c r="I204" s="273">
        <f t="shared" si="122"/>
        <v>1586491</v>
      </c>
      <c r="J204" s="273">
        <f t="shared" si="122"/>
        <v>1696325</v>
      </c>
      <c r="K204" s="273">
        <f t="shared" si="122"/>
        <v>1680760</v>
      </c>
      <c r="L204" s="273">
        <f t="shared" si="122"/>
        <v>1586592</v>
      </c>
      <c r="M204" s="273">
        <f t="shared" si="122"/>
        <v>1650114</v>
      </c>
      <c r="N204" s="273">
        <f t="shared" si="122"/>
        <v>1623624</v>
      </c>
      <c r="O204" s="273">
        <f t="shared" si="122"/>
        <v>1562116</v>
      </c>
      <c r="P204" s="273">
        <f t="shared" si="122"/>
        <v>1459736</v>
      </c>
      <c r="Q204" s="273">
        <f t="shared" si="122"/>
        <v>1609351</v>
      </c>
      <c r="R204" s="273">
        <f t="shared" si="122"/>
        <v>1611547.4586362075</v>
      </c>
      <c r="S204" s="273">
        <f t="shared" si="122"/>
        <v>1531996.3019289642</v>
      </c>
      <c r="T204" s="273">
        <f t="shared" si="122"/>
        <v>1579785</v>
      </c>
      <c r="U204" s="273">
        <f t="shared" si="122"/>
        <v>1558595.82</v>
      </c>
      <c r="V204" s="273">
        <f t="shared" si="122"/>
        <v>1541679.2</v>
      </c>
      <c r="W204" s="273">
        <f t="shared" si="122"/>
        <v>1462836.01</v>
      </c>
      <c r="X204" s="273">
        <f t="shared" si="122"/>
        <v>1479484.1</v>
      </c>
      <c r="Y204" s="273">
        <f t="shared" si="122"/>
        <v>1454435.26</v>
      </c>
      <c r="Z204" s="273">
        <f t="shared" si="122"/>
        <v>1413142.5599999998</v>
      </c>
      <c r="AA204" s="273">
        <f t="shared" si="122"/>
        <v>1409610.03</v>
      </c>
      <c r="AB204" s="273">
        <f t="shared" si="122"/>
        <v>1389827.3800000004</v>
      </c>
      <c r="AC204" s="273">
        <f t="shared" si="122"/>
        <v>1359014.14</v>
      </c>
      <c r="AD204" s="273">
        <f t="shared" si="122"/>
        <v>1354682.1900000002</v>
      </c>
      <c r="AE204" s="273">
        <f t="shared" si="122"/>
        <v>1338780.1900000002</v>
      </c>
      <c r="AF204" s="273">
        <f t="shared" si="122"/>
        <v>1352530.07</v>
      </c>
      <c r="AG204" s="273">
        <f t="shared" si="122"/>
        <v>1344877.1199999996</v>
      </c>
      <c r="AH204" s="273">
        <f t="shared" si="122"/>
        <v>1345835.3699999999</v>
      </c>
      <c r="AI204" s="274">
        <f t="shared" si="122"/>
        <v>1386011.22</v>
      </c>
      <c r="AJ204" s="273">
        <f>AJ2</f>
        <v>1317203.9200000002</v>
      </c>
      <c r="AK204" s="273">
        <f>AK2</f>
        <v>1307641.0299999998</v>
      </c>
      <c r="AL204" s="581"/>
      <c r="AM204" s="581"/>
      <c r="AN204" s="581"/>
      <c r="AO204" s="581"/>
      <c r="AP204" s="581"/>
    </row>
    <row r="205" spans="1:42" ht="18" x14ac:dyDescent="0.35">
      <c r="A205" s="275" t="s">
        <v>223</v>
      </c>
      <c r="B205" s="272" t="s">
        <v>224</v>
      </c>
      <c r="C205" s="276">
        <f t="shared" ref="C205:AI205" si="123">C11</f>
        <v>6.0000000000000001E-3</v>
      </c>
      <c r="D205" s="276">
        <f t="shared" si="123"/>
        <v>6.0000000000000001E-3</v>
      </c>
      <c r="E205" s="276">
        <f t="shared" si="123"/>
        <v>6.0000000000000001E-3</v>
      </c>
      <c r="F205" s="276">
        <f t="shared" si="123"/>
        <v>6.0000000000000001E-3</v>
      </c>
      <c r="G205" s="276">
        <f t="shared" si="123"/>
        <v>6.0000000000000001E-3</v>
      </c>
      <c r="H205" s="276">
        <f t="shared" si="123"/>
        <v>6.0000000000000001E-3</v>
      </c>
      <c r="I205" s="276">
        <f t="shared" si="123"/>
        <v>6.0000000000000001E-3</v>
      </c>
      <c r="J205" s="276">
        <f t="shared" si="123"/>
        <v>6.0000000000000001E-3</v>
      </c>
      <c r="K205" s="276">
        <f t="shared" si="123"/>
        <v>6.0000000000000001E-3</v>
      </c>
      <c r="L205" s="276">
        <f t="shared" si="123"/>
        <v>6.0000000000000001E-3</v>
      </c>
      <c r="M205" s="276">
        <f t="shared" si="123"/>
        <v>6.0000000000000001E-3</v>
      </c>
      <c r="N205" s="276">
        <f t="shared" si="123"/>
        <v>6.0000000000000001E-3</v>
      </c>
      <c r="O205" s="276">
        <f t="shared" si="123"/>
        <v>6.0000000000000001E-3</v>
      </c>
      <c r="P205" s="276">
        <f t="shared" si="123"/>
        <v>6.0000000000000001E-3</v>
      </c>
      <c r="Q205" s="276">
        <f t="shared" si="123"/>
        <v>6.0000000000000001E-3</v>
      </c>
      <c r="R205" s="276">
        <f t="shared" si="123"/>
        <v>6.0000000000000001E-3</v>
      </c>
      <c r="S205" s="276">
        <f t="shared" si="123"/>
        <v>6.0000000000000001E-3</v>
      </c>
      <c r="T205" s="276">
        <f t="shared" si="123"/>
        <v>6.0000000000000001E-3</v>
      </c>
      <c r="U205" s="276">
        <f t="shared" si="123"/>
        <v>6.0000000000000001E-3</v>
      </c>
      <c r="V205" s="276">
        <f t="shared" si="123"/>
        <v>6.0000000000000001E-3</v>
      </c>
      <c r="W205" s="276">
        <f t="shared" si="123"/>
        <v>6.0000000000000001E-3</v>
      </c>
      <c r="X205" s="276">
        <f t="shared" si="123"/>
        <v>6.0000000000000001E-3</v>
      </c>
      <c r="Y205" s="276">
        <f t="shared" si="123"/>
        <v>6.0000000000000001E-3</v>
      </c>
      <c r="Z205" s="276">
        <f t="shared" si="123"/>
        <v>6.0000000000000001E-3</v>
      </c>
      <c r="AA205" s="276">
        <f t="shared" si="123"/>
        <v>6.0000000000000001E-3</v>
      </c>
      <c r="AB205" s="276">
        <f t="shared" si="123"/>
        <v>6.0000000000000001E-3</v>
      </c>
      <c r="AC205" s="276">
        <f t="shared" si="123"/>
        <v>6.0000000000000001E-3</v>
      </c>
      <c r="AD205" s="276">
        <f t="shared" si="123"/>
        <v>6.0000000000000001E-3</v>
      </c>
      <c r="AE205" s="276">
        <f t="shared" si="123"/>
        <v>6.0000000000000001E-3</v>
      </c>
      <c r="AF205" s="276">
        <f t="shared" si="123"/>
        <v>6.0000000000000001E-3</v>
      </c>
      <c r="AG205" s="276">
        <f t="shared" si="123"/>
        <v>6.0000000000000001E-3</v>
      </c>
      <c r="AH205" s="276">
        <f t="shared" si="123"/>
        <v>6.0000000000000001E-3</v>
      </c>
      <c r="AI205" s="277">
        <f t="shared" si="123"/>
        <v>6.0000000000000001E-3</v>
      </c>
      <c r="AJ205" s="276">
        <f>AJ11</f>
        <v>6.0000000000000001E-3</v>
      </c>
      <c r="AK205" s="276">
        <f>AK11</f>
        <v>6.0000000000000001E-3</v>
      </c>
      <c r="AL205" s="581"/>
      <c r="AM205" s="581"/>
      <c r="AN205" s="581"/>
      <c r="AO205" s="581"/>
      <c r="AP205" s="581"/>
    </row>
    <row r="206" spans="1:42" x14ac:dyDescent="0.25">
      <c r="A206" s="275" t="s">
        <v>225</v>
      </c>
      <c r="B206" s="272" t="s">
        <v>226</v>
      </c>
      <c r="C206" s="278">
        <f>IF(C205&gt;0.0132,410*C205-5.42)/100</f>
        <v>0</v>
      </c>
      <c r="D206" s="278">
        <f t="shared" ref="D206:AI206" si="124">IF(D205&gt;0.0132,410*D205-5.42)/100</f>
        <v>0</v>
      </c>
      <c r="E206" s="278">
        <f t="shared" si="124"/>
        <v>0</v>
      </c>
      <c r="F206" s="278">
        <f t="shared" si="124"/>
        <v>0</v>
      </c>
      <c r="G206" s="278">
        <f t="shared" si="124"/>
        <v>0</v>
      </c>
      <c r="H206" s="278">
        <f t="shared" si="124"/>
        <v>0</v>
      </c>
      <c r="I206" s="278">
        <f t="shared" si="124"/>
        <v>0</v>
      </c>
      <c r="J206" s="278">
        <f t="shared" si="124"/>
        <v>0</v>
      </c>
      <c r="K206" s="278">
        <f t="shared" si="124"/>
        <v>0</v>
      </c>
      <c r="L206" s="278">
        <f t="shared" si="124"/>
        <v>0</v>
      </c>
      <c r="M206" s="278">
        <f t="shared" si="124"/>
        <v>0</v>
      </c>
      <c r="N206" s="278">
        <f t="shared" si="124"/>
        <v>0</v>
      </c>
      <c r="O206" s="278">
        <f t="shared" si="124"/>
        <v>0</v>
      </c>
      <c r="P206" s="278">
        <f t="shared" si="124"/>
        <v>0</v>
      </c>
      <c r="Q206" s="278">
        <f t="shared" si="124"/>
        <v>0</v>
      </c>
      <c r="R206" s="278">
        <f t="shared" si="124"/>
        <v>0</v>
      </c>
      <c r="S206" s="278">
        <f t="shared" si="124"/>
        <v>0</v>
      </c>
      <c r="T206" s="278">
        <f t="shared" si="124"/>
        <v>0</v>
      </c>
      <c r="U206" s="278">
        <f t="shared" si="124"/>
        <v>0</v>
      </c>
      <c r="V206" s="278">
        <f t="shared" si="124"/>
        <v>0</v>
      </c>
      <c r="W206" s="278">
        <f t="shared" si="124"/>
        <v>0</v>
      </c>
      <c r="X206" s="278">
        <f t="shared" si="124"/>
        <v>0</v>
      </c>
      <c r="Y206" s="278">
        <f t="shared" si="124"/>
        <v>0</v>
      </c>
      <c r="Z206" s="278">
        <f t="shared" si="124"/>
        <v>0</v>
      </c>
      <c r="AA206" s="278">
        <f t="shared" si="124"/>
        <v>0</v>
      </c>
      <c r="AB206" s="278">
        <f t="shared" si="124"/>
        <v>0</v>
      </c>
      <c r="AC206" s="278">
        <f t="shared" si="124"/>
        <v>0</v>
      </c>
      <c r="AD206" s="278">
        <f t="shared" si="124"/>
        <v>0</v>
      </c>
      <c r="AE206" s="278">
        <f t="shared" si="124"/>
        <v>0</v>
      </c>
      <c r="AF206" s="278">
        <f t="shared" si="124"/>
        <v>0</v>
      </c>
      <c r="AG206" s="278">
        <f t="shared" si="124"/>
        <v>0</v>
      </c>
      <c r="AH206" s="278">
        <f t="shared" si="124"/>
        <v>0</v>
      </c>
      <c r="AI206" s="279">
        <f t="shared" si="124"/>
        <v>0</v>
      </c>
      <c r="AJ206" s="278">
        <f>IF(AJ205&gt;0.0132,410*AJ205-5.42)/100</f>
        <v>0</v>
      </c>
      <c r="AK206" s="278">
        <f>IF(AK205&gt;0.0132,410*AK205-5.42)/100</f>
        <v>0</v>
      </c>
      <c r="AL206" s="581"/>
      <c r="AM206" s="581"/>
      <c r="AN206" s="581"/>
      <c r="AO206" s="581"/>
      <c r="AP206" s="581"/>
    </row>
    <row r="207" spans="1:42" ht="18" x14ac:dyDescent="0.35">
      <c r="A207" s="275" t="s">
        <v>227</v>
      </c>
      <c r="B207" s="272" t="s">
        <v>228</v>
      </c>
      <c r="C207" s="280">
        <f t="shared" ref="C207:AI207" si="125">C9*1000</f>
        <v>5956.2387955469449</v>
      </c>
      <c r="D207" s="280">
        <f t="shared" si="125"/>
        <v>5417.9753891341716</v>
      </c>
      <c r="E207" s="280">
        <f t="shared" si="125"/>
        <v>4759.52259130118</v>
      </c>
      <c r="F207" s="280">
        <f t="shared" si="125"/>
        <v>4653.0555486893791</v>
      </c>
      <c r="G207" s="280">
        <f t="shared" si="125"/>
        <v>4706.3150872894557</v>
      </c>
      <c r="H207" s="280">
        <f t="shared" si="125"/>
        <v>4793.4151909044294</v>
      </c>
      <c r="I207" s="280">
        <f t="shared" si="125"/>
        <v>4805.7843397787947</v>
      </c>
      <c r="J207" s="280">
        <f t="shared" si="125"/>
        <v>4738.724285027929</v>
      </c>
      <c r="K207" s="280">
        <f t="shared" si="125"/>
        <v>4599.4159832456744</v>
      </c>
      <c r="L207" s="280">
        <f t="shared" si="125"/>
        <v>4973.4625760119807</v>
      </c>
      <c r="M207" s="280">
        <f t="shared" si="125"/>
        <v>4546.5356234781366</v>
      </c>
      <c r="N207" s="280">
        <f t="shared" si="125"/>
        <v>5116.3600985203466</v>
      </c>
      <c r="O207" s="280">
        <f t="shared" si="125"/>
        <v>4943.0626052098569</v>
      </c>
      <c r="P207" s="280">
        <f t="shared" si="125"/>
        <v>4580.4431009442806</v>
      </c>
      <c r="Q207" s="280">
        <f t="shared" si="125"/>
        <v>5996.3077895375218</v>
      </c>
      <c r="R207" s="280">
        <f t="shared" si="125"/>
        <v>5335.5587171329453</v>
      </c>
      <c r="S207" s="280">
        <f t="shared" si="125"/>
        <v>4787.5221719938427</v>
      </c>
      <c r="T207" s="280">
        <f t="shared" si="125"/>
        <v>5124.3065995689285</v>
      </c>
      <c r="U207" s="280">
        <f t="shared" si="125"/>
        <v>5913.7441133583952</v>
      </c>
      <c r="V207" s="280">
        <f t="shared" si="125"/>
        <v>5642.1550479023135</v>
      </c>
      <c r="W207" s="280">
        <f t="shared" si="125"/>
        <v>5287.2473543811657</v>
      </c>
      <c r="X207" s="280">
        <f t="shared" si="125"/>
        <v>6129.2468852879183</v>
      </c>
      <c r="Y207" s="280">
        <f t="shared" si="125"/>
        <v>5130.870257471619</v>
      </c>
      <c r="Z207" s="280">
        <f t="shared" si="125"/>
        <v>5863.4479841368593</v>
      </c>
      <c r="AA207" s="280">
        <f t="shared" si="125"/>
        <v>6718.2922633942953</v>
      </c>
      <c r="AB207" s="280">
        <f t="shared" si="125"/>
        <v>6399.5515148866898</v>
      </c>
      <c r="AC207" s="280">
        <f t="shared" si="125"/>
        <v>6809.4990529340639</v>
      </c>
      <c r="AD207" s="280">
        <f t="shared" si="125"/>
        <v>6039.870642436983</v>
      </c>
      <c r="AE207" s="280">
        <f t="shared" si="125"/>
        <v>5760.9649966690949</v>
      </c>
      <c r="AF207" s="280">
        <f t="shared" si="125"/>
        <v>6179.3268531161011</v>
      </c>
      <c r="AG207" s="280">
        <f t="shared" si="125"/>
        <v>6544.4089042841342</v>
      </c>
      <c r="AH207" s="280">
        <f t="shared" si="125"/>
        <v>6610.3371375712932</v>
      </c>
      <c r="AI207" s="281">
        <f t="shared" si="125"/>
        <v>6438.355659187233</v>
      </c>
      <c r="AJ207" s="280">
        <f>AJ9*1000</f>
        <v>6570.086287664556</v>
      </c>
      <c r="AK207" s="280">
        <f>AK9*1000</f>
        <v>6271.3753567750937</v>
      </c>
      <c r="AL207" s="581"/>
      <c r="AM207" s="581"/>
      <c r="AN207" s="581"/>
      <c r="AO207" s="581"/>
      <c r="AP207" s="581"/>
    </row>
    <row r="208" spans="1:42" ht="18" x14ac:dyDescent="0.35">
      <c r="A208" s="275" t="s">
        <v>229</v>
      </c>
      <c r="B208" s="272" t="s">
        <v>230</v>
      </c>
      <c r="C208" s="282">
        <f>C205*C207</f>
        <v>35.737432773281668</v>
      </c>
      <c r="D208" s="282">
        <f t="shared" ref="D208:AI208" si="126">D205*D207</f>
        <v>32.50785233480503</v>
      </c>
      <c r="E208" s="282">
        <f t="shared" si="126"/>
        <v>28.557135547807082</v>
      </c>
      <c r="F208" s="282">
        <f t="shared" si="126"/>
        <v>27.918333292136275</v>
      </c>
      <c r="G208" s="282">
        <f t="shared" si="126"/>
        <v>28.237890523736734</v>
      </c>
      <c r="H208" s="282">
        <f t="shared" si="126"/>
        <v>28.760491145426577</v>
      </c>
      <c r="I208" s="282">
        <f t="shared" si="126"/>
        <v>28.834706038672767</v>
      </c>
      <c r="J208" s="282">
        <f t="shared" si="126"/>
        <v>28.432345710167574</v>
      </c>
      <c r="K208" s="282">
        <f t="shared" si="126"/>
        <v>27.596495899474046</v>
      </c>
      <c r="L208" s="282">
        <f t="shared" si="126"/>
        <v>29.840775456071885</v>
      </c>
      <c r="M208" s="282">
        <f t="shared" si="126"/>
        <v>27.279213740868819</v>
      </c>
      <c r="N208" s="282">
        <f t="shared" si="126"/>
        <v>30.698160591122079</v>
      </c>
      <c r="O208" s="282">
        <f t="shared" si="126"/>
        <v>29.65837563125914</v>
      </c>
      <c r="P208" s="282">
        <f t="shared" si="126"/>
        <v>27.482658605665684</v>
      </c>
      <c r="Q208" s="282">
        <f t="shared" si="126"/>
        <v>35.977846737225128</v>
      </c>
      <c r="R208" s="282">
        <f t="shared" si="126"/>
        <v>32.013352302797671</v>
      </c>
      <c r="S208" s="282">
        <f t="shared" si="126"/>
        <v>28.725133031963058</v>
      </c>
      <c r="T208" s="282">
        <f t="shared" si="126"/>
        <v>30.745839597413571</v>
      </c>
      <c r="U208" s="282">
        <f t="shared" si="126"/>
        <v>35.482464680150372</v>
      </c>
      <c r="V208" s="282">
        <f t="shared" si="126"/>
        <v>33.852930287413884</v>
      </c>
      <c r="W208" s="282">
        <f t="shared" si="126"/>
        <v>31.723484126286994</v>
      </c>
      <c r="X208" s="282">
        <f t="shared" si="126"/>
        <v>36.775481311727511</v>
      </c>
      <c r="Y208" s="282">
        <f t="shared" si="126"/>
        <v>30.785221544829714</v>
      </c>
      <c r="Z208" s="282">
        <f t="shared" si="126"/>
        <v>35.180687904821156</v>
      </c>
      <c r="AA208" s="282">
        <f t="shared" si="126"/>
        <v>40.309753580365772</v>
      </c>
      <c r="AB208" s="282">
        <f t="shared" si="126"/>
        <v>38.397309089320139</v>
      </c>
      <c r="AC208" s="282">
        <f t="shared" si="126"/>
        <v>40.856994317604382</v>
      </c>
      <c r="AD208" s="282">
        <f t="shared" si="126"/>
        <v>36.239223854621898</v>
      </c>
      <c r="AE208" s="282">
        <f t="shared" si="126"/>
        <v>34.565789980014571</v>
      </c>
      <c r="AF208" s="282">
        <f t="shared" si="126"/>
        <v>37.075961118696604</v>
      </c>
      <c r="AG208" s="282">
        <f t="shared" si="126"/>
        <v>39.266453425704803</v>
      </c>
      <c r="AH208" s="282">
        <f t="shared" si="126"/>
        <v>39.662022825427762</v>
      </c>
      <c r="AI208" s="283">
        <f t="shared" si="126"/>
        <v>38.630133955123398</v>
      </c>
      <c r="AJ208" s="282">
        <f>AJ205*AJ207</f>
        <v>39.420517725987338</v>
      </c>
      <c r="AK208" s="282">
        <f>AK205*AK207</f>
        <v>37.628252140650559</v>
      </c>
      <c r="AL208" s="581"/>
      <c r="AM208" s="581"/>
      <c r="AN208" s="581"/>
      <c r="AO208" s="581"/>
      <c r="AP208" s="581"/>
    </row>
    <row r="209" spans="1:42" ht="18" x14ac:dyDescent="0.35">
      <c r="A209" s="275" t="s">
        <v>249</v>
      </c>
      <c r="B209" s="593"/>
      <c r="C209" s="282">
        <v>0</v>
      </c>
      <c r="D209" s="282">
        <v>0</v>
      </c>
      <c r="E209" s="282">
        <v>0</v>
      </c>
      <c r="F209" s="282">
        <v>0</v>
      </c>
      <c r="G209" s="282">
        <v>0</v>
      </c>
      <c r="H209" s="282">
        <v>0</v>
      </c>
      <c r="I209" s="282">
        <v>0</v>
      </c>
      <c r="J209" s="282">
        <v>0</v>
      </c>
      <c r="K209" s="282">
        <v>0</v>
      </c>
      <c r="L209" s="282">
        <v>0</v>
      </c>
      <c r="M209" s="282">
        <v>0</v>
      </c>
      <c r="N209" s="282">
        <v>0</v>
      </c>
      <c r="O209" s="282">
        <v>0</v>
      </c>
      <c r="P209" s="282">
        <v>0</v>
      </c>
      <c r="Q209" s="282">
        <v>0</v>
      </c>
      <c r="R209" s="282">
        <v>0</v>
      </c>
      <c r="S209" s="282">
        <v>0</v>
      </c>
      <c r="T209" s="282">
        <v>0</v>
      </c>
      <c r="U209" s="282">
        <v>0</v>
      </c>
      <c r="V209" s="282">
        <v>0</v>
      </c>
      <c r="W209" s="282">
        <v>0</v>
      </c>
      <c r="X209" s="282">
        <v>0</v>
      </c>
      <c r="Y209" s="282">
        <v>0</v>
      </c>
      <c r="Z209" s="282">
        <v>0</v>
      </c>
      <c r="AA209" s="282">
        <v>0</v>
      </c>
      <c r="AB209" s="282">
        <v>0</v>
      </c>
      <c r="AC209" s="282">
        <v>0</v>
      </c>
      <c r="AD209" s="282">
        <v>0</v>
      </c>
      <c r="AE209" s="282">
        <v>0</v>
      </c>
      <c r="AF209" s="282">
        <v>0</v>
      </c>
      <c r="AG209" s="282">
        <v>0</v>
      </c>
      <c r="AH209" s="282">
        <v>0</v>
      </c>
      <c r="AI209" s="283">
        <v>0</v>
      </c>
      <c r="AJ209" s="282">
        <v>0</v>
      </c>
      <c r="AK209" s="282">
        <v>0</v>
      </c>
      <c r="AL209" s="581"/>
      <c r="AM209" s="581"/>
      <c r="AN209" s="581"/>
      <c r="AO209" s="581"/>
      <c r="AP209" s="581"/>
    </row>
    <row r="210" spans="1:42" ht="18" x14ac:dyDescent="0.35">
      <c r="A210" s="275" t="s">
        <v>231</v>
      </c>
      <c r="B210" s="593"/>
      <c r="C210" s="282">
        <v>0</v>
      </c>
      <c r="D210" s="282">
        <v>0</v>
      </c>
      <c r="E210" s="282">
        <v>0</v>
      </c>
      <c r="F210" s="282">
        <v>0</v>
      </c>
      <c r="G210" s="282">
        <v>0</v>
      </c>
      <c r="H210" s="282">
        <v>0</v>
      </c>
      <c r="I210" s="282">
        <v>0</v>
      </c>
      <c r="J210" s="282">
        <v>0</v>
      </c>
      <c r="K210" s="282">
        <v>0</v>
      </c>
      <c r="L210" s="282">
        <v>0</v>
      </c>
      <c r="M210" s="282">
        <v>0</v>
      </c>
      <c r="N210" s="282">
        <v>0</v>
      </c>
      <c r="O210" s="282">
        <v>0</v>
      </c>
      <c r="P210" s="282">
        <v>0</v>
      </c>
      <c r="Q210" s="282">
        <v>0</v>
      </c>
      <c r="R210" s="282">
        <v>0</v>
      </c>
      <c r="S210" s="282">
        <v>0</v>
      </c>
      <c r="T210" s="282">
        <v>0</v>
      </c>
      <c r="U210" s="282">
        <v>0</v>
      </c>
      <c r="V210" s="282">
        <v>0</v>
      </c>
      <c r="W210" s="282">
        <v>0</v>
      </c>
      <c r="X210" s="282">
        <v>0</v>
      </c>
      <c r="Y210" s="282">
        <v>0</v>
      </c>
      <c r="Z210" s="282">
        <v>0</v>
      </c>
      <c r="AA210" s="282">
        <v>0</v>
      </c>
      <c r="AB210" s="282">
        <v>0</v>
      </c>
      <c r="AC210" s="282">
        <v>0</v>
      </c>
      <c r="AD210" s="282">
        <v>0</v>
      </c>
      <c r="AE210" s="282">
        <v>0</v>
      </c>
      <c r="AF210" s="282">
        <v>0</v>
      </c>
      <c r="AG210" s="282">
        <v>0</v>
      </c>
      <c r="AH210" s="282">
        <v>0</v>
      </c>
      <c r="AI210" s="283">
        <v>0</v>
      </c>
      <c r="AJ210" s="282">
        <v>0</v>
      </c>
      <c r="AK210" s="282">
        <v>0</v>
      </c>
      <c r="AL210" s="581"/>
      <c r="AM210" s="581"/>
      <c r="AN210" s="581"/>
      <c r="AO210" s="581"/>
      <c r="AP210" s="581"/>
    </row>
    <row r="211" spans="1:42" ht="18" x14ac:dyDescent="0.35">
      <c r="A211" s="275" t="s">
        <v>232</v>
      </c>
      <c r="B211" s="593"/>
      <c r="C211" s="282">
        <v>0</v>
      </c>
      <c r="D211" s="282">
        <v>0</v>
      </c>
      <c r="E211" s="282">
        <v>0</v>
      </c>
      <c r="F211" s="282">
        <v>0</v>
      </c>
      <c r="G211" s="282">
        <v>0</v>
      </c>
      <c r="H211" s="282">
        <v>0</v>
      </c>
      <c r="I211" s="282">
        <v>0</v>
      </c>
      <c r="J211" s="282">
        <v>0</v>
      </c>
      <c r="K211" s="282">
        <v>0</v>
      </c>
      <c r="L211" s="282">
        <v>0</v>
      </c>
      <c r="M211" s="282">
        <v>0</v>
      </c>
      <c r="N211" s="282">
        <v>0</v>
      </c>
      <c r="O211" s="282">
        <v>0</v>
      </c>
      <c r="P211" s="282">
        <v>0</v>
      </c>
      <c r="Q211" s="282">
        <v>0</v>
      </c>
      <c r="R211" s="282">
        <v>0</v>
      </c>
      <c r="S211" s="282">
        <v>0</v>
      </c>
      <c r="T211" s="282">
        <v>0</v>
      </c>
      <c r="U211" s="282">
        <v>0</v>
      </c>
      <c r="V211" s="282">
        <v>0</v>
      </c>
      <c r="W211" s="282">
        <v>0</v>
      </c>
      <c r="X211" s="282">
        <v>0</v>
      </c>
      <c r="Y211" s="282">
        <v>0</v>
      </c>
      <c r="Z211" s="282">
        <v>0</v>
      </c>
      <c r="AA211" s="282">
        <v>0</v>
      </c>
      <c r="AB211" s="282">
        <v>0</v>
      </c>
      <c r="AC211" s="282">
        <v>0</v>
      </c>
      <c r="AD211" s="282">
        <v>0</v>
      </c>
      <c r="AE211" s="282">
        <v>0</v>
      </c>
      <c r="AF211" s="282">
        <v>0</v>
      </c>
      <c r="AG211" s="282">
        <v>0</v>
      </c>
      <c r="AH211" s="282">
        <v>0</v>
      </c>
      <c r="AI211" s="283">
        <v>0</v>
      </c>
      <c r="AJ211" s="282">
        <v>0</v>
      </c>
      <c r="AK211" s="282">
        <v>0</v>
      </c>
      <c r="AL211" s="581"/>
      <c r="AM211" s="581"/>
      <c r="AN211" s="581"/>
      <c r="AO211" s="581"/>
      <c r="AP211" s="581"/>
    </row>
    <row r="212" spans="1:42" ht="18" x14ac:dyDescent="0.35">
      <c r="A212" s="271" t="s">
        <v>233</v>
      </c>
      <c r="B212" s="594"/>
      <c r="C212" s="595">
        <f>IF(OR((1-(C209+C210+C211)&lt;0),((1-(C209+C210+C211))&gt;1)),"Out of valid range",(1-(C209+C210+C211)))</f>
        <v>1</v>
      </c>
      <c r="D212" s="595">
        <f t="shared" ref="D212:AI212" si="127">IF(OR((1-(D209+D210+D211)&lt;0),((1-(D209+D210+D211))&gt;1)),"Out of valid range",(1-(D209+D210+D211)))</f>
        <v>1</v>
      </c>
      <c r="E212" s="595">
        <f t="shared" si="127"/>
        <v>1</v>
      </c>
      <c r="F212" s="595">
        <f t="shared" si="127"/>
        <v>1</v>
      </c>
      <c r="G212" s="595">
        <f t="shared" si="127"/>
        <v>1</v>
      </c>
      <c r="H212" s="595">
        <f t="shared" si="127"/>
        <v>1</v>
      </c>
      <c r="I212" s="595">
        <f t="shared" si="127"/>
        <v>1</v>
      </c>
      <c r="J212" s="595">
        <f t="shared" si="127"/>
        <v>1</v>
      </c>
      <c r="K212" s="595">
        <f t="shared" si="127"/>
        <v>1</v>
      </c>
      <c r="L212" s="595">
        <f t="shared" si="127"/>
        <v>1</v>
      </c>
      <c r="M212" s="595">
        <f t="shared" si="127"/>
        <v>1</v>
      </c>
      <c r="N212" s="595">
        <f t="shared" si="127"/>
        <v>1</v>
      </c>
      <c r="O212" s="595">
        <f t="shared" si="127"/>
        <v>1</v>
      </c>
      <c r="P212" s="595">
        <f t="shared" si="127"/>
        <v>1</v>
      </c>
      <c r="Q212" s="595">
        <f t="shared" si="127"/>
        <v>1</v>
      </c>
      <c r="R212" s="595">
        <f t="shared" si="127"/>
        <v>1</v>
      </c>
      <c r="S212" s="595">
        <f t="shared" si="127"/>
        <v>1</v>
      </c>
      <c r="T212" s="595">
        <f t="shared" si="127"/>
        <v>1</v>
      </c>
      <c r="U212" s="595">
        <f t="shared" si="127"/>
        <v>1</v>
      </c>
      <c r="V212" s="595">
        <f t="shared" si="127"/>
        <v>1</v>
      </c>
      <c r="W212" s="595">
        <f t="shared" si="127"/>
        <v>1</v>
      </c>
      <c r="X212" s="595">
        <f t="shared" si="127"/>
        <v>1</v>
      </c>
      <c r="Y212" s="595">
        <f t="shared" si="127"/>
        <v>1</v>
      </c>
      <c r="Z212" s="595">
        <f t="shared" si="127"/>
        <v>1</v>
      </c>
      <c r="AA212" s="595">
        <f t="shared" si="127"/>
        <v>1</v>
      </c>
      <c r="AB212" s="595">
        <f t="shared" si="127"/>
        <v>1</v>
      </c>
      <c r="AC212" s="595">
        <f t="shared" si="127"/>
        <v>1</v>
      </c>
      <c r="AD212" s="595">
        <f t="shared" si="127"/>
        <v>1</v>
      </c>
      <c r="AE212" s="595">
        <f t="shared" si="127"/>
        <v>1</v>
      </c>
      <c r="AF212" s="595">
        <f t="shared" si="127"/>
        <v>1</v>
      </c>
      <c r="AG212" s="595">
        <f t="shared" si="127"/>
        <v>1</v>
      </c>
      <c r="AH212" s="595">
        <f t="shared" si="127"/>
        <v>1</v>
      </c>
      <c r="AI212" s="596">
        <f t="shared" si="127"/>
        <v>1</v>
      </c>
      <c r="AJ212" s="595">
        <f>IF(OR((1-(AJ209+AJ210+AJ211)&lt;0),((1-(AJ209+AJ210+AJ211))&gt;1)),"Out of valid range",(1-(AJ209+AJ210+AJ211)))</f>
        <v>1</v>
      </c>
      <c r="AK212" s="595">
        <f>IF(OR((1-(AK209+AK210+AK211)&lt;0),((1-(AK209+AK210+AK211))&gt;1)),"Out of valid range",(1-(AK209+AK210+AK211)))</f>
        <v>1</v>
      </c>
      <c r="AL212" s="581"/>
      <c r="AM212" s="581"/>
      <c r="AN212" s="581"/>
      <c r="AO212" s="581"/>
      <c r="AP212" s="581"/>
    </row>
    <row r="213" spans="1:42" ht="18" x14ac:dyDescent="0.35">
      <c r="A213" s="271" t="s">
        <v>234</v>
      </c>
      <c r="B213" s="594" t="s">
        <v>235</v>
      </c>
      <c r="C213" s="595">
        <f>IF(C206=0,0,C204*C208*C212*C206)</f>
        <v>0</v>
      </c>
      <c r="D213" s="595">
        <f t="shared" ref="D213:AI213" si="128">IF(D206=0,0,D204*D208*D212*D206)</f>
        <v>0</v>
      </c>
      <c r="E213" s="595">
        <f t="shared" si="128"/>
        <v>0</v>
      </c>
      <c r="F213" s="595">
        <f t="shared" si="128"/>
        <v>0</v>
      </c>
      <c r="G213" s="595">
        <f t="shared" si="128"/>
        <v>0</v>
      </c>
      <c r="H213" s="595">
        <f t="shared" si="128"/>
        <v>0</v>
      </c>
      <c r="I213" s="595">
        <f t="shared" si="128"/>
        <v>0</v>
      </c>
      <c r="J213" s="595">
        <f t="shared" si="128"/>
        <v>0</v>
      </c>
      <c r="K213" s="595">
        <f t="shared" si="128"/>
        <v>0</v>
      </c>
      <c r="L213" s="595">
        <f t="shared" si="128"/>
        <v>0</v>
      </c>
      <c r="M213" s="595">
        <f t="shared" si="128"/>
        <v>0</v>
      </c>
      <c r="N213" s="595">
        <f t="shared" si="128"/>
        <v>0</v>
      </c>
      <c r="O213" s="595">
        <f t="shared" si="128"/>
        <v>0</v>
      </c>
      <c r="P213" s="595">
        <f t="shared" si="128"/>
        <v>0</v>
      </c>
      <c r="Q213" s="595">
        <f t="shared" si="128"/>
        <v>0</v>
      </c>
      <c r="R213" s="595">
        <f t="shared" si="128"/>
        <v>0</v>
      </c>
      <c r="S213" s="595">
        <f t="shared" si="128"/>
        <v>0</v>
      </c>
      <c r="T213" s="595">
        <f t="shared" si="128"/>
        <v>0</v>
      </c>
      <c r="U213" s="595">
        <f t="shared" si="128"/>
        <v>0</v>
      </c>
      <c r="V213" s="595">
        <f t="shared" si="128"/>
        <v>0</v>
      </c>
      <c r="W213" s="595">
        <f t="shared" si="128"/>
        <v>0</v>
      </c>
      <c r="X213" s="595">
        <f t="shared" si="128"/>
        <v>0</v>
      </c>
      <c r="Y213" s="595">
        <f t="shared" si="128"/>
        <v>0</v>
      </c>
      <c r="Z213" s="595">
        <f t="shared" si="128"/>
        <v>0</v>
      </c>
      <c r="AA213" s="595">
        <f t="shared" si="128"/>
        <v>0</v>
      </c>
      <c r="AB213" s="595">
        <f t="shared" si="128"/>
        <v>0</v>
      </c>
      <c r="AC213" s="595">
        <f t="shared" si="128"/>
        <v>0</v>
      </c>
      <c r="AD213" s="595">
        <f t="shared" si="128"/>
        <v>0</v>
      </c>
      <c r="AE213" s="595">
        <f t="shared" si="128"/>
        <v>0</v>
      </c>
      <c r="AF213" s="595">
        <f t="shared" si="128"/>
        <v>0</v>
      </c>
      <c r="AG213" s="595">
        <f t="shared" si="128"/>
        <v>0</v>
      </c>
      <c r="AH213" s="595">
        <f t="shared" si="128"/>
        <v>0</v>
      </c>
      <c r="AI213" s="596">
        <f t="shared" si="128"/>
        <v>0</v>
      </c>
      <c r="AJ213" s="595">
        <f>IF(AJ206=0,0,AJ204*AJ208*AJ212*AJ206)</f>
        <v>0</v>
      </c>
      <c r="AK213" s="595">
        <f>IF(AK206=0,0,AK204*AK208*AK212*AK206)</f>
        <v>0</v>
      </c>
      <c r="AL213" s="581"/>
      <c r="AM213" s="581"/>
      <c r="AN213" s="581"/>
      <c r="AO213" s="581"/>
      <c r="AP213" s="581"/>
    </row>
    <row r="214" spans="1:42" ht="18.75" thickBot="1" x14ac:dyDescent="0.4">
      <c r="A214" s="284" t="s">
        <v>236</v>
      </c>
      <c r="B214" s="597" t="s">
        <v>237</v>
      </c>
      <c r="C214" s="598">
        <f>C213*17/14</f>
        <v>0</v>
      </c>
      <c r="D214" s="598">
        <f t="shared" ref="D214:AI214" si="129">D213*17/14</f>
        <v>0</v>
      </c>
      <c r="E214" s="598">
        <f t="shared" si="129"/>
        <v>0</v>
      </c>
      <c r="F214" s="598">
        <f t="shared" si="129"/>
        <v>0</v>
      </c>
      <c r="G214" s="598">
        <f t="shared" si="129"/>
        <v>0</v>
      </c>
      <c r="H214" s="598">
        <f t="shared" si="129"/>
        <v>0</v>
      </c>
      <c r="I214" s="598">
        <f t="shared" si="129"/>
        <v>0</v>
      </c>
      <c r="J214" s="598">
        <f t="shared" si="129"/>
        <v>0</v>
      </c>
      <c r="K214" s="598">
        <f t="shared" si="129"/>
        <v>0</v>
      </c>
      <c r="L214" s="598">
        <f t="shared" si="129"/>
        <v>0</v>
      </c>
      <c r="M214" s="598">
        <f t="shared" si="129"/>
        <v>0</v>
      </c>
      <c r="N214" s="598">
        <f t="shared" si="129"/>
        <v>0</v>
      </c>
      <c r="O214" s="598">
        <f t="shared" si="129"/>
        <v>0</v>
      </c>
      <c r="P214" s="598">
        <f t="shared" si="129"/>
        <v>0</v>
      </c>
      <c r="Q214" s="598">
        <f t="shared" si="129"/>
        <v>0</v>
      </c>
      <c r="R214" s="598">
        <f t="shared" si="129"/>
        <v>0</v>
      </c>
      <c r="S214" s="598">
        <f t="shared" si="129"/>
        <v>0</v>
      </c>
      <c r="T214" s="598">
        <f t="shared" si="129"/>
        <v>0</v>
      </c>
      <c r="U214" s="598">
        <f t="shared" si="129"/>
        <v>0</v>
      </c>
      <c r="V214" s="598">
        <f t="shared" si="129"/>
        <v>0</v>
      </c>
      <c r="W214" s="598">
        <f t="shared" si="129"/>
        <v>0</v>
      </c>
      <c r="X214" s="598">
        <f t="shared" si="129"/>
        <v>0</v>
      </c>
      <c r="Y214" s="598">
        <f t="shared" si="129"/>
        <v>0</v>
      </c>
      <c r="Z214" s="598">
        <f t="shared" si="129"/>
        <v>0</v>
      </c>
      <c r="AA214" s="598">
        <f t="shared" si="129"/>
        <v>0</v>
      </c>
      <c r="AB214" s="598">
        <f t="shared" si="129"/>
        <v>0</v>
      </c>
      <c r="AC214" s="598">
        <f t="shared" si="129"/>
        <v>0</v>
      </c>
      <c r="AD214" s="598">
        <f t="shared" si="129"/>
        <v>0</v>
      </c>
      <c r="AE214" s="598">
        <f t="shared" si="129"/>
        <v>0</v>
      </c>
      <c r="AF214" s="598">
        <f t="shared" si="129"/>
        <v>0</v>
      </c>
      <c r="AG214" s="598">
        <f t="shared" si="129"/>
        <v>0</v>
      </c>
      <c r="AH214" s="598">
        <f t="shared" si="129"/>
        <v>0</v>
      </c>
      <c r="AI214" s="599">
        <f t="shared" si="129"/>
        <v>0</v>
      </c>
      <c r="AJ214" s="598">
        <f>AJ213*17/14</f>
        <v>0</v>
      </c>
      <c r="AK214" s="598">
        <f>AK213*17/14</f>
        <v>0</v>
      </c>
      <c r="AL214" s="581"/>
      <c r="AM214" s="581"/>
      <c r="AN214" s="581"/>
      <c r="AO214" s="581"/>
      <c r="AP214" s="581"/>
    </row>
    <row r="215" spans="1:42" ht="15.75" thickTop="1" x14ac:dyDescent="0.25">
      <c r="A215" s="589" t="s">
        <v>238</v>
      </c>
      <c r="B215" s="590"/>
      <c r="C215" s="591">
        <v>1990</v>
      </c>
      <c r="D215" s="591">
        <v>1991</v>
      </c>
      <c r="E215" s="591">
        <v>1992</v>
      </c>
      <c r="F215" s="591">
        <v>1993</v>
      </c>
      <c r="G215" s="591">
        <v>1994</v>
      </c>
      <c r="H215" s="591">
        <v>1995</v>
      </c>
      <c r="I215" s="591">
        <v>1996</v>
      </c>
      <c r="J215" s="591">
        <v>1997</v>
      </c>
      <c r="K215" s="591">
        <v>1998</v>
      </c>
      <c r="L215" s="591">
        <v>1999</v>
      </c>
      <c r="M215" s="591">
        <v>2000</v>
      </c>
      <c r="N215" s="591">
        <v>2001</v>
      </c>
      <c r="O215" s="591">
        <v>2002</v>
      </c>
      <c r="P215" s="591">
        <v>2003</v>
      </c>
      <c r="Q215" s="591">
        <v>2004</v>
      </c>
      <c r="R215" s="591">
        <v>2005</v>
      </c>
      <c r="S215" s="591">
        <v>2006</v>
      </c>
      <c r="T215" s="591">
        <v>2007</v>
      </c>
      <c r="U215" s="591">
        <v>2008</v>
      </c>
      <c r="V215" s="591">
        <v>2009</v>
      </c>
      <c r="W215" s="591">
        <v>2010</v>
      </c>
      <c r="X215" s="591">
        <v>2011</v>
      </c>
      <c r="Y215" s="591">
        <v>2012</v>
      </c>
      <c r="Z215" s="591">
        <v>2013</v>
      </c>
      <c r="AA215" s="591">
        <v>2014</v>
      </c>
      <c r="AB215" s="591">
        <v>2015</v>
      </c>
      <c r="AC215" s="591">
        <v>2016</v>
      </c>
      <c r="AD215" s="591">
        <v>2017</v>
      </c>
      <c r="AE215" s="591">
        <v>2018</v>
      </c>
      <c r="AF215" s="591">
        <v>2019</v>
      </c>
      <c r="AG215" s="591">
        <v>2020</v>
      </c>
      <c r="AH215" s="591">
        <v>2021</v>
      </c>
      <c r="AI215" s="592">
        <v>2022</v>
      </c>
      <c r="AJ215" s="591">
        <v>2023</v>
      </c>
      <c r="AK215" s="591">
        <v>2024</v>
      </c>
      <c r="AL215" s="579"/>
      <c r="AM215" s="579"/>
      <c r="AN215" s="579"/>
      <c r="AO215" s="579"/>
      <c r="AP215" s="579"/>
    </row>
    <row r="216" spans="1:42" ht="18" x14ac:dyDescent="0.35">
      <c r="A216" s="275" t="s">
        <v>222</v>
      </c>
      <c r="B216" s="272" t="s">
        <v>60</v>
      </c>
      <c r="C216" s="273">
        <f t="shared" ref="C216:AI216" si="130">C22</f>
        <v>105102</v>
      </c>
      <c r="D216" s="273">
        <f t="shared" si="130"/>
        <v>127773</v>
      </c>
      <c r="E216" s="273">
        <f t="shared" si="130"/>
        <v>136473</v>
      </c>
      <c r="F216" s="273">
        <f t="shared" si="130"/>
        <v>167423</v>
      </c>
      <c r="G216" s="273">
        <f t="shared" si="130"/>
        <v>190721</v>
      </c>
      <c r="H216" s="273">
        <f t="shared" si="130"/>
        <v>252285</v>
      </c>
      <c r="I216" s="273">
        <f t="shared" si="130"/>
        <v>228775</v>
      </c>
      <c r="J216" s="273">
        <f t="shared" si="130"/>
        <v>229767</v>
      </c>
      <c r="K216" s="273">
        <f t="shared" si="130"/>
        <v>264310</v>
      </c>
      <c r="L216" s="273">
        <f t="shared" si="130"/>
        <v>348949</v>
      </c>
      <c r="M216" s="273">
        <f t="shared" si="130"/>
        <v>323842</v>
      </c>
      <c r="N216" s="273">
        <f t="shared" si="130"/>
        <v>343004</v>
      </c>
      <c r="O216" s="273">
        <f t="shared" si="130"/>
        <v>313025</v>
      </c>
      <c r="P216" s="273">
        <f t="shared" si="130"/>
        <v>250959</v>
      </c>
      <c r="Q216" s="273">
        <f t="shared" si="130"/>
        <v>259460</v>
      </c>
      <c r="R216" s="273">
        <f t="shared" si="130"/>
        <v>267160</v>
      </c>
      <c r="S216" s="273">
        <f t="shared" si="130"/>
        <v>292247</v>
      </c>
      <c r="T216" s="273">
        <f t="shared" si="130"/>
        <v>337571</v>
      </c>
      <c r="U216" s="273">
        <f t="shared" si="130"/>
        <v>356924.25</v>
      </c>
      <c r="V216" s="273">
        <f t="shared" si="130"/>
        <v>354825.67</v>
      </c>
      <c r="W216" s="273">
        <f t="shared" si="130"/>
        <v>368824.32000000001</v>
      </c>
      <c r="X216" s="273">
        <f t="shared" si="130"/>
        <v>373385.86</v>
      </c>
      <c r="Y216" s="273">
        <f t="shared" si="130"/>
        <v>401319.14</v>
      </c>
      <c r="Z216" s="273">
        <f t="shared" si="130"/>
        <v>418808.09</v>
      </c>
      <c r="AA216" s="273">
        <f t="shared" si="130"/>
        <v>389297.83</v>
      </c>
      <c r="AB216" s="273">
        <f t="shared" si="130"/>
        <v>366180.29</v>
      </c>
      <c r="AC216" s="273">
        <f t="shared" si="130"/>
        <v>392991.25</v>
      </c>
      <c r="AD216" s="273">
        <f t="shared" si="130"/>
        <v>394261.6</v>
      </c>
      <c r="AE216" s="273">
        <f t="shared" si="130"/>
        <v>411801.58</v>
      </c>
      <c r="AF216" s="273">
        <f t="shared" si="130"/>
        <v>379777.8</v>
      </c>
      <c r="AG216" s="273">
        <f t="shared" si="130"/>
        <v>368213.71</v>
      </c>
      <c r="AH216" s="273">
        <f t="shared" si="130"/>
        <v>342315.21</v>
      </c>
      <c r="AI216" s="274">
        <f t="shared" si="130"/>
        <v>343963.82</v>
      </c>
      <c r="AJ216" s="273">
        <f>AJ22</f>
        <v>379943.57</v>
      </c>
      <c r="AK216" s="273">
        <f>AK22</f>
        <v>343380.14</v>
      </c>
      <c r="AL216" s="579"/>
      <c r="AM216" s="579"/>
      <c r="AN216" s="579"/>
      <c r="AO216" s="579"/>
      <c r="AP216" s="579"/>
    </row>
    <row r="217" spans="1:42" ht="18" x14ac:dyDescent="0.35">
      <c r="A217" s="275" t="s">
        <v>239</v>
      </c>
      <c r="B217" s="272" t="s">
        <v>224</v>
      </c>
      <c r="C217" s="276">
        <f t="shared" ref="C217:AI217" si="131">C31</f>
        <v>1.0999999999999999E-2</v>
      </c>
      <c r="D217" s="276">
        <f t="shared" si="131"/>
        <v>1.0999999999999999E-2</v>
      </c>
      <c r="E217" s="276">
        <f t="shared" si="131"/>
        <v>1.0999999999999999E-2</v>
      </c>
      <c r="F217" s="276">
        <f t="shared" si="131"/>
        <v>1.0999999999999999E-2</v>
      </c>
      <c r="G217" s="276">
        <f t="shared" si="131"/>
        <v>1.0999999999999999E-2</v>
      </c>
      <c r="H217" s="276">
        <f t="shared" si="131"/>
        <v>1.0999999999999999E-2</v>
      </c>
      <c r="I217" s="276">
        <f t="shared" si="131"/>
        <v>1.0999999999999999E-2</v>
      </c>
      <c r="J217" s="276">
        <f t="shared" si="131"/>
        <v>1.0999999999999999E-2</v>
      </c>
      <c r="K217" s="276">
        <f t="shared" si="131"/>
        <v>1.0999999999999999E-2</v>
      </c>
      <c r="L217" s="276">
        <f t="shared" si="131"/>
        <v>1.0999999999999999E-2</v>
      </c>
      <c r="M217" s="276">
        <f t="shared" si="131"/>
        <v>1.0999999999999999E-2</v>
      </c>
      <c r="N217" s="276">
        <f t="shared" si="131"/>
        <v>1.0999999999999999E-2</v>
      </c>
      <c r="O217" s="276">
        <f t="shared" si="131"/>
        <v>1.0999999999999999E-2</v>
      </c>
      <c r="P217" s="276">
        <f t="shared" si="131"/>
        <v>1.0999999999999999E-2</v>
      </c>
      <c r="Q217" s="276">
        <f t="shared" si="131"/>
        <v>1.0999999999999999E-2</v>
      </c>
      <c r="R217" s="276">
        <f t="shared" si="131"/>
        <v>1.0999999999999999E-2</v>
      </c>
      <c r="S217" s="276">
        <f t="shared" si="131"/>
        <v>1.0999999999999999E-2</v>
      </c>
      <c r="T217" s="276">
        <f t="shared" si="131"/>
        <v>1.0999999999999999E-2</v>
      </c>
      <c r="U217" s="276">
        <f t="shared" si="131"/>
        <v>1.0999999999999999E-2</v>
      </c>
      <c r="V217" s="276">
        <f t="shared" si="131"/>
        <v>1.0999999999999999E-2</v>
      </c>
      <c r="W217" s="276">
        <f t="shared" si="131"/>
        <v>1.0999999999999999E-2</v>
      </c>
      <c r="X217" s="276">
        <f t="shared" si="131"/>
        <v>1.0999999999999999E-2</v>
      </c>
      <c r="Y217" s="276">
        <f t="shared" si="131"/>
        <v>1.0999999999999999E-2</v>
      </c>
      <c r="Z217" s="276">
        <f t="shared" si="131"/>
        <v>1.0999999999999999E-2</v>
      </c>
      <c r="AA217" s="276">
        <f t="shared" si="131"/>
        <v>1.0999999999999999E-2</v>
      </c>
      <c r="AB217" s="276">
        <f t="shared" si="131"/>
        <v>1.0999999999999999E-2</v>
      </c>
      <c r="AC217" s="276">
        <f t="shared" si="131"/>
        <v>1.0999999999999999E-2</v>
      </c>
      <c r="AD217" s="276">
        <f t="shared" si="131"/>
        <v>1.0999999999999999E-2</v>
      </c>
      <c r="AE217" s="276">
        <f t="shared" si="131"/>
        <v>1.0999999999999999E-2</v>
      </c>
      <c r="AF217" s="276">
        <f t="shared" si="131"/>
        <v>1.0999999999999999E-2</v>
      </c>
      <c r="AG217" s="276">
        <f t="shared" si="131"/>
        <v>1.0999999999999999E-2</v>
      </c>
      <c r="AH217" s="276">
        <f t="shared" si="131"/>
        <v>1.0999999999999999E-2</v>
      </c>
      <c r="AI217" s="277">
        <f t="shared" si="131"/>
        <v>1.0999999999999999E-2</v>
      </c>
      <c r="AJ217" s="276">
        <f>AJ31</f>
        <v>1.0999999999999999E-2</v>
      </c>
      <c r="AK217" s="276">
        <f>AK31</f>
        <v>1.0999999999999999E-2</v>
      </c>
      <c r="AL217" s="579"/>
      <c r="AM217" s="579"/>
      <c r="AN217" s="579"/>
      <c r="AO217" s="579"/>
      <c r="AP217" s="579"/>
    </row>
    <row r="218" spans="1:42" x14ac:dyDescent="0.25">
      <c r="A218" s="275" t="s">
        <v>225</v>
      </c>
      <c r="B218" s="272" t="s">
        <v>226</v>
      </c>
      <c r="C218" s="278">
        <f>IF(C217&gt;0.0132,410*C217-5.42)/100</f>
        <v>0</v>
      </c>
      <c r="D218" s="278">
        <f t="shared" ref="D218:AI218" si="132">IF(D217&gt;0.0132,410*D217-5.42)/100</f>
        <v>0</v>
      </c>
      <c r="E218" s="278">
        <f t="shared" si="132"/>
        <v>0</v>
      </c>
      <c r="F218" s="278">
        <f t="shared" si="132"/>
        <v>0</v>
      </c>
      <c r="G218" s="278">
        <f t="shared" si="132"/>
        <v>0</v>
      </c>
      <c r="H218" s="278">
        <f t="shared" si="132"/>
        <v>0</v>
      </c>
      <c r="I218" s="278">
        <f t="shared" si="132"/>
        <v>0</v>
      </c>
      <c r="J218" s="278">
        <f t="shared" si="132"/>
        <v>0</v>
      </c>
      <c r="K218" s="278">
        <f t="shared" si="132"/>
        <v>0</v>
      </c>
      <c r="L218" s="278">
        <f t="shared" si="132"/>
        <v>0</v>
      </c>
      <c r="M218" s="278">
        <f t="shared" si="132"/>
        <v>0</v>
      </c>
      <c r="N218" s="278">
        <f t="shared" si="132"/>
        <v>0</v>
      </c>
      <c r="O218" s="278">
        <f t="shared" si="132"/>
        <v>0</v>
      </c>
      <c r="P218" s="278">
        <f t="shared" si="132"/>
        <v>0</v>
      </c>
      <c r="Q218" s="278">
        <f t="shared" si="132"/>
        <v>0</v>
      </c>
      <c r="R218" s="278">
        <f t="shared" si="132"/>
        <v>0</v>
      </c>
      <c r="S218" s="278">
        <f t="shared" si="132"/>
        <v>0</v>
      </c>
      <c r="T218" s="278">
        <f t="shared" si="132"/>
        <v>0</v>
      </c>
      <c r="U218" s="278">
        <f t="shared" si="132"/>
        <v>0</v>
      </c>
      <c r="V218" s="278">
        <f t="shared" si="132"/>
        <v>0</v>
      </c>
      <c r="W218" s="278">
        <f t="shared" si="132"/>
        <v>0</v>
      </c>
      <c r="X218" s="278">
        <f t="shared" si="132"/>
        <v>0</v>
      </c>
      <c r="Y218" s="278">
        <f t="shared" si="132"/>
        <v>0</v>
      </c>
      <c r="Z218" s="278">
        <f t="shared" si="132"/>
        <v>0</v>
      </c>
      <c r="AA218" s="278">
        <f t="shared" si="132"/>
        <v>0</v>
      </c>
      <c r="AB218" s="278">
        <f t="shared" si="132"/>
        <v>0</v>
      </c>
      <c r="AC218" s="278">
        <f t="shared" si="132"/>
        <v>0</v>
      </c>
      <c r="AD218" s="278">
        <f t="shared" si="132"/>
        <v>0</v>
      </c>
      <c r="AE218" s="278">
        <f t="shared" si="132"/>
        <v>0</v>
      </c>
      <c r="AF218" s="278">
        <f t="shared" si="132"/>
        <v>0</v>
      </c>
      <c r="AG218" s="278">
        <f t="shared" si="132"/>
        <v>0</v>
      </c>
      <c r="AH218" s="278">
        <f t="shared" si="132"/>
        <v>0</v>
      </c>
      <c r="AI218" s="279">
        <f t="shared" si="132"/>
        <v>0</v>
      </c>
      <c r="AJ218" s="278">
        <f>IF(AJ217&gt;0.0132,410*AJ217-5.42)/100</f>
        <v>0</v>
      </c>
      <c r="AK218" s="278">
        <f>IF(AK217&gt;0.0132,410*AK217-5.42)/100</f>
        <v>0</v>
      </c>
      <c r="AL218" s="581"/>
      <c r="AM218" s="581"/>
      <c r="AN218" s="581"/>
      <c r="AO218" s="581"/>
      <c r="AP218" s="581"/>
    </row>
    <row r="219" spans="1:42" ht="18" x14ac:dyDescent="0.35">
      <c r="A219" s="275" t="s">
        <v>227</v>
      </c>
      <c r="B219" s="272" t="s">
        <v>228</v>
      </c>
      <c r="C219" s="280">
        <f t="shared" ref="C219:AI219" si="133">C29*1000</f>
        <v>3316.9500000000003</v>
      </c>
      <c r="D219" s="280">
        <f t="shared" si="133"/>
        <v>3316.9500000000003</v>
      </c>
      <c r="E219" s="280">
        <f t="shared" si="133"/>
        <v>3316.9500000000003</v>
      </c>
      <c r="F219" s="280">
        <f t="shared" si="133"/>
        <v>3316.9500000000003</v>
      </c>
      <c r="G219" s="280">
        <f t="shared" si="133"/>
        <v>3316.9500000000003</v>
      </c>
      <c r="H219" s="280">
        <f t="shared" si="133"/>
        <v>3316.9500000000003</v>
      </c>
      <c r="I219" s="280">
        <f t="shared" si="133"/>
        <v>3439.8</v>
      </c>
      <c r="J219" s="280">
        <f t="shared" si="133"/>
        <v>3439.8</v>
      </c>
      <c r="K219" s="280">
        <f t="shared" si="133"/>
        <v>3512.900911808104</v>
      </c>
      <c r="L219" s="280">
        <f t="shared" si="133"/>
        <v>3642.0432355444491</v>
      </c>
      <c r="M219" s="280">
        <f t="shared" si="133"/>
        <v>3559.2795869590727</v>
      </c>
      <c r="N219" s="280">
        <f t="shared" si="133"/>
        <v>3873.3751355669324</v>
      </c>
      <c r="O219" s="280">
        <f t="shared" si="133"/>
        <v>3094.0421531826532</v>
      </c>
      <c r="P219" s="280">
        <f t="shared" si="133"/>
        <v>2109.3239333915103</v>
      </c>
      <c r="Q219" s="280">
        <f t="shared" si="133"/>
        <v>4917.2512526015571</v>
      </c>
      <c r="R219" s="280">
        <f t="shared" si="133"/>
        <v>3930.9762127564004</v>
      </c>
      <c r="S219" s="280">
        <f t="shared" si="133"/>
        <v>4111.0251944416887</v>
      </c>
      <c r="T219" s="280">
        <f t="shared" si="133"/>
        <v>4172.6653059652645</v>
      </c>
      <c r="U219" s="280">
        <f t="shared" si="133"/>
        <v>4011.5165890241419</v>
      </c>
      <c r="V219" s="280">
        <f t="shared" si="133"/>
        <v>4339.8276611441343</v>
      </c>
      <c r="W219" s="280">
        <f t="shared" si="133"/>
        <v>3857.9354524397954</v>
      </c>
      <c r="X219" s="280">
        <f t="shared" si="133"/>
        <v>3824.1583901972076</v>
      </c>
      <c r="Y219" s="280">
        <f t="shared" si="133"/>
        <v>3772.4872433196188</v>
      </c>
      <c r="Z219" s="280">
        <f t="shared" si="133"/>
        <v>4703.7811083114466</v>
      </c>
      <c r="AA219" s="280">
        <f t="shared" si="133"/>
        <v>5390.3259864048059</v>
      </c>
      <c r="AB219" s="280">
        <f t="shared" si="133"/>
        <v>4682.7461759342641</v>
      </c>
      <c r="AC219" s="280">
        <f t="shared" si="133"/>
        <v>4720.7295843100837</v>
      </c>
      <c r="AD219" s="280">
        <f t="shared" si="133"/>
        <v>3968.4196660288508</v>
      </c>
      <c r="AE219" s="280">
        <f t="shared" si="133"/>
        <v>4676.2805336978063</v>
      </c>
      <c r="AF219" s="280">
        <f t="shared" si="133"/>
        <v>4158.4016664481187</v>
      </c>
      <c r="AG219" s="280">
        <f t="shared" si="133"/>
        <v>4616.5382201548118</v>
      </c>
      <c r="AH219" s="280">
        <f t="shared" si="133"/>
        <v>4086.9544740649994</v>
      </c>
      <c r="AI219" s="281">
        <f t="shared" si="133"/>
        <v>4628.7596305913803</v>
      </c>
      <c r="AJ219" s="280">
        <f>AJ29*1000</f>
        <v>4704.5453443257384</v>
      </c>
      <c r="AK219" s="280">
        <f>AK29*1000</f>
        <v>3764.0674566968255</v>
      </c>
      <c r="AL219" s="581"/>
      <c r="AM219" s="581"/>
      <c r="AN219" s="581"/>
      <c r="AO219" s="581"/>
      <c r="AP219" s="581"/>
    </row>
    <row r="220" spans="1:42" ht="18" x14ac:dyDescent="0.35">
      <c r="A220" s="275" t="s">
        <v>229</v>
      </c>
      <c r="B220" s="272" t="s">
        <v>230</v>
      </c>
      <c r="C220" s="282">
        <f>C217*C219</f>
        <v>36.486449999999998</v>
      </c>
      <c r="D220" s="282">
        <f t="shared" ref="D220:AI220" si="134">D217*D219</f>
        <v>36.486449999999998</v>
      </c>
      <c r="E220" s="282">
        <f t="shared" si="134"/>
        <v>36.486449999999998</v>
      </c>
      <c r="F220" s="282">
        <f t="shared" si="134"/>
        <v>36.486449999999998</v>
      </c>
      <c r="G220" s="282">
        <f t="shared" si="134"/>
        <v>36.486449999999998</v>
      </c>
      <c r="H220" s="282">
        <f t="shared" si="134"/>
        <v>36.486449999999998</v>
      </c>
      <c r="I220" s="282">
        <f t="shared" si="134"/>
        <v>37.837800000000001</v>
      </c>
      <c r="J220" s="282">
        <f t="shared" si="134"/>
        <v>37.837800000000001</v>
      </c>
      <c r="K220" s="282">
        <f t="shared" si="134"/>
        <v>38.641910029889139</v>
      </c>
      <c r="L220" s="282">
        <f t="shared" si="134"/>
        <v>40.062475590988939</v>
      </c>
      <c r="M220" s="282">
        <f t="shared" si="134"/>
        <v>39.152075456549795</v>
      </c>
      <c r="N220" s="282">
        <f t="shared" si="134"/>
        <v>42.607126491236251</v>
      </c>
      <c r="O220" s="282">
        <f t="shared" si="134"/>
        <v>34.034463685009186</v>
      </c>
      <c r="P220" s="282">
        <f t="shared" si="134"/>
        <v>23.202563267306612</v>
      </c>
      <c r="Q220" s="282">
        <f t="shared" si="134"/>
        <v>54.089763778617126</v>
      </c>
      <c r="R220" s="282">
        <f t="shared" si="134"/>
        <v>43.240738340320405</v>
      </c>
      <c r="S220" s="282">
        <f t="shared" si="134"/>
        <v>45.221277138858575</v>
      </c>
      <c r="T220" s="282">
        <f t="shared" si="134"/>
        <v>45.899318365617908</v>
      </c>
      <c r="U220" s="282">
        <f t="shared" si="134"/>
        <v>44.126682479265561</v>
      </c>
      <c r="V220" s="282">
        <f t="shared" si="134"/>
        <v>47.738104272585474</v>
      </c>
      <c r="W220" s="282">
        <f t="shared" si="134"/>
        <v>42.437289976837747</v>
      </c>
      <c r="X220" s="282">
        <f t="shared" si="134"/>
        <v>42.065742292169283</v>
      </c>
      <c r="Y220" s="282">
        <f t="shared" si="134"/>
        <v>41.497359676515806</v>
      </c>
      <c r="Z220" s="282">
        <f t="shared" si="134"/>
        <v>51.741592191425909</v>
      </c>
      <c r="AA220" s="282">
        <f t="shared" si="134"/>
        <v>59.293585850452864</v>
      </c>
      <c r="AB220" s="282">
        <f t="shared" si="134"/>
        <v>51.510207935276902</v>
      </c>
      <c r="AC220" s="282">
        <f t="shared" si="134"/>
        <v>51.928025427410915</v>
      </c>
      <c r="AD220" s="282">
        <f t="shared" si="134"/>
        <v>43.652616326317357</v>
      </c>
      <c r="AE220" s="282">
        <f t="shared" si="134"/>
        <v>51.439085870675868</v>
      </c>
      <c r="AF220" s="282">
        <f t="shared" si="134"/>
        <v>45.742418330929304</v>
      </c>
      <c r="AG220" s="282">
        <f t="shared" si="134"/>
        <v>50.781920421702928</v>
      </c>
      <c r="AH220" s="282">
        <f t="shared" si="134"/>
        <v>44.956499214714988</v>
      </c>
      <c r="AI220" s="283">
        <f t="shared" si="134"/>
        <v>50.916355936505184</v>
      </c>
      <c r="AJ220" s="282">
        <f>AJ217*AJ219</f>
        <v>51.749998787583117</v>
      </c>
      <c r="AK220" s="282">
        <f>AK217*AK219</f>
        <v>41.404742023665079</v>
      </c>
      <c r="AL220" s="581"/>
      <c r="AM220" s="581"/>
      <c r="AN220" s="581"/>
      <c r="AO220" s="581"/>
      <c r="AP220" s="581"/>
    </row>
    <row r="221" spans="1:42" ht="18" x14ac:dyDescent="0.35">
      <c r="A221" s="275" t="s">
        <v>249</v>
      </c>
      <c r="B221" s="593"/>
      <c r="C221" s="282">
        <v>0</v>
      </c>
      <c r="D221" s="282">
        <v>0</v>
      </c>
      <c r="E221" s="282">
        <v>0</v>
      </c>
      <c r="F221" s="282">
        <v>0</v>
      </c>
      <c r="G221" s="282">
        <v>0</v>
      </c>
      <c r="H221" s="282">
        <v>0</v>
      </c>
      <c r="I221" s="282">
        <v>0</v>
      </c>
      <c r="J221" s="282">
        <v>0</v>
      </c>
      <c r="K221" s="282">
        <v>0</v>
      </c>
      <c r="L221" s="282">
        <v>0</v>
      </c>
      <c r="M221" s="282">
        <v>0</v>
      </c>
      <c r="N221" s="282">
        <v>0</v>
      </c>
      <c r="O221" s="282">
        <v>0</v>
      </c>
      <c r="P221" s="282">
        <v>0</v>
      </c>
      <c r="Q221" s="282">
        <v>0</v>
      </c>
      <c r="R221" s="282">
        <v>0</v>
      </c>
      <c r="S221" s="282">
        <v>0</v>
      </c>
      <c r="T221" s="282">
        <v>0</v>
      </c>
      <c r="U221" s="282">
        <v>0</v>
      </c>
      <c r="V221" s="282">
        <v>0</v>
      </c>
      <c r="W221" s="282">
        <v>0</v>
      </c>
      <c r="X221" s="282">
        <v>0</v>
      </c>
      <c r="Y221" s="282">
        <v>0</v>
      </c>
      <c r="Z221" s="282">
        <v>0</v>
      </c>
      <c r="AA221" s="282">
        <v>0</v>
      </c>
      <c r="AB221" s="282">
        <v>0</v>
      </c>
      <c r="AC221" s="282">
        <v>0</v>
      </c>
      <c r="AD221" s="282">
        <v>0</v>
      </c>
      <c r="AE221" s="282">
        <v>0</v>
      </c>
      <c r="AF221" s="282">
        <v>0</v>
      </c>
      <c r="AG221" s="282">
        <v>0</v>
      </c>
      <c r="AH221" s="282">
        <v>0</v>
      </c>
      <c r="AI221" s="283">
        <v>0</v>
      </c>
      <c r="AJ221" s="282">
        <v>0</v>
      </c>
      <c r="AK221" s="282">
        <v>0</v>
      </c>
      <c r="AL221" s="581"/>
      <c r="AM221" s="581"/>
      <c r="AN221" s="581"/>
      <c r="AO221" s="581"/>
      <c r="AP221" s="581"/>
    </row>
    <row r="222" spans="1:42" ht="18" x14ac:dyDescent="0.35">
      <c r="A222" s="275" t="s">
        <v>231</v>
      </c>
      <c r="B222" s="593"/>
      <c r="C222" s="282">
        <v>0</v>
      </c>
      <c r="D222" s="282">
        <v>0</v>
      </c>
      <c r="E222" s="282">
        <v>0</v>
      </c>
      <c r="F222" s="282">
        <v>0</v>
      </c>
      <c r="G222" s="282">
        <v>0</v>
      </c>
      <c r="H222" s="282">
        <v>0</v>
      </c>
      <c r="I222" s="282">
        <v>0</v>
      </c>
      <c r="J222" s="282">
        <v>0</v>
      </c>
      <c r="K222" s="282">
        <v>0</v>
      </c>
      <c r="L222" s="282">
        <v>0</v>
      </c>
      <c r="M222" s="282">
        <v>0</v>
      </c>
      <c r="N222" s="282">
        <v>0</v>
      </c>
      <c r="O222" s="282">
        <v>0</v>
      </c>
      <c r="P222" s="282">
        <v>0</v>
      </c>
      <c r="Q222" s="282">
        <v>0</v>
      </c>
      <c r="R222" s="282">
        <v>0</v>
      </c>
      <c r="S222" s="282">
        <v>0</v>
      </c>
      <c r="T222" s="282">
        <v>0</v>
      </c>
      <c r="U222" s="282">
        <v>0</v>
      </c>
      <c r="V222" s="282">
        <v>0</v>
      </c>
      <c r="W222" s="282">
        <v>0</v>
      </c>
      <c r="X222" s="282">
        <v>0</v>
      </c>
      <c r="Y222" s="282">
        <v>0</v>
      </c>
      <c r="Z222" s="282">
        <v>0</v>
      </c>
      <c r="AA222" s="282">
        <v>0</v>
      </c>
      <c r="AB222" s="282">
        <v>0</v>
      </c>
      <c r="AC222" s="282">
        <v>0</v>
      </c>
      <c r="AD222" s="282">
        <v>0</v>
      </c>
      <c r="AE222" s="282">
        <v>0</v>
      </c>
      <c r="AF222" s="282">
        <v>0</v>
      </c>
      <c r="AG222" s="282">
        <v>0</v>
      </c>
      <c r="AH222" s="282">
        <v>0</v>
      </c>
      <c r="AI222" s="283">
        <v>0</v>
      </c>
      <c r="AJ222" s="282">
        <v>0</v>
      </c>
      <c r="AK222" s="282">
        <v>0</v>
      </c>
      <c r="AL222" s="581"/>
      <c r="AM222" s="581"/>
      <c r="AN222" s="581"/>
      <c r="AO222" s="581"/>
      <c r="AP222" s="581"/>
    </row>
    <row r="223" spans="1:42" ht="18" x14ac:dyDescent="0.35">
      <c r="A223" s="275" t="s">
        <v>232</v>
      </c>
      <c r="B223" s="593"/>
      <c r="C223" s="282">
        <v>0</v>
      </c>
      <c r="D223" s="282">
        <v>0</v>
      </c>
      <c r="E223" s="282">
        <v>0</v>
      </c>
      <c r="F223" s="282">
        <v>0</v>
      </c>
      <c r="G223" s="282">
        <v>0</v>
      </c>
      <c r="H223" s="282">
        <v>0</v>
      </c>
      <c r="I223" s="282">
        <v>0</v>
      </c>
      <c r="J223" s="282">
        <v>0</v>
      </c>
      <c r="K223" s="282">
        <v>0</v>
      </c>
      <c r="L223" s="282">
        <v>0</v>
      </c>
      <c r="M223" s="282">
        <v>0</v>
      </c>
      <c r="N223" s="282">
        <v>0</v>
      </c>
      <c r="O223" s="282">
        <v>0</v>
      </c>
      <c r="P223" s="282">
        <v>0</v>
      </c>
      <c r="Q223" s="282">
        <v>0</v>
      </c>
      <c r="R223" s="282">
        <v>0</v>
      </c>
      <c r="S223" s="282">
        <v>0</v>
      </c>
      <c r="T223" s="282">
        <v>0</v>
      </c>
      <c r="U223" s="282">
        <v>0</v>
      </c>
      <c r="V223" s="282">
        <v>0</v>
      </c>
      <c r="W223" s="282">
        <v>0</v>
      </c>
      <c r="X223" s="282">
        <v>0</v>
      </c>
      <c r="Y223" s="282">
        <v>0</v>
      </c>
      <c r="Z223" s="282">
        <v>0</v>
      </c>
      <c r="AA223" s="282">
        <v>0</v>
      </c>
      <c r="AB223" s="282">
        <v>0</v>
      </c>
      <c r="AC223" s="282">
        <v>0</v>
      </c>
      <c r="AD223" s="282">
        <v>0</v>
      </c>
      <c r="AE223" s="282">
        <v>0</v>
      </c>
      <c r="AF223" s="282">
        <v>0</v>
      </c>
      <c r="AG223" s="282">
        <v>0</v>
      </c>
      <c r="AH223" s="282">
        <v>0</v>
      </c>
      <c r="AI223" s="283">
        <v>0</v>
      </c>
      <c r="AJ223" s="282">
        <v>0</v>
      </c>
      <c r="AK223" s="282">
        <v>0</v>
      </c>
      <c r="AL223" s="581"/>
      <c r="AM223" s="581"/>
      <c r="AN223" s="581"/>
      <c r="AO223" s="581"/>
      <c r="AP223" s="581"/>
    </row>
    <row r="224" spans="1:42" ht="18" x14ac:dyDescent="0.35">
      <c r="A224" s="275" t="s">
        <v>233</v>
      </c>
      <c r="B224" s="594"/>
      <c r="C224" s="595">
        <f>IF(OR((1-(C221+C222+C223)&lt;0),((1-(C221+C222+C223))&gt;1)),"Out of valid range",(1-(C221+C222+C223)))</f>
        <v>1</v>
      </c>
      <c r="D224" s="595">
        <f t="shared" ref="D224:AI224" si="135">IF(OR((1-(D221+D222+D223)&lt;0),((1-(D221+D222+D223))&gt;1)),"Out of valid range",(1-(D221+D222+D223)))</f>
        <v>1</v>
      </c>
      <c r="E224" s="595">
        <f t="shared" si="135"/>
        <v>1</v>
      </c>
      <c r="F224" s="595">
        <f t="shared" si="135"/>
        <v>1</v>
      </c>
      <c r="G224" s="595">
        <f t="shared" si="135"/>
        <v>1</v>
      </c>
      <c r="H224" s="595">
        <f t="shared" si="135"/>
        <v>1</v>
      </c>
      <c r="I224" s="595">
        <f t="shared" si="135"/>
        <v>1</v>
      </c>
      <c r="J224" s="595">
        <f t="shared" si="135"/>
        <v>1</v>
      </c>
      <c r="K224" s="595">
        <f t="shared" si="135"/>
        <v>1</v>
      </c>
      <c r="L224" s="595">
        <f t="shared" si="135"/>
        <v>1</v>
      </c>
      <c r="M224" s="595">
        <f t="shared" si="135"/>
        <v>1</v>
      </c>
      <c r="N224" s="595">
        <f t="shared" si="135"/>
        <v>1</v>
      </c>
      <c r="O224" s="595">
        <f t="shared" si="135"/>
        <v>1</v>
      </c>
      <c r="P224" s="595">
        <f t="shared" si="135"/>
        <v>1</v>
      </c>
      <c r="Q224" s="595">
        <f t="shared" si="135"/>
        <v>1</v>
      </c>
      <c r="R224" s="595">
        <f t="shared" si="135"/>
        <v>1</v>
      </c>
      <c r="S224" s="595">
        <f t="shared" si="135"/>
        <v>1</v>
      </c>
      <c r="T224" s="595">
        <f t="shared" si="135"/>
        <v>1</v>
      </c>
      <c r="U224" s="595">
        <f t="shared" si="135"/>
        <v>1</v>
      </c>
      <c r="V224" s="595">
        <f t="shared" si="135"/>
        <v>1</v>
      </c>
      <c r="W224" s="595">
        <f t="shared" si="135"/>
        <v>1</v>
      </c>
      <c r="X224" s="595">
        <f t="shared" si="135"/>
        <v>1</v>
      </c>
      <c r="Y224" s="595">
        <f t="shared" si="135"/>
        <v>1</v>
      </c>
      <c r="Z224" s="595">
        <f t="shared" si="135"/>
        <v>1</v>
      </c>
      <c r="AA224" s="595">
        <f t="shared" si="135"/>
        <v>1</v>
      </c>
      <c r="AB224" s="595">
        <f t="shared" si="135"/>
        <v>1</v>
      </c>
      <c r="AC224" s="595">
        <f t="shared" si="135"/>
        <v>1</v>
      </c>
      <c r="AD224" s="595">
        <f t="shared" si="135"/>
        <v>1</v>
      </c>
      <c r="AE224" s="595">
        <f t="shared" si="135"/>
        <v>1</v>
      </c>
      <c r="AF224" s="595">
        <f t="shared" si="135"/>
        <v>1</v>
      </c>
      <c r="AG224" s="595">
        <f t="shared" si="135"/>
        <v>1</v>
      </c>
      <c r="AH224" s="595">
        <f t="shared" si="135"/>
        <v>1</v>
      </c>
      <c r="AI224" s="596">
        <f t="shared" si="135"/>
        <v>1</v>
      </c>
      <c r="AJ224" s="595">
        <f>IF(OR((1-(AJ221+AJ222+AJ223)&lt;0),((1-(AJ221+AJ222+AJ223))&gt;1)),"Out of valid range",(1-(AJ221+AJ222+AJ223)))</f>
        <v>1</v>
      </c>
      <c r="AK224" s="595">
        <f>IF(OR((1-(AK221+AK222+AK223)&lt;0),((1-(AK221+AK222+AK223))&gt;1)),"Out of valid range",(1-(AK221+AK222+AK223)))</f>
        <v>1</v>
      </c>
      <c r="AL224" s="581"/>
      <c r="AM224" s="581"/>
      <c r="AN224" s="581"/>
      <c r="AO224" s="581"/>
      <c r="AP224" s="581"/>
    </row>
    <row r="225" spans="1:42" ht="18" x14ac:dyDescent="0.35">
      <c r="A225" s="275" t="s">
        <v>234</v>
      </c>
      <c r="B225" s="594" t="s">
        <v>235</v>
      </c>
      <c r="C225" s="595">
        <f>IF(C218=0,0,C216*C220*C224*C218)</f>
        <v>0</v>
      </c>
      <c r="D225" s="595">
        <f t="shared" ref="D225:AI225" si="136">IF(D218=0,0,D216*D220*D224*D218)</f>
        <v>0</v>
      </c>
      <c r="E225" s="595">
        <f t="shared" si="136"/>
        <v>0</v>
      </c>
      <c r="F225" s="595">
        <f t="shared" si="136"/>
        <v>0</v>
      </c>
      <c r="G225" s="595">
        <f t="shared" si="136"/>
        <v>0</v>
      </c>
      <c r="H225" s="595">
        <f t="shared" si="136"/>
        <v>0</v>
      </c>
      <c r="I225" s="595">
        <f t="shared" si="136"/>
        <v>0</v>
      </c>
      <c r="J225" s="595">
        <f t="shared" si="136"/>
        <v>0</v>
      </c>
      <c r="K225" s="595">
        <f t="shared" si="136"/>
        <v>0</v>
      </c>
      <c r="L225" s="595">
        <f t="shared" si="136"/>
        <v>0</v>
      </c>
      <c r="M225" s="595">
        <f t="shared" si="136"/>
        <v>0</v>
      </c>
      <c r="N225" s="595">
        <f t="shared" si="136"/>
        <v>0</v>
      </c>
      <c r="O225" s="595">
        <f t="shared" si="136"/>
        <v>0</v>
      </c>
      <c r="P225" s="595">
        <f t="shared" si="136"/>
        <v>0</v>
      </c>
      <c r="Q225" s="595">
        <f t="shared" si="136"/>
        <v>0</v>
      </c>
      <c r="R225" s="595">
        <f t="shared" si="136"/>
        <v>0</v>
      </c>
      <c r="S225" s="595">
        <f t="shared" si="136"/>
        <v>0</v>
      </c>
      <c r="T225" s="595">
        <f t="shared" si="136"/>
        <v>0</v>
      </c>
      <c r="U225" s="595">
        <f t="shared" si="136"/>
        <v>0</v>
      </c>
      <c r="V225" s="595">
        <f t="shared" si="136"/>
        <v>0</v>
      </c>
      <c r="W225" s="595">
        <f t="shared" si="136"/>
        <v>0</v>
      </c>
      <c r="X225" s="595">
        <f t="shared" si="136"/>
        <v>0</v>
      </c>
      <c r="Y225" s="595">
        <f t="shared" si="136"/>
        <v>0</v>
      </c>
      <c r="Z225" s="595">
        <f t="shared" si="136"/>
        <v>0</v>
      </c>
      <c r="AA225" s="595">
        <f t="shared" si="136"/>
        <v>0</v>
      </c>
      <c r="AB225" s="595">
        <f t="shared" si="136"/>
        <v>0</v>
      </c>
      <c r="AC225" s="595">
        <f t="shared" si="136"/>
        <v>0</v>
      </c>
      <c r="AD225" s="595">
        <f t="shared" si="136"/>
        <v>0</v>
      </c>
      <c r="AE225" s="595">
        <f t="shared" si="136"/>
        <v>0</v>
      </c>
      <c r="AF225" s="595">
        <f t="shared" si="136"/>
        <v>0</v>
      </c>
      <c r="AG225" s="595">
        <f t="shared" si="136"/>
        <v>0</v>
      </c>
      <c r="AH225" s="595">
        <f t="shared" si="136"/>
        <v>0</v>
      </c>
      <c r="AI225" s="596">
        <f t="shared" si="136"/>
        <v>0</v>
      </c>
      <c r="AJ225" s="595">
        <f>IF(AJ218=0,0,AJ216*AJ220*AJ224*AJ218)</f>
        <v>0</v>
      </c>
      <c r="AK225" s="595">
        <f>IF(AK218=0,0,AK216*AK220*AK224*AK218)</f>
        <v>0</v>
      </c>
      <c r="AL225" s="581"/>
      <c r="AM225" s="581"/>
      <c r="AN225" s="581"/>
      <c r="AO225" s="581"/>
      <c r="AP225" s="581"/>
    </row>
    <row r="226" spans="1:42" ht="18.75" thickBot="1" x14ac:dyDescent="0.4">
      <c r="A226" s="285" t="s">
        <v>236</v>
      </c>
      <c r="B226" s="597" t="s">
        <v>237</v>
      </c>
      <c r="C226" s="598">
        <f>C225*17/14</f>
        <v>0</v>
      </c>
      <c r="D226" s="598">
        <f t="shared" ref="D226:AI226" si="137">D225*17/14</f>
        <v>0</v>
      </c>
      <c r="E226" s="598">
        <f t="shared" si="137"/>
        <v>0</v>
      </c>
      <c r="F226" s="598">
        <f t="shared" si="137"/>
        <v>0</v>
      </c>
      <c r="G226" s="598">
        <f t="shared" si="137"/>
        <v>0</v>
      </c>
      <c r="H226" s="598">
        <f t="shared" si="137"/>
        <v>0</v>
      </c>
      <c r="I226" s="598">
        <f t="shared" si="137"/>
        <v>0</v>
      </c>
      <c r="J226" s="598">
        <f t="shared" si="137"/>
        <v>0</v>
      </c>
      <c r="K226" s="598">
        <f t="shared" si="137"/>
        <v>0</v>
      </c>
      <c r="L226" s="598">
        <f t="shared" si="137"/>
        <v>0</v>
      </c>
      <c r="M226" s="598">
        <f t="shared" si="137"/>
        <v>0</v>
      </c>
      <c r="N226" s="598">
        <f t="shared" si="137"/>
        <v>0</v>
      </c>
      <c r="O226" s="598">
        <f t="shared" si="137"/>
        <v>0</v>
      </c>
      <c r="P226" s="598">
        <f t="shared" si="137"/>
        <v>0</v>
      </c>
      <c r="Q226" s="598">
        <f t="shared" si="137"/>
        <v>0</v>
      </c>
      <c r="R226" s="598">
        <f t="shared" si="137"/>
        <v>0</v>
      </c>
      <c r="S226" s="598">
        <f t="shared" si="137"/>
        <v>0</v>
      </c>
      <c r="T226" s="598">
        <f t="shared" si="137"/>
        <v>0</v>
      </c>
      <c r="U226" s="598">
        <f t="shared" si="137"/>
        <v>0</v>
      </c>
      <c r="V226" s="598">
        <f t="shared" si="137"/>
        <v>0</v>
      </c>
      <c r="W226" s="598">
        <f t="shared" si="137"/>
        <v>0</v>
      </c>
      <c r="X226" s="598">
        <f t="shared" si="137"/>
        <v>0</v>
      </c>
      <c r="Y226" s="598">
        <f t="shared" si="137"/>
        <v>0</v>
      </c>
      <c r="Z226" s="598">
        <f t="shared" si="137"/>
        <v>0</v>
      </c>
      <c r="AA226" s="598">
        <f t="shared" si="137"/>
        <v>0</v>
      </c>
      <c r="AB226" s="598">
        <f t="shared" si="137"/>
        <v>0</v>
      </c>
      <c r="AC226" s="598">
        <f t="shared" si="137"/>
        <v>0</v>
      </c>
      <c r="AD226" s="598">
        <f t="shared" si="137"/>
        <v>0</v>
      </c>
      <c r="AE226" s="598">
        <f t="shared" si="137"/>
        <v>0</v>
      </c>
      <c r="AF226" s="598">
        <f t="shared" si="137"/>
        <v>0</v>
      </c>
      <c r="AG226" s="598">
        <f t="shared" si="137"/>
        <v>0</v>
      </c>
      <c r="AH226" s="598">
        <f t="shared" si="137"/>
        <v>0</v>
      </c>
      <c r="AI226" s="599">
        <f t="shared" si="137"/>
        <v>0</v>
      </c>
      <c r="AJ226" s="598">
        <f>AJ225*17/14</f>
        <v>0</v>
      </c>
      <c r="AK226" s="598">
        <f>AK225*17/14</f>
        <v>0</v>
      </c>
      <c r="AL226" s="581"/>
      <c r="AM226" s="581"/>
      <c r="AN226" s="581"/>
      <c r="AO226" s="581"/>
      <c r="AP226" s="581"/>
    </row>
    <row r="227" spans="1:42" ht="15.75" thickTop="1" x14ac:dyDescent="0.25">
      <c r="A227" s="589" t="s">
        <v>240</v>
      </c>
      <c r="B227" s="590"/>
      <c r="C227" s="591">
        <v>1990</v>
      </c>
      <c r="D227" s="591">
        <v>1991</v>
      </c>
      <c r="E227" s="591">
        <v>1992</v>
      </c>
      <c r="F227" s="591">
        <v>1993</v>
      </c>
      <c r="G227" s="591">
        <v>1994</v>
      </c>
      <c r="H227" s="591">
        <v>1995</v>
      </c>
      <c r="I227" s="591">
        <v>1996</v>
      </c>
      <c r="J227" s="591">
        <v>1997</v>
      </c>
      <c r="K227" s="591">
        <v>1998</v>
      </c>
      <c r="L227" s="591">
        <v>1999</v>
      </c>
      <c r="M227" s="591">
        <v>2000</v>
      </c>
      <c r="N227" s="591">
        <v>2001</v>
      </c>
      <c r="O227" s="591">
        <v>2002</v>
      </c>
      <c r="P227" s="591">
        <v>2003</v>
      </c>
      <c r="Q227" s="591">
        <v>2004</v>
      </c>
      <c r="R227" s="591">
        <v>2005</v>
      </c>
      <c r="S227" s="591">
        <v>2006</v>
      </c>
      <c r="T227" s="591">
        <v>2007</v>
      </c>
      <c r="U227" s="591">
        <v>2008</v>
      </c>
      <c r="V227" s="591">
        <v>2009</v>
      </c>
      <c r="W227" s="591">
        <v>2010</v>
      </c>
      <c r="X227" s="591">
        <v>2011</v>
      </c>
      <c r="Y227" s="591">
        <v>2012</v>
      </c>
      <c r="Z227" s="591">
        <v>2013</v>
      </c>
      <c r="AA227" s="591">
        <v>2014</v>
      </c>
      <c r="AB227" s="591">
        <v>2015</v>
      </c>
      <c r="AC227" s="591">
        <v>2016</v>
      </c>
      <c r="AD227" s="591">
        <v>2017</v>
      </c>
      <c r="AE227" s="591">
        <v>2018</v>
      </c>
      <c r="AF227" s="591">
        <v>2019</v>
      </c>
      <c r="AG227" s="591">
        <v>2020</v>
      </c>
      <c r="AH227" s="591">
        <v>2021</v>
      </c>
      <c r="AI227" s="592">
        <v>2022</v>
      </c>
      <c r="AJ227" s="591">
        <v>2023</v>
      </c>
      <c r="AK227" s="591">
        <v>2024</v>
      </c>
      <c r="AL227" s="581"/>
      <c r="AM227" s="581"/>
      <c r="AN227" s="581"/>
      <c r="AO227" s="581"/>
      <c r="AP227" s="581"/>
    </row>
    <row r="228" spans="1:42" ht="18" x14ac:dyDescent="0.35">
      <c r="A228" s="271" t="s">
        <v>222</v>
      </c>
      <c r="B228" s="272" t="s">
        <v>60</v>
      </c>
      <c r="C228" s="273">
        <f t="shared" ref="C228:AI228" si="138">C42</f>
        <v>56623</v>
      </c>
      <c r="D228" s="273">
        <f t="shared" si="138"/>
        <v>70946</v>
      </c>
      <c r="E228" s="273">
        <f t="shared" si="138"/>
        <v>91856</v>
      </c>
      <c r="F228" s="273">
        <f t="shared" si="138"/>
        <v>94155</v>
      </c>
      <c r="G228" s="273">
        <f t="shared" si="138"/>
        <v>72335</v>
      </c>
      <c r="H228" s="273">
        <f t="shared" si="138"/>
        <v>60671</v>
      </c>
      <c r="I228" s="273">
        <f t="shared" si="138"/>
        <v>56363</v>
      </c>
      <c r="J228" s="273">
        <f t="shared" si="138"/>
        <v>51636</v>
      </c>
      <c r="K228" s="273">
        <f t="shared" si="138"/>
        <v>57157</v>
      </c>
      <c r="L228" s="273">
        <f t="shared" si="138"/>
        <v>46326</v>
      </c>
      <c r="M228" s="273">
        <f t="shared" si="138"/>
        <v>39823</v>
      </c>
      <c r="N228" s="273">
        <f t="shared" si="138"/>
        <v>37246</v>
      </c>
      <c r="O228" s="273">
        <f t="shared" si="138"/>
        <v>34173</v>
      </c>
      <c r="P228" s="273">
        <f t="shared" si="138"/>
        <v>31363.439999999999</v>
      </c>
      <c r="Q228" s="273">
        <f t="shared" si="138"/>
        <v>28406</v>
      </c>
      <c r="R228" s="273">
        <f t="shared" si="138"/>
        <v>39259</v>
      </c>
      <c r="S228" s="273">
        <f t="shared" si="138"/>
        <v>39023</v>
      </c>
      <c r="T228" s="273">
        <f t="shared" si="138"/>
        <v>30667</v>
      </c>
      <c r="U228" s="273">
        <f t="shared" si="138"/>
        <v>22306.05</v>
      </c>
      <c r="V228" s="273">
        <f t="shared" si="138"/>
        <v>29002.65</v>
      </c>
      <c r="W228" s="273">
        <f t="shared" si="138"/>
        <v>31317.54</v>
      </c>
      <c r="X228" s="273">
        <f t="shared" si="138"/>
        <v>22316.47</v>
      </c>
      <c r="Y228" s="273">
        <f t="shared" si="138"/>
        <v>20177.189999999999</v>
      </c>
      <c r="Z228" s="273">
        <f t="shared" si="138"/>
        <v>17851.400000000001</v>
      </c>
      <c r="AA228" s="273">
        <f t="shared" si="138"/>
        <v>20169.96</v>
      </c>
      <c r="AB228" s="273">
        <f t="shared" si="138"/>
        <v>33139.159999999996</v>
      </c>
      <c r="AC228" s="273">
        <f t="shared" si="138"/>
        <v>35632.590000000004</v>
      </c>
      <c r="AD228" s="273">
        <f t="shared" si="138"/>
        <v>42857.189999999995</v>
      </c>
      <c r="AE228" s="273">
        <f t="shared" si="138"/>
        <v>35153.03</v>
      </c>
      <c r="AF228" s="273">
        <f t="shared" si="138"/>
        <v>33766.11</v>
      </c>
      <c r="AG228" s="273">
        <f t="shared" si="138"/>
        <v>37302.129999999997</v>
      </c>
      <c r="AH228" s="273">
        <f t="shared" si="138"/>
        <v>43079.81</v>
      </c>
      <c r="AI228" s="274">
        <f t="shared" si="138"/>
        <v>45634.280000000006</v>
      </c>
      <c r="AJ228" s="273">
        <f>AJ42</f>
        <v>51919.53</v>
      </c>
      <c r="AK228" s="273">
        <f>AK42</f>
        <v>58677.15</v>
      </c>
      <c r="AL228" s="581"/>
      <c r="AM228" s="581"/>
      <c r="AN228" s="581"/>
      <c r="AO228" s="581"/>
      <c r="AP228" s="581"/>
    </row>
    <row r="229" spans="1:42" ht="18" x14ac:dyDescent="0.35">
      <c r="A229" s="275" t="s">
        <v>223</v>
      </c>
      <c r="B229" s="272" t="s">
        <v>224</v>
      </c>
      <c r="C229" s="276">
        <f t="shared" ref="C229:AI229" si="139">C51</f>
        <v>8.0000000000000002E-3</v>
      </c>
      <c r="D229" s="276">
        <f t="shared" si="139"/>
        <v>8.0000000000000002E-3</v>
      </c>
      <c r="E229" s="276">
        <f t="shared" si="139"/>
        <v>8.0000000000000002E-3</v>
      </c>
      <c r="F229" s="276">
        <f t="shared" si="139"/>
        <v>8.0000000000000002E-3</v>
      </c>
      <c r="G229" s="276">
        <f t="shared" si="139"/>
        <v>8.0000000000000002E-3</v>
      </c>
      <c r="H229" s="276">
        <f t="shared" si="139"/>
        <v>8.0000000000000002E-3</v>
      </c>
      <c r="I229" s="276">
        <f t="shared" si="139"/>
        <v>8.0000000000000002E-3</v>
      </c>
      <c r="J229" s="276">
        <f t="shared" si="139"/>
        <v>8.0000000000000002E-3</v>
      </c>
      <c r="K229" s="276">
        <f t="shared" si="139"/>
        <v>8.0000000000000002E-3</v>
      </c>
      <c r="L229" s="276">
        <f t="shared" si="139"/>
        <v>8.0000000000000002E-3</v>
      </c>
      <c r="M229" s="276">
        <f t="shared" si="139"/>
        <v>8.0000000000000002E-3</v>
      </c>
      <c r="N229" s="276">
        <f t="shared" si="139"/>
        <v>8.0000000000000002E-3</v>
      </c>
      <c r="O229" s="276">
        <f t="shared" si="139"/>
        <v>8.0000000000000002E-3</v>
      </c>
      <c r="P229" s="276">
        <f t="shared" si="139"/>
        <v>8.0000000000000002E-3</v>
      </c>
      <c r="Q229" s="276">
        <f t="shared" si="139"/>
        <v>8.0000000000000002E-3</v>
      </c>
      <c r="R229" s="276">
        <f t="shared" si="139"/>
        <v>8.0000000000000002E-3</v>
      </c>
      <c r="S229" s="276">
        <f t="shared" si="139"/>
        <v>8.0000000000000002E-3</v>
      </c>
      <c r="T229" s="276">
        <f t="shared" si="139"/>
        <v>8.0000000000000002E-3</v>
      </c>
      <c r="U229" s="276">
        <f t="shared" si="139"/>
        <v>8.0000000000000002E-3</v>
      </c>
      <c r="V229" s="276">
        <f t="shared" si="139"/>
        <v>8.0000000000000002E-3</v>
      </c>
      <c r="W229" s="276">
        <f t="shared" si="139"/>
        <v>8.0000000000000002E-3</v>
      </c>
      <c r="X229" s="276">
        <f t="shared" si="139"/>
        <v>8.0000000000000002E-3</v>
      </c>
      <c r="Y229" s="276">
        <f t="shared" si="139"/>
        <v>8.0000000000000002E-3</v>
      </c>
      <c r="Z229" s="276">
        <f t="shared" si="139"/>
        <v>8.0000000000000002E-3</v>
      </c>
      <c r="AA229" s="276">
        <f t="shared" si="139"/>
        <v>8.0000000000000002E-3</v>
      </c>
      <c r="AB229" s="276">
        <f t="shared" si="139"/>
        <v>8.0000000000000002E-3</v>
      </c>
      <c r="AC229" s="276">
        <f t="shared" si="139"/>
        <v>8.0000000000000002E-3</v>
      </c>
      <c r="AD229" s="276">
        <f t="shared" si="139"/>
        <v>8.0000000000000002E-3</v>
      </c>
      <c r="AE229" s="276">
        <f t="shared" si="139"/>
        <v>8.0000000000000002E-3</v>
      </c>
      <c r="AF229" s="276">
        <f t="shared" si="139"/>
        <v>8.0000000000000002E-3</v>
      </c>
      <c r="AG229" s="276">
        <f t="shared" si="139"/>
        <v>8.0000000000000002E-3</v>
      </c>
      <c r="AH229" s="276">
        <f t="shared" si="139"/>
        <v>8.0000000000000002E-3</v>
      </c>
      <c r="AI229" s="277">
        <f t="shared" si="139"/>
        <v>8.0000000000000002E-3</v>
      </c>
      <c r="AJ229" s="276">
        <f>AJ51</f>
        <v>8.0000000000000002E-3</v>
      </c>
      <c r="AK229" s="276">
        <f>AK51</f>
        <v>8.0000000000000002E-3</v>
      </c>
      <c r="AL229" s="581"/>
      <c r="AM229" s="581"/>
      <c r="AN229" s="581"/>
      <c r="AO229" s="581"/>
      <c r="AP229" s="581"/>
    </row>
    <row r="230" spans="1:42" x14ac:dyDescent="0.25">
      <c r="A230" s="275" t="s">
        <v>225</v>
      </c>
      <c r="B230" s="272" t="s">
        <v>226</v>
      </c>
      <c r="C230" s="278">
        <f>IF(C229&gt;0.0132,410*C229-5.42)/100</f>
        <v>0</v>
      </c>
      <c r="D230" s="278">
        <f t="shared" ref="D230:AI230" si="140">IF(D229&gt;0.0132,410*D229-5.42)/100</f>
        <v>0</v>
      </c>
      <c r="E230" s="278">
        <f t="shared" si="140"/>
        <v>0</v>
      </c>
      <c r="F230" s="278">
        <f t="shared" si="140"/>
        <v>0</v>
      </c>
      <c r="G230" s="278">
        <f t="shared" si="140"/>
        <v>0</v>
      </c>
      <c r="H230" s="278">
        <f t="shared" si="140"/>
        <v>0</v>
      </c>
      <c r="I230" s="278">
        <f t="shared" si="140"/>
        <v>0</v>
      </c>
      <c r="J230" s="278">
        <f t="shared" si="140"/>
        <v>0</v>
      </c>
      <c r="K230" s="278">
        <f t="shared" si="140"/>
        <v>0</v>
      </c>
      <c r="L230" s="278">
        <f t="shared" si="140"/>
        <v>0</v>
      </c>
      <c r="M230" s="278">
        <f t="shared" si="140"/>
        <v>0</v>
      </c>
      <c r="N230" s="278">
        <f t="shared" si="140"/>
        <v>0</v>
      </c>
      <c r="O230" s="278">
        <f t="shared" si="140"/>
        <v>0</v>
      </c>
      <c r="P230" s="278">
        <f t="shared" si="140"/>
        <v>0</v>
      </c>
      <c r="Q230" s="278">
        <f t="shared" si="140"/>
        <v>0</v>
      </c>
      <c r="R230" s="278">
        <f t="shared" si="140"/>
        <v>0</v>
      </c>
      <c r="S230" s="278">
        <f t="shared" si="140"/>
        <v>0</v>
      </c>
      <c r="T230" s="278">
        <f t="shared" si="140"/>
        <v>0</v>
      </c>
      <c r="U230" s="278">
        <f t="shared" si="140"/>
        <v>0</v>
      </c>
      <c r="V230" s="278">
        <f t="shared" si="140"/>
        <v>0</v>
      </c>
      <c r="W230" s="278">
        <f t="shared" si="140"/>
        <v>0</v>
      </c>
      <c r="X230" s="278">
        <f t="shared" si="140"/>
        <v>0</v>
      </c>
      <c r="Y230" s="278">
        <f t="shared" si="140"/>
        <v>0</v>
      </c>
      <c r="Z230" s="278">
        <f t="shared" si="140"/>
        <v>0</v>
      </c>
      <c r="AA230" s="278">
        <f t="shared" si="140"/>
        <v>0</v>
      </c>
      <c r="AB230" s="278">
        <f t="shared" si="140"/>
        <v>0</v>
      </c>
      <c r="AC230" s="278">
        <f t="shared" si="140"/>
        <v>0</v>
      </c>
      <c r="AD230" s="278">
        <f t="shared" si="140"/>
        <v>0</v>
      </c>
      <c r="AE230" s="278">
        <f t="shared" si="140"/>
        <v>0</v>
      </c>
      <c r="AF230" s="278">
        <f t="shared" si="140"/>
        <v>0</v>
      </c>
      <c r="AG230" s="278">
        <f t="shared" si="140"/>
        <v>0</v>
      </c>
      <c r="AH230" s="278">
        <f t="shared" si="140"/>
        <v>0</v>
      </c>
      <c r="AI230" s="279">
        <f t="shared" si="140"/>
        <v>0</v>
      </c>
      <c r="AJ230" s="278">
        <f>IF(AJ229&gt;0.0132,410*AJ229-5.42)/100</f>
        <v>0</v>
      </c>
      <c r="AK230" s="278">
        <f>IF(AK229&gt;0.0132,410*AK229-5.42)/100</f>
        <v>0</v>
      </c>
      <c r="AL230" s="581"/>
      <c r="AM230" s="581"/>
      <c r="AN230" s="581"/>
      <c r="AO230" s="581"/>
      <c r="AP230" s="581"/>
    </row>
    <row r="231" spans="1:42" ht="18" x14ac:dyDescent="0.35">
      <c r="A231" s="275" t="s">
        <v>227</v>
      </c>
      <c r="B231" s="272" t="s">
        <v>228</v>
      </c>
      <c r="C231" s="280">
        <f t="shared" ref="C231:AI231" si="141">C49*1000</f>
        <v>3114.2940000000003</v>
      </c>
      <c r="D231" s="280">
        <f t="shared" si="141"/>
        <v>3114.2940000000003</v>
      </c>
      <c r="E231" s="280">
        <f t="shared" si="141"/>
        <v>3114.2940000000003</v>
      </c>
      <c r="F231" s="280">
        <f t="shared" si="141"/>
        <v>3114.2940000000003</v>
      </c>
      <c r="G231" s="280">
        <f t="shared" si="141"/>
        <v>3114.2940000000003</v>
      </c>
      <c r="H231" s="280">
        <f t="shared" si="141"/>
        <v>3114.2940000000003</v>
      </c>
      <c r="I231" s="280">
        <f t="shared" si="141"/>
        <v>3114.2940000000003</v>
      </c>
      <c r="J231" s="280">
        <f t="shared" si="141"/>
        <v>3114.2940000000003</v>
      </c>
      <c r="K231" s="280">
        <f t="shared" si="141"/>
        <v>3117.7997025736131</v>
      </c>
      <c r="L231" s="280">
        <f t="shared" si="141"/>
        <v>3355.4172861891807</v>
      </c>
      <c r="M231" s="280">
        <f t="shared" si="141"/>
        <v>2922.9358109635136</v>
      </c>
      <c r="N231" s="280">
        <f t="shared" si="141"/>
        <v>3235.8751919669226</v>
      </c>
      <c r="O231" s="280">
        <f t="shared" si="141"/>
        <v>2701.97387411114</v>
      </c>
      <c r="P231" s="280">
        <f t="shared" si="141"/>
        <v>2775.1489798312941</v>
      </c>
      <c r="Q231" s="280">
        <f t="shared" si="141"/>
        <v>3869.5043230303454</v>
      </c>
      <c r="R231" s="280">
        <f t="shared" si="141"/>
        <v>3225.5743702081049</v>
      </c>
      <c r="S231" s="280">
        <f t="shared" si="141"/>
        <v>3029.2844732593599</v>
      </c>
      <c r="T231" s="280">
        <f t="shared" si="141"/>
        <v>2918.7073270942706</v>
      </c>
      <c r="U231" s="280">
        <f t="shared" si="141"/>
        <v>2937.0558481667531</v>
      </c>
      <c r="V231" s="280">
        <f t="shared" si="141"/>
        <v>2929.8654078851409</v>
      </c>
      <c r="W231" s="280">
        <f t="shared" si="141"/>
        <v>2654.0510325523651</v>
      </c>
      <c r="X231" s="280">
        <f t="shared" si="141"/>
        <v>3617.9887612153707</v>
      </c>
      <c r="Y231" s="280">
        <f t="shared" si="141"/>
        <v>2735.3233735718404</v>
      </c>
      <c r="Z231" s="280">
        <f t="shared" si="141"/>
        <v>2933.6648653887087</v>
      </c>
      <c r="AA231" s="280">
        <f t="shared" si="141"/>
        <v>3441.9513631162386</v>
      </c>
      <c r="AB231" s="280">
        <f t="shared" si="141"/>
        <v>3662.4801351030023</v>
      </c>
      <c r="AC231" s="280">
        <f t="shared" si="141"/>
        <v>3157.8997838214964</v>
      </c>
      <c r="AD231" s="280">
        <f t="shared" si="141"/>
        <v>3126.9896171914215</v>
      </c>
      <c r="AE231" s="280">
        <f t="shared" si="141"/>
        <v>3048.1924183491433</v>
      </c>
      <c r="AF231" s="280">
        <f t="shared" si="141"/>
        <v>2984.5071654981871</v>
      </c>
      <c r="AG231" s="280">
        <f t="shared" si="141"/>
        <v>3243.2986092215115</v>
      </c>
      <c r="AH231" s="280">
        <f t="shared" si="141"/>
        <v>3374.0202609992944</v>
      </c>
      <c r="AI231" s="281">
        <f t="shared" si="141"/>
        <v>3489.5275328985135</v>
      </c>
      <c r="AJ231" s="280">
        <f>AJ49*1000</f>
        <v>2940.2806121704102</v>
      </c>
      <c r="AK231" s="280">
        <f>AK49*1000</f>
        <v>2457.6875071471604</v>
      </c>
      <c r="AL231" s="581"/>
      <c r="AM231" s="581"/>
      <c r="AN231" s="581"/>
      <c r="AO231" s="581"/>
      <c r="AP231" s="581"/>
    </row>
    <row r="232" spans="1:42" ht="18" x14ac:dyDescent="0.35">
      <c r="A232" s="275" t="s">
        <v>229</v>
      </c>
      <c r="B232" s="272" t="s">
        <v>230</v>
      </c>
      <c r="C232" s="282">
        <f>C229*C231</f>
        <v>24.914352000000004</v>
      </c>
      <c r="D232" s="282">
        <f t="shared" ref="D232:AI232" si="142">D229*D231</f>
        <v>24.914352000000004</v>
      </c>
      <c r="E232" s="282">
        <f t="shared" si="142"/>
        <v>24.914352000000004</v>
      </c>
      <c r="F232" s="282">
        <f t="shared" si="142"/>
        <v>24.914352000000004</v>
      </c>
      <c r="G232" s="282">
        <f t="shared" si="142"/>
        <v>24.914352000000004</v>
      </c>
      <c r="H232" s="282">
        <f t="shared" si="142"/>
        <v>24.914352000000004</v>
      </c>
      <c r="I232" s="282">
        <f t="shared" si="142"/>
        <v>24.914352000000004</v>
      </c>
      <c r="J232" s="282">
        <f t="shared" si="142"/>
        <v>24.914352000000004</v>
      </c>
      <c r="K232" s="282">
        <f t="shared" si="142"/>
        <v>24.942397620588906</v>
      </c>
      <c r="L232" s="282">
        <f t="shared" si="142"/>
        <v>26.843338289513447</v>
      </c>
      <c r="M232" s="282">
        <f t="shared" si="142"/>
        <v>23.383486487708108</v>
      </c>
      <c r="N232" s="282">
        <f t="shared" si="142"/>
        <v>25.887001535735379</v>
      </c>
      <c r="O232" s="282">
        <f t="shared" si="142"/>
        <v>21.615790992889121</v>
      </c>
      <c r="P232" s="282">
        <f t="shared" si="142"/>
        <v>22.201191838650352</v>
      </c>
      <c r="Q232" s="282">
        <f t="shared" si="142"/>
        <v>30.956034584242765</v>
      </c>
      <c r="R232" s="282">
        <f t="shared" si="142"/>
        <v>25.80459496166484</v>
      </c>
      <c r="S232" s="282">
        <f t="shared" si="142"/>
        <v>24.234275786074878</v>
      </c>
      <c r="T232" s="282">
        <f t="shared" si="142"/>
        <v>23.349658616754166</v>
      </c>
      <c r="U232" s="282">
        <f t="shared" si="142"/>
        <v>23.496446785334026</v>
      </c>
      <c r="V232" s="282">
        <f t="shared" si="142"/>
        <v>23.438923263081129</v>
      </c>
      <c r="W232" s="282">
        <f t="shared" si="142"/>
        <v>21.232408260418921</v>
      </c>
      <c r="X232" s="282">
        <f t="shared" si="142"/>
        <v>28.943910089722966</v>
      </c>
      <c r="Y232" s="282">
        <f t="shared" si="142"/>
        <v>21.882586988574722</v>
      </c>
      <c r="Z232" s="282">
        <f t="shared" si="142"/>
        <v>23.469318923109668</v>
      </c>
      <c r="AA232" s="282">
        <f t="shared" si="142"/>
        <v>27.535610904929911</v>
      </c>
      <c r="AB232" s="282">
        <f t="shared" si="142"/>
        <v>29.29984108082402</v>
      </c>
      <c r="AC232" s="282">
        <f t="shared" si="142"/>
        <v>25.263198270571973</v>
      </c>
      <c r="AD232" s="282">
        <f t="shared" si="142"/>
        <v>25.015916937531372</v>
      </c>
      <c r="AE232" s="282">
        <f t="shared" si="142"/>
        <v>24.385539346793148</v>
      </c>
      <c r="AF232" s="282">
        <f t="shared" si="142"/>
        <v>23.876057323985496</v>
      </c>
      <c r="AG232" s="282">
        <f t="shared" si="142"/>
        <v>25.946388873772094</v>
      </c>
      <c r="AH232" s="282">
        <f t="shared" si="142"/>
        <v>26.992162087994355</v>
      </c>
      <c r="AI232" s="283">
        <f t="shared" si="142"/>
        <v>27.916220263188109</v>
      </c>
      <c r="AJ232" s="282">
        <f>AJ229*AJ231</f>
        <v>23.522244897363283</v>
      </c>
      <c r="AK232" s="282">
        <f>AK229*AK231</f>
        <v>19.661500057177285</v>
      </c>
      <c r="AL232" s="581"/>
      <c r="AM232" s="581"/>
      <c r="AN232" s="581"/>
      <c r="AO232" s="581"/>
      <c r="AP232" s="581"/>
    </row>
    <row r="233" spans="1:42" ht="18" x14ac:dyDescent="0.35">
      <c r="A233" s="275" t="s">
        <v>249</v>
      </c>
      <c r="B233" s="593"/>
      <c r="C233" s="282">
        <v>0</v>
      </c>
      <c r="D233" s="282">
        <v>0</v>
      </c>
      <c r="E233" s="282">
        <v>0</v>
      </c>
      <c r="F233" s="282">
        <v>0</v>
      </c>
      <c r="G233" s="282">
        <v>0</v>
      </c>
      <c r="H233" s="282">
        <v>0</v>
      </c>
      <c r="I233" s="282">
        <v>0</v>
      </c>
      <c r="J233" s="282">
        <v>0</v>
      </c>
      <c r="K233" s="282">
        <v>0</v>
      </c>
      <c r="L233" s="282">
        <v>0</v>
      </c>
      <c r="M233" s="282">
        <v>0</v>
      </c>
      <c r="N233" s="282">
        <v>0</v>
      </c>
      <c r="O233" s="282">
        <v>0</v>
      </c>
      <c r="P233" s="282">
        <v>0</v>
      </c>
      <c r="Q233" s="282">
        <v>0</v>
      </c>
      <c r="R233" s="282">
        <v>0</v>
      </c>
      <c r="S233" s="282">
        <v>0</v>
      </c>
      <c r="T233" s="282">
        <v>0</v>
      </c>
      <c r="U233" s="282">
        <v>0</v>
      </c>
      <c r="V233" s="282">
        <v>0</v>
      </c>
      <c r="W233" s="282">
        <v>0</v>
      </c>
      <c r="X233" s="282">
        <v>0</v>
      </c>
      <c r="Y233" s="282">
        <v>0</v>
      </c>
      <c r="Z233" s="282">
        <v>0</v>
      </c>
      <c r="AA233" s="282">
        <v>0</v>
      </c>
      <c r="AB233" s="282">
        <v>0</v>
      </c>
      <c r="AC233" s="282">
        <v>0</v>
      </c>
      <c r="AD233" s="282">
        <v>0</v>
      </c>
      <c r="AE233" s="282">
        <v>0</v>
      </c>
      <c r="AF233" s="282">
        <v>0</v>
      </c>
      <c r="AG233" s="282">
        <v>0</v>
      </c>
      <c r="AH233" s="282">
        <v>0</v>
      </c>
      <c r="AI233" s="283">
        <v>0</v>
      </c>
      <c r="AJ233" s="282">
        <v>0</v>
      </c>
      <c r="AK233" s="282">
        <v>0</v>
      </c>
      <c r="AL233" s="581"/>
      <c r="AM233" s="581"/>
      <c r="AN233" s="581"/>
      <c r="AO233" s="581"/>
      <c r="AP233" s="581"/>
    </row>
    <row r="234" spans="1:42" ht="18" x14ac:dyDescent="0.35">
      <c r="A234" s="275" t="s">
        <v>231</v>
      </c>
      <c r="B234" s="593"/>
      <c r="C234" s="282">
        <v>0</v>
      </c>
      <c r="D234" s="282">
        <v>0</v>
      </c>
      <c r="E234" s="282">
        <v>0</v>
      </c>
      <c r="F234" s="282">
        <v>0</v>
      </c>
      <c r="G234" s="282">
        <v>0</v>
      </c>
      <c r="H234" s="282">
        <v>0</v>
      </c>
      <c r="I234" s="282">
        <v>0</v>
      </c>
      <c r="J234" s="282">
        <v>0</v>
      </c>
      <c r="K234" s="282">
        <v>0</v>
      </c>
      <c r="L234" s="282">
        <v>0</v>
      </c>
      <c r="M234" s="282">
        <v>0</v>
      </c>
      <c r="N234" s="282">
        <v>0</v>
      </c>
      <c r="O234" s="282">
        <v>0</v>
      </c>
      <c r="P234" s="282">
        <v>0</v>
      </c>
      <c r="Q234" s="282">
        <v>0</v>
      </c>
      <c r="R234" s="282">
        <v>0</v>
      </c>
      <c r="S234" s="282">
        <v>0</v>
      </c>
      <c r="T234" s="282">
        <v>0</v>
      </c>
      <c r="U234" s="282">
        <v>0</v>
      </c>
      <c r="V234" s="282">
        <v>0</v>
      </c>
      <c r="W234" s="282">
        <v>0</v>
      </c>
      <c r="X234" s="282">
        <v>0</v>
      </c>
      <c r="Y234" s="282">
        <v>0</v>
      </c>
      <c r="Z234" s="282">
        <v>0</v>
      </c>
      <c r="AA234" s="282">
        <v>0</v>
      </c>
      <c r="AB234" s="282">
        <v>0</v>
      </c>
      <c r="AC234" s="282">
        <v>0</v>
      </c>
      <c r="AD234" s="282">
        <v>0</v>
      </c>
      <c r="AE234" s="282">
        <v>0</v>
      </c>
      <c r="AF234" s="282">
        <v>0</v>
      </c>
      <c r="AG234" s="282">
        <v>0</v>
      </c>
      <c r="AH234" s="282">
        <v>0</v>
      </c>
      <c r="AI234" s="283">
        <v>0</v>
      </c>
      <c r="AJ234" s="282">
        <v>0</v>
      </c>
      <c r="AK234" s="282">
        <v>0</v>
      </c>
      <c r="AL234" s="581"/>
      <c r="AM234" s="581"/>
      <c r="AN234" s="581"/>
      <c r="AO234" s="581"/>
      <c r="AP234" s="581"/>
    </row>
    <row r="235" spans="1:42" ht="18" x14ac:dyDescent="0.35">
      <c r="A235" s="275" t="s">
        <v>232</v>
      </c>
      <c r="B235" s="593"/>
      <c r="C235" s="282">
        <v>0</v>
      </c>
      <c r="D235" s="282">
        <v>0</v>
      </c>
      <c r="E235" s="282">
        <v>0</v>
      </c>
      <c r="F235" s="282">
        <v>0</v>
      </c>
      <c r="G235" s="282">
        <v>0</v>
      </c>
      <c r="H235" s="282">
        <v>0</v>
      </c>
      <c r="I235" s="282">
        <v>0</v>
      </c>
      <c r="J235" s="282">
        <v>0</v>
      </c>
      <c r="K235" s="282">
        <v>0</v>
      </c>
      <c r="L235" s="282">
        <v>0</v>
      </c>
      <c r="M235" s="282">
        <v>0</v>
      </c>
      <c r="N235" s="282">
        <v>0</v>
      </c>
      <c r="O235" s="282">
        <v>0</v>
      </c>
      <c r="P235" s="282">
        <v>0</v>
      </c>
      <c r="Q235" s="282">
        <v>0</v>
      </c>
      <c r="R235" s="282">
        <v>0</v>
      </c>
      <c r="S235" s="282">
        <v>0</v>
      </c>
      <c r="T235" s="282">
        <v>0</v>
      </c>
      <c r="U235" s="282">
        <v>0</v>
      </c>
      <c r="V235" s="282">
        <v>0</v>
      </c>
      <c r="W235" s="282">
        <v>0</v>
      </c>
      <c r="X235" s="282">
        <v>0</v>
      </c>
      <c r="Y235" s="282">
        <v>0</v>
      </c>
      <c r="Z235" s="282">
        <v>0</v>
      </c>
      <c r="AA235" s="282">
        <v>0</v>
      </c>
      <c r="AB235" s="282">
        <v>0</v>
      </c>
      <c r="AC235" s="282">
        <v>0</v>
      </c>
      <c r="AD235" s="282">
        <v>0</v>
      </c>
      <c r="AE235" s="282">
        <v>0</v>
      </c>
      <c r="AF235" s="282">
        <v>0</v>
      </c>
      <c r="AG235" s="282">
        <v>0</v>
      </c>
      <c r="AH235" s="282">
        <v>0</v>
      </c>
      <c r="AI235" s="283">
        <v>0</v>
      </c>
      <c r="AJ235" s="282">
        <v>0</v>
      </c>
      <c r="AK235" s="282">
        <v>0</v>
      </c>
      <c r="AL235" s="581"/>
      <c r="AM235" s="581"/>
      <c r="AN235" s="581"/>
      <c r="AO235" s="581"/>
      <c r="AP235" s="581"/>
    </row>
    <row r="236" spans="1:42" ht="18" x14ac:dyDescent="0.35">
      <c r="A236" s="271" t="s">
        <v>233</v>
      </c>
      <c r="B236" s="594"/>
      <c r="C236" s="595">
        <f>IF(OR((1-(C233+C234+C235)&lt;0),((1-(C233+C234+C235))&gt;1)),"Out of valid range",(1-(C233+C234+C235)))</f>
        <v>1</v>
      </c>
      <c r="D236" s="595">
        <f t="shared" ref="D236:AI236" si="143">IF(OR((1-(D233+D234+D235)&lt;0),((1-(D233+D234+D235))&gt;1)),"Out of valid range",(1-(D233+D234+D235)))</f>
        <v>1</v>
      </c>
      <c r="E236" s="595">
        <f t="shared" si="143"/>
        <v>1</v>
      </c>
      <c r="F236" s="595">
        <f t="shared" si="143"/>
        <v>1</v>
      </c>
      <c r="G236" s="595">
        <f t="shared" si="143"/>
        <v>1</v>
      </c>
      <c r="H236" s="595">
        <f t="shared" si="143"/>
        <v>1</v>
      </c>
      <c r="I236" s="595">
        <f t="shared" si="143"/>
        <v>1</v>
      </c>
      <c r="J236" s="595">
        <f t="shared" si="143"/>
        <v>1</v>
      </c>
      <c r="K236" s="595">
        <f t="shared" si="143"/>
        <v>1</v>
      </c>
      <c r="L236" s="595">
        <f t="shared" si="143"/>
        <v>1</v>
      </c>
      <c r="M236" s="595">
        <f t="shared" si="143"/>
        <v>1</v>
      </c>
      <c r="N236" s="595">
        <f t="shared" si="143"/>
        <v>1</v>
      </c>
      <c r="O236" s="595">
        <f t="shared" si="143"/>
        <v>1</v>
      </c>
      <c r="P236" s="595">
        <f t="shared" si="143"/>
        <v>1</v>
      </c>
      <c r="Q236" s="595">
        <f t="shared" si="143"/>
        <v>1</v>
      </c>
      <c r="R236" s="595">
        <f t="shared" si="143"/>
        <v>1</v>
      </c>
      <c r="S236" s="595">
        <f t="shared" si="143"/>
        <v>1</v>
      </c>
      <c r="T236" s="595">
        <f t="shared" si="143"/>
        <v>1</v>
      </c>
      <c r="U236" s="595">
        <f t="shared" si="143"/>
        <v>1</v>
      </c>
      <c r="V236" s="595">
        <f t="shared" si="143"/>
        <v>1</v>
      </c>
      <c r="W236" s="595">
        <f t="shared" si="143"/>
        <v>1</v>
      </c>
      <c r="X236" s="595">
        <f t="shared" si="143"/>
        <v>1</v>
      </c>
      <c r="Y236" s="595">
        <f t="shared" si="143"/>
        <v>1</v>
      </c>
      <c r="Z236" s="595">
        <f t="shared" si="143"/>
        <v>1</v>
      </c>
      <c r="AA236" s="595">
        <f t="shared" si="143"/>
        <v>1</v>
      </c>
      <c r="AB236" s="595">
        <f t="shared" si="143"/>
        <v>1</v>
      </c>
      <c r="AC236" s="595">
        <f t="shared" si="143"/>
        <v>1</v>
      </c>
      <c r="AD236" s="595">
        <f t="shared" si="143"/>
        <v>1</v>
      </c>
      <c r="AE236" s="595">
        <f t="shared" si="143"/>
        <v>1</v>
      </c>
      <c r="AF236" s="595">
        <f t="shared" si="143"/>
        <v>1</v>
      </c>
      <c r="AG236" s="595">
        <f t="shared" si="143"/>
        <v>1</v>
      </c>
      <c r="AH236" s="595">
        <f t="shared" si="143"/>
        <v>1</v>
      </c>
      <c r="AI236" s="596">
        <f t="shared" si="143"/>
        <v>1</v>
      </c>
      <c r="AJ236" s="595">
        <f>IF(OR((1-(AJ233+AJ234+AJ235)&lt;0),((1-(AJ233+AJ234+AJ235))&gt;1)),"Out of valid range",(1-(AJ233+AJ234+AJ235)))</f>
        <v>1</v>
      </c>
      <c r="AK236" s="595">
        <f>IF(OR((1-(AK233+AK234+AK235)&lt;0),((1-(AK233+AK234+AK235))&gt;1)),"Out of valid range",(1-(AK233+AK234+AK235)))</f>
        <v>1</v>
      </c>
      <c r="AL236" s="581"/>
      <c r="AM236" s="581"/>
      <c r="AN236" s="581"/>
      <c r="AO236" s="581"/>
      <c r="AP236" s="581"/>
    </row>
    <row r="237" spans="1:42" ht="18" x14ac:dyDescent="0.35">
      <c r="A237" s="271" t="s">
        <v>234</v>
      </c>
      <c r="B237" s="594" t="s">
        <v>235</v>
      </c>
      <c r="C237" s="595">
        <f>IF(C230=0,0,C228*C232*C236*C230)</f>
        <v>0</v>
      </c>
      <c r="D237" s="595">
        <f t="shared" ref="D237:AI237" si="144">IF(D230=0,0,D228*D232*D236*D230)</f>
        <v>0</v>
      </c>
      <c r="E237" s="595">
        <f t="shared" si="144"/>
        <v>0</v>
      </c>
      <c r="F237" s="595">
        <f t="shared" si="144"/>
        <v>0</v>
      </c>
      <c r="G237" s="595">
        <f t="shared" si="144"/>
        <v>0</v>
      </c>
      <c r="H237" s="595">
        <f t="shared" si="144"/>
        <v>0</v>
      </c>
      <c r="I237" s="595">
        <f t="shared" si="144"/>
        <v>0</v>
      </c>
      <c r="J237" s="595">
        <f t="shared" si="144"/>
        <v>0</v>
      </c>
      <c r="K237" s="595">
        <f t="shared" si="144"/>
        <v>0</v>
      </c>
      <c r="L237" s="595">
        <f t="shared" si="144"/>
        <v>0</v>
      </c>
      <c r="M237" s="595">
        <f t="shared" si="144"/>
        <v>0</v>
      </c>
      <c r="N237" s="595">
        <f t="shared" si="144"/>
        <v>0</v>
      </c>
      <c r="O237" s="595">
        <f t="shared" si="144"/>
        <v>0</v>
      </c>
      <c r="P237" s="595">
        <f t="shared" si="144"/>
        <v>0</v>
      </c>
      <c r="Q237" s="595">
        <f t="shared" si="144"/>
        <v>0</v>
      </c>
      <c r="R237" s="595">
        <f t="shared" si="144"/>
        <v>0</v>
      </c>
      <c r="S237" s="595">
        <f t="shared" si="144"/>
        <v>0</v>
      </c>
      <c r="T237" s="595">
        <f t="shared" si="144"/>
        <v>0</v>
      </c>
      <c r="U237" s="595">
        <f t="shared" si="144"/>
        <v>0</v>
      </c>
      <c r="V237" s="595">
        <f t="shared" si="144"/>
        <v>0</v>
      </c>
      <c r="W237" s="595">
        <f t="shared" si="144"/>
        <v>0</v>
      </c>
      <c r="X237" s="595">
        <f t="shared" si="144"/>
        <v>0</v>
      </c>
      <c r="Y237" s="595">
        <f t="shared" si="144"/>
        <v>0</v>
      </c>
      <c r="Z237" s="595">
        <f t="shared" si="144"/>
        <v>0</v>
      </c>
      <c r="AA237" s="595">
        <f t="shared" si="144"/>
        <v>0</v>
      </c>
      <c r="AB237" s="595">
        <f t="shared" si="144"/>
        <v>0</v>
      </c>
      <c r="AC237" s="595">
        <f t="shared" si="144"/>
        <v>0</v>
      </c>
      <c r="AD237" s="595">
        <f t="shared" si="144"/>
        <v>0</v>
      </c>
      <c r="AE237" s="595">
        <f t="shared" si="144"/>
        <v>0</v>
      </c>
      <c r="AF237" s="595">
        <f t="shared" si="144"/>
        <v>0</v>
      </c>
      <c r="AG237" s="595">
        <f t="shared" si="144"/>
        <v>0</v>
      </c>
      <c r="AH237" s="595">
        <f t="shared" si="144"/>
        <v>0</v>
      </c>
      <c r="AI237" s="596">
        <f t="shared" si="144"/>
        <v>0</v>
      </c>
      <c r="AJ237" s="595">
        <f>IF(AJ230=0,0,AJ228*AJ232*AJ236*AJ230)</f>
        <v>0</v>
      </c>
      <c r="AK237" s="595">
        <f>IF(AK230=0,0,AK228*AK232*AK236*AK230)</f>
        <v>0</v>
      </c>
      <c r="AL237" s="581"/>
      <c r="AM237" s="581"/>
      <c r="AN237" s="581"/>
      <c r="AO237" s="581"/>
      <c r="AP237" s="581"/>
    </row>
    <row r="238" spans="1:42" ht="18.75" thickBot="1" x14ac:dyDescent="0.4">
      <c r="A238" s="284" t="s">
        <v>236</v>
      </c>
      <c r="B238" s="597" t="s">
        <v>237</v>
      </c>
      <c r="C238" s="598">
        <f>C237*17/14</f>
        <v>0</v>
      </c>
      <c r="D238" s="598">
        <f t="shared" ref="D238:AI238" si="145">D237*17/14</f>
        <v>0</v>
      </c>
      <c r="E238" s="598">
        <f t="shared" si="145"/>
        <v>0</v>
      </c>
      <c r="F238" s="598">
        <f t="shared" si="145"/>
        <v>0</v>
      </c>
      <c r="G238" s="598">
        <f t="shared" si="145"/>
        <v>0</v>
      </c>
      <c r="H238" s="598">
        <f t="shared" si="145"/>
        <v>0</v>
      </c>
      <c r="I238" s="598">
        <f t="shared" si="145"/>
        <v>0</v>
      </c>
      <c r="J238" s="598">
        <f t="shared" si="145"/>
        <v>0</v>
      </c>
      <c r="K238" s="598">
        <f t="shared" si="145"/>
        <v>0</v>
      </c>
      <c r="L238" s="598">
        <f t="shared" si="145"/>
        <v>0</v>
      </c>
      <c r="M238" s="598">
        <f t="shared" si="145"/>
        <v>0</v>
      </c>
      <c r="N238" s="598">
        <f t="shared" si="145"/>
        <v>0</v>
      </c>
      <c r="O238" s="598">
        <f t="shared" si="145"/>
        <v>0</v>
      </c>
      <c r="P238" s="598">
        <f t="shared" si="145"/>
        <v>0</v>
      </c>
      <c r="Q238" s="598">
        <f t="shared" si="145"/>
        <v>0</v>
      </c>
      <c r="R238" s="598">
        <f t="shared" si="145"/>
        <v>0</v>
      </c>
      <c r="S238" s="598">
        <f t="shared" si="145"/>
        <v>0</v>
      </c>
      <c r="T238" s="598">
        <f t="shared" si="145"/>
        <v>0</v>
      </c>
      <c r="U238" s="598">
        <f t="shared" si="145"/>
        <v>0</v>
      </c>
      <c r="V238" s="598">
        <f t="shared" si="145"/>
        <v>0</v>
      </c>
      <c r="W238" s="598">
        <f t="shared" si="145"/>
        <v>0</v>
      </c>
      <c r="X238" s="598">
        <f t="shared" si="145"/>
        <v>0</v>
      </c>
      <c r="Y238" s="598">
        <f t="shared" si="145"/>
        <v>0</v>
      </c>
      <c r="Z238" s="598">
        <f t="shared" si="145"/>
        <v>0</v>
      </c>
      <c r="AA238" s="598">
        <f t="shared" si="145"/>
        <v>0</v>
      </c>
      <c r="AB238" s="598">
        <f t="shared" si="145"/>
        <v>0</v>
      </c>
      <c r="AC238" s="598">
        <f t="shared" si="145"/>
        <v>0</v>
      </c>
      <c r="AD238" s="598">
        <f t="shared" si="145"/>
        <v>0</v>
      </c>
      <c r="AE238" s="598">
        <f t="shared" si="145"/>
        <v>0</v>
      </c>
      <c r="AF238" s="598">
        <f t="shared" si="145"/>
        <v>0</v>
      </c>
      <c r="AG238" s="598">
        <f t="shared" si="145"/>
        <v>0</v>
      </c>
      <c r="AH238" s="598">
        <f t="shared" si="145"/>
        <v>0</v>
      </c>
      <c r="AI238" s="599">
        <f t="shared" si="145"/>
        <v>0</v>
      </c>
      <c r="AJ238" s="598">
        <f>AJ237*17/14</f>
        <v>0</v>
      </c>
      <c r="AK238" s="598">
        <f>AK237*17/14</f>
        <v>0</v>
      </c>
      <c r="AL238" s="581"/>
      <c r="AM238" s="581"/>
      <c r="AN238" s="581"/>
      <c r="AO238" s="581"/>
      <c r="AP238" s="581"/>
    </row>
    <row r="239" spans="1:42" ht="15.75" thickTop="1" x14ac:dyDescent="0.25">
      <c r="A239" s="589" t="s">
        <v>241</v>
      </c>
      <c r="B239" s="590"/>
      <c r="C239" s="591">
        <v>1990</v>
      </c>
      <c r="D239" s="591">
        <v>1991</v>
      </c>
      <c r="E239" s="591">
        <v>1992</v>
      </c>
      <c r="F239" s="591">
        <v>1993</v>
      </c>
      <c r="G239" s="591">
        <v>1994</v>
      </c>
      <c r="H239" s="591">
        <v>1995</v>
      </c>
      <c r="I239" s="591">
        <v>1996</v>
      </c>
      <c r="J239" s="591">
        <v>1997</v>
      </c>
      <c r="K239" s="591">
        <v>1998</v>
      </c>
      <c r="L239" s="591">
        <v>1999</v>
      </c>
      <c r="M239" s="591">
        <v>2000</v>
      </c>
      <c r="N239" s="591">
        <v>2001</v>
      </c>
      <c r="O239" s="591">
        <v>2002</v>
      </c>
      <c r="P239" s="591">
        <v>2003</v>
      </c>
      <c r="Q239" s="591">
        <v>2004</v>
      </c>
      <c r="R239" s="591">
        <v>2005</v>
      </c>
      <c r="S239" s="591">
        <v>2006</v>
      </c>
      <c r="T239" s="591">
        <v>2007</v>
      </c>
      <c r="U239" s="591">
        <v>2008</v>
      </c>
      <c r="V239" s="591">
        <v>2009</v>
      </c>
      <c r="W239" s="591">
        <v>2010</v>
      </c>
      <c r="X239" s="591">
        <v>2011</v>
      </c>
      <c r="Y239" s="591">
        <v>2012</v>
      </c>
      <c r="Z239" s="591">
        <v>2013</v>
      </c>
      <c r="AA239" s="591">
        <v>2014</v>
      </c>
      <c r="AB239" s="591">
        <v>2015</v>
      </c>
      <c r="AC239" s="591">
        <v>2016</v>
      </c>
      <c r="AD239" s="591">
        <v>2017</v>
      </c>
      <c r="AE239" s="591">
        <v>2018</v>
      </c>
      <c r="AF239" s="591">
        <v>2019</v>
      </c>
      <c r="AG239" s="591">
        <v>2020</v>
      </c>
      <c r="AH239" s="591">
        <v>2021</v>
      </c>
      <c r="AI239" s="592">
        <v>2022</v>
      </c>
      <c r="AJ239" s="591">
        <v>2023</v>
      </c>
      <c r="AK239" s="591">
        <v>2024</v>
      </c>
    </row>
    <row r="240" spans="1:42" ht="18" x14ac:dyDescent="0.35">
      <c r="A240" s="271" t="s">
        <v>222</v>
      </c>
      <c r="B240" s="272" t="s">
        <v>60</v>
      </c>
      <c r="C240" s="273">
        <f t="shared" ref="C240:AI240" si="146">C62</f>
        <v>109664</v>
      </c>
      <c r="D240" s="273">
        <f t="shared" si="146"/>
        <v>113858</v>
      </c>
      <c r="E240" s="273">
        <f t="shared" si="146"/>
        <v>110726</v>
      </c>
      <c r="F240" s="273">
        <f t="shared" si="146"/>
        <v>104931</v>
      </c>
      <c r="G240" s="273">
        <f t="shared" si="146"/>
        <v>76789</v>
      </c>
      <c r="H240" s="273">
        <f t="shared" si="146"/>
        <v>78045</v>
      </c>
      <c r="I240" s="273">
        <f t="shared" si="146"/>
        <v>86548</v>
      </c>
      <c r="J240" s="273">
        <f t="shared" si="146"/>
        <v>72839</v>
      </c>
      <c r="K240" s="273">
        <f t="shared" si="146"/>
        <v>71855</v>
      </c>
      <c r="L240" s="273">
        <f t="shared" si="146"/>
        <v>71455</v>
      </c>
      <c r="M240" s="273">
        <f t="shared" si="146"/>
        <v>69198</v>
      </c>
      <c r="N240" s="273">
        <f t="shared" si="146"/>
        <v>54137</v>
      </c>
      <c r="O240" s="273">
        <f t="shared" si="146"/>
        <v>38314</v>
      </c>
      <c r="P240" s="273">
        <f t="shared" si="146"/>
        <v>35982</v>
      </c>
      <c r="Q240" s="273">
        <f t="shared" si="146"/>
        <v>35974</v>
      </c>
      <c r="R240" s="273">
        <f t="shared" si="146"/>
        <v>36071</v>
      </c>
      <c r="S240" s="273">
        <f t="shared" si="146"/>
        <v>30026</v>
      </c>
      <c r="T240" s="273">
        <f t="shared" si="146"/>
        <v>31908</v>
      </c>
      <c r="U240" s="273">
        <f t="shared" si="146"/>
        <v>29787.96</v>
      </c>
      <c r="V240" s="273">
        <f t="shared" si="146"/>
        <v>28734.45</v>
      </c>
      <c r="W240" s="273">
        <f t="shared" si="146"/>
        <v>27078.5</v>
      </c>
      <c r="X240" s="273">
        <f t="shared" si="146"/>
        <v>26449.53</v>
      </c>
      <c r="Y240" s="273">
        <f t="shared" si="146"/>
        <v>23652.14</v>
      </c>
      <c r="Z240" s="273">
        <f t="shared" si="146"/>
        <v>23204.86</v>
      </c>
      <c r="AA240" s="273">
        <f t="shared" si="146"/>
        <v>23992.520000000004</v>
      </c>
      <c r="AB240" s="273">
        <f t="shared" si="146"/>
        <v>22680.5</v>
      </c>
      <c r="AC240" s="273">
        <f t="shared" si="146"/>
        <v>23414.27</v>
      </c>
      <c r="AD240" s="273">
        <f t="shared" si="146"/>
        <v>23418.260000000002</v>
      </c>
      <c r="AE240" s="273">
        <f t="shared" si="146"/>
        <v>22888.94</v>
      </c>
      <c r="AF240" s="273">
        <f t="shared" si="146"/>
        <v>22893.97</v>
      </c>
      <c r="AG240" s="273">
        <f t="shared" si="146"/>
        <v>23877.02</v>
      </c>
      <c r="AH240" s="273">
        <f t="shared" si="146"/>
        <v>22824.19</v>
      </c>
      <c r="AI240" s="274">
        <f t="shared" si="146"/>
        <v>21680.2</v>
      </c>
      <c r="AJ240" s="273">
        <f>AJ62</f>
        <v>20946.64</v>
      </c>
      <c r="AK240" s="273">
        <f>AK62</f>
        <v>22746.920000000002</v>
      </c>
      <c r="AL240" s="581"/>
      <c r="AM240" s="581"/>
      <c r="AN240" s="581"/>
      <c r="AO240" s="581"/>
      <c r="AP240" s="581"/>
    </row>
    <row r="241" spans="1:42" ht="18" x14ac:dyDescent="0.35">
      <c r="A241" s="275" t="s">
        <v>223</v>
      </c>
      <c r="B241" s="272" t="s">
        <v>224</v>
      </c>
      <c r="C241" s="276">
        <f t="shared" ref="C241:AI241" si="147">C71</f>
        <v>1.9E-2</v>
      </c>
      <c r="D241" s="276">
        <f t="shared" si="147"/>
        <v>1.9E-2</v>
      </c>
      <c r="E241" s="276">
        <f t="shared" si="147"/>
        <v>1.9E-2</v>
      </c>
      <c r="F241" s="276">
        <f t="shared" si="147"/>
        <v>1.9E-2</v>
      </c>
      <c r="G241" s="276">
        <f t="shared" si="147"/>
        <v>1.9E-2</v>
      </c>
      <c r="H241" s="276">
        <f t="shared" si="147"/>
        <v>1.9E-2</v>
      </c>
      <c r="I241" s="276">
        <f t="shared" si="147"/>
        <v>1.9E-2</v>
      </c>
      <c r="J241" s="276">
        <f t="shared" si="147"/>
        <v>1.9E-2</v>
      </c>
      <c r="K241" s="276">
        <f t="shared" si="147"/>
        <v>1.9E-2</v>
      </c>
      <c r="L241" s="276">
        <f t="shared" si="147"/>
        <v>1.9E-2</v>
      </c>
      <c r="M241" s="276">
        <f t="shared" si="147"/>
        <v>1.9E-2</v>
      </c>
      <c r="N241" s="276">
        <f t="shared" si="147"/>
        <v>1.9E-2</v>
      </c>
      <c r="O241" s="276">
        <f t="shared" si="147"/>
        <v>1.9E-2</v>
      </c>
      <c r="P241" s="276">
        <f t="shared" si="147"/>
        <v>1.9E-2</v>
      </c>
      <c r="Q241" s="276">
        <f t="shared" si="147"/>
        <v>1.9E-2</v>
      </c>
      <c r="R241" s="276">
        <f t="shared" si="147"/>
        <v>1.9E-2</v>
      </c>
      <c r="S241" s="276">
        <f t="shared" si="147"/>
        <v>1.9E-2</v>
      </c>
      <c r="T241" s="276">
        <f t="shared" si="147"/>
        <v>1.9E-2</v>
      </c>
      <c r="U241" s="276">
        <f t="shared" si="147"/>
        <v>1.9E-2</v>
      </c>
      <c r="V241" s="276">
        <f t="shared" si="147"/>
        <v>1.9E-2</v>
      </c>
      <c r="W241" s="276">
        <f t="shared" si="147"/>
        <v>1.9E-2</v>
      </c>
      <c r="X241" s="276">
        <f t="shared" si="147"/>
        <v>1.9E-2</v>
      </c>
      <c r="Y241" s="276">
        <f t="shared" si="147"/>
        <v>1.9E-2</v>
      </c>
      <c r="Z241" s="276">
        <f t="shared" si="147"/>
        <v>1.9E-2</v>
      </c>
      <c r="AA241" s="276">
        <f t="shared" si="147"/>
        <v>1.9E-2</v>
      </c>
      <c r="AB241" s="276">
        <f t="shared" si="147"/>
        <v>1.9E-2</v>
      </c>
      <c r="AC241" s="276">
        <f t="shared" si="147"/>
        <v>1.9E-2</v>
      </c>
      <c r="AD241" s="276">
        <f t="shared" si="147"/>
        <v>1.9E-2</v>
      </c>
      <c r="AE241" s="276">
        <f t="shared" si="147"/>
        <v>1.9E-2</v>
      </c>
      <c r="AF241" s="276">
        <f t="shared" si="147"/>
        <v>1.9E-2</v>
      </c>
      <c r="AG241" s="276">
        <f t="shared" si="147"/>
        <v>1.9E-2</v>
      </c>
      <c r="AH241" s="276">
        <f t="shared" si="147"/>
        <v>1.9E-2</v>
      </c>
      <c r="AI241" s="277">
        <f t="shared" si="147"/>
        <v>1.9E-2</v>
      </c>
      <c r="AJ241" s="276">
        <f>AJ71</f>
        <v>1.9E-2</v>
      </c>
      <c r="AK241" s="276">
        <f>AK71</f>
        <v>1.9E-2</v>
      </c>
      <c r="AL241" s="581"/>
      <c r="AM241" s="581"/>
      <c r="AN241" s="581"/>
      <c r="AO241" s="581"/>
      <c r="AP241" s="581"/>
    </row>
    <row r="242" spans="1:42" x14ac:dyDescent="0.25">
      <c r="A242" s="275" t="s">
        <v>225</v>
      </c>
      <c r="B242" s="272" t="s">
        <v>226</v>
      </c>
      <c r="C242" s="278">
        <f>IF(C241&gt;0.0132,410*C241-5.42)/100</f>
        <v>2.3700000000000002E-2</v>
      </c>
      <c r="D242" s="278">
        <f t="shared" ref="D242:AI242" si="148">IF(D241&gt;0.0132,410*D241-5.42)/100</f>
        <v>2.3700000000000002E-2</v>
      </c>
      <c r="E242" s="278">
        <f t="shared" si="148"/>
        <v>2.3700000000000002E-2</v>
      </c>
      <c r="F242" s="278">
        <f t="shared" si="148"/>
        <v>2.3700000000000002E-2</v>
      </c>
      <c r="G242" s="278">
        <f t="shared" si="148"/>
        <v>2.3700000000000002E-2</v>
      </c>
      <c r="H242" s="278">
        <f t="shared" si="148"/>
        <v>2.3700000000000002E-2</v>
      </c>
      <c r="I242" s="278">
        <f t="shared" si="148"/>
        <v>2.3700000000000002E-2</v>
      </c>
      <c r="J242" s="278">
        <f t="shared" si="148"/>
        <v>2.3700000000000002E-2</v>
      </c>
      <c r="K242" s="278">
        <f t="shared" si="148"/>
        <v>2.3700000000000002E-2</v>
      </c>
      <c r="L242" s="278">
        <f t="shared" si="148"/>
        <v>2.3700000000000002E-2</v>
      </c>
      <c r="M242" s="278">
        <f t="shared" si="148"/>
        <v>2.3700000000000002E-2</v>
      </c>
      <c r="N242" s="278">
        <f t="shared" si="148"/>
        <v>2.3700000000000002E-2</v>
      </c>
      <c r="O242" s="278">
        <f t="shared" si="148"/>
        <v>2.3700000000000002E-2</v>
      </c>
      <c r="P242" s="278">
        <f t="shared" si="148"/>
        <v>2.3700000000000002E-2</v>
      </c>
      <c r="Q242" s="278">
        <f t="shared" si="148"/>
        <v>2.3700000000000002E-2</v>
      </c>
      <c r="R242" s="278">
        <f t="shared" si="148"/>
        <v>2.3700000000000002E-2</v>
      </c>
      <c r="S242" s="278">
        <f t="shared" si="148"/>
        <v>2.3700000000000002E-2</v>
      </c>
      <c r="T242" s="278">
        <f t="shared" si="148"/>
        <v>2.3700000000000002E-2</v>
      </c>
      <c r="U242" s="278">
        <f t="shared" si="148"/>
        <v>2.3700000000000002E-2</v>
      </c>
      <c r="V242" s="278">
        <f t="shared" si="148"/>
        <v>2.3700000000000002E-2</v>
      </c>
      <c r="W242" s="278">
        <f t="shared" si="148"/>
        <v>2.3700000000000002E-2</v>
      </c>
      <c r="X242" s="278">
        <f t="shared" si="148"/>
        <v>2.3700000000000002E-2</v>
      </c>
      <c r="Y242" s="278">
        <f t="shared" si="148"/>
        <v>2.3700000000000002E-2</v>
      </c>
      <c r="Z242" s="278">
        <f t="shared" si="148"/>
        <v>2.3700000000000002E-2</v>
      </c>
      <c r="AA242" s="278">
        <f t="shared" si="148"/>
        <v>2.3700000000000002E-2</v>
      </c>
      <c r="AB242" s="278">
        <f t="shared" si="148"/>
        <v>2.3700000000000002E-2</v>
      </c>
      <c r="AC242" s="278">
        <f t="shared" si="148"/>
        <v>2.3700000000000002E-2</v>
      </c>
      <c r="AD242" s="278">
        <f t="shared" si="148"/>
        <v>2.3700000000000002E-2</v>
      </c>
      <c r="AE242" s="278">
        <f t="shared" si="148"/>
        <v>2.3700000000000002E-2</v>
      </c>
      <c r="AF242" s="278">
        <f t="shared" si="148"/>
        <v>2.3700000000000002E-2</v>
      </c>
      <c r="AG242" s="278">
        <f t="shared" si="148"/>
        <v>2.3700000000000002E-2</v>
      </c>
      <c r="AH242" s="278">
        <f t="shared" si="148"/>
        <v>2.3700000000000002E-2</v>
      </c>
      <c r="AI242" s="279">
        <f t="shared" si="148"/>
        <v>2.3700000000000002E-2</v>
      </c>
      <c r="AJ242" s="278">
        <f>IF(AJ241&gt;0.0132,410*AJ241-5.42)/100</f>
        <v>2.3700000000000002E-2</v>
      </c>
      <c r="AK242" s="278">
        <f>IF(AK241&gt;0.0132,410*AK241-5.42)/100</f>
        <v>2.3700000000000002E-2</v>
      </c>
      <c r="AL242" s="581"/>
      <c r="AM242" s="581"/>
      <c r="AN242" s="581"/>
      <c r="AO242" s="581"/>
      <c r="AP242" s="581"/>
    </row>
    <row r="243" spans="1:42" ht="18" x14ac:dyDescent="0.35">
      <c r="A243" s="275" t="s">
        <v>227</v>
      </c>
      <c r="B243" s="272" t="s">
        <v>228</v>
      </c>
      <c r="C243" s="280">
        <f t="shared" ref="C243:AI243" si="149">C69*1000</f>
        <v>1525.3</v>
      </c>
      <c r="D243" s="280">
        <f t="shared" si="149"/>
        <v>1525.3000000000002</v>
      </c>
      <c r="E243" s="280">
        <f t="shared" si="149"/>
        <v>1525.3000000000002</v>
      </c>
      <c r="F243" s="280">
        <f t="shared" si="149"/>
        <v>1525.3000000000002</v>
      </c>
      <c r="G243" s="280">
        <f t="shared" si="149"/>
        <v>1525.3000000000002</v>
      </c>
      <c r="H243" s="280">
        <f t="shared" si="149"/>
        <v>1525.3000000000002</v>
      </c>
      <c r="I243" s="280">
        <f t="shared" si="149"/>
        <v>1525.3000000000002</v>
      </c>
      <c r="J243" s="280">
        <f t="shared" si="149"/>
        <v>1525.3000000000002</v>
      </c>
      <c r="K243" s="280">
        <f t="shared" si="149"/>
        <v>1525.3106394822908</v>
      </c>
      <c r="L243" s="280">
        <f t="shared" si="149"/>
        <v>1493.1439927226927</v>
      </c>
      <c r="M243" s="280">
        <f t="shared" si="149"/>
        <v>1529.2595739761266</v>
      </c>
      <c r="N243" s="280">
        <f t="shared" si="149"/>
        <v>1519.3991909415004</v>
      </c>
      <c r="O243" s="280">
        <f t="shared" si="149"/>
        <v>1577.2664300255781</v>
      </c>
      <c r="P243" s="280">
        <f t="shared" si="149"/>
        <v>1477.2987049080095</v>
      </c>
      <c r="Q243" s="280">
        <f t="shared" si="149"/>
        <v>1587.0349697003392</v>
      </c>
      <c r="R243" s="280">
        <f t="shared" si="149"/>
        <v>1677.837043608439</v>
      </c>
      <c r="S243" s="280">
        <f t="shared" si="149"/>
        <v>1567.1547325651102</v>
      </c>
      <c r="T243" s="280">
        <f t="shared" si="149"/>
        <v>1625.7305377961638</v>
      </c>
      <c r="U243" s="280">
        <f t="shared" si="149"/>
        <v>1628.3621073749259</v>
      </c>
      <c r="V243" s="280">
        <f t="shared" si="149"/>
        <v>1636.1677686540027</v>
      </c>
      <c r="W243" s="280">
        <f t="shared" si="149"/>
        <v>1600.4236608379342</v>
      </c>
      <c r="X243" s="280">
        <f t="shared" si="149"/>
        <v>1729.8525402908863</v>
      </c>
      <c r="Y243" s="280">
        <f t="shared" si="149"/>
        <v>1675.5676763286535</v>
      </c>
      <c r="Z243" s="280">
        <f t="shared" si="149"/>
        <v>1568.5955985082435</v>
      </c>
      <c r="AA243" s="280">
        <f t="shared" si="149"/>
        <v>1699.6105444530212</v>
      </c>
      <c r="AB243" s="280">
        <f t="shared" si="149"/>
        <v>1549.8040792751481</v>
      </c>
      <c r="AC243" s="280">
        <f t="shared" si="149"/>
        <v>1717.3477029179214</v>
      </c>
      <c r="AD243" s="280">
        <f t="shared" si="149"/>
        <v>1707.2444818701304</v>
      </c>
      <c r="AE243" s="280">
        <f t="shared" si="149"/>
        <v>1620.8962328530724</v>
      </c>
      <c r="AF243" s="280">
        <f t="shared" si="149"/>
        <v>1658.288535365426</v>
      </c>
      <c r="AG243" s="280">
        <f t="shared" si="149"/>
        <v>1701.4888080673386</v>
      </c>
      <c r="AH243" s="280">
        <f t="shared" si="149"/>
        <v>1707.5986056898405</v>
      </c>
      <c r="AI243" s="281">
        <f t="shared" si="149"/>
        <v>1724.9237027333697</v>
      </c>
      <c r="AJ243" s="280">
        <f>AJ69*1000</f>
        <v>1662.6220539427802</v>
      </c>
      <c r="AK243" s="280">
        <f>AK69*1000</f>
        <v>1693.9889875200686</v>
      </c>
      <c r="AL243" s="581"/>
      <c r="AM243" s="581"/>
      <c r="AN243" s="581"/>
      <c r="AO243" s="581"/>
      <c r="AP243" s="581"/>
    </row>
    <row r="244" spans="1:42" ht="18" x14ac:dyDescent="0.35">
      <c r="A244" s="275" t="s">
        <v>229</v>
      </c>
      <c r="B244" s="272" t="s">
        <v>230</v>
      </c>
      <c r="C244" s="282">
        <f>C241*C243</f>
        <v>28.980699999999999</v>
      </c>
      <c r="D244" s="282">
        <f t="shared" ref="D244:AI244" si="150">D241*D243</f>
        <v>28.980700000000002</v>
      </c>
      <c r="E244" s="282">
        <f t="shared" si="150"/>
        <v>28.980700000000002</v>
      </c>
      <c r="F244" s="282">
        <f t="shared" si="150"/>
        <v>28.980700000000002</v>
      </c>
      <c r="G244" s="282">
        <f t="shared" si="150"/>
        <v>28.980700000000002</v>
      </c>
      <c r="H244" s="282">
        <f t="shared" si="150"/>
        <v>28.980700000000002</v>
      </c>
      <c r="I244" s="282">
        <f t="shared" si="150"/>
        <v>28.980700000000002</v>
      </c>
      <c r="J244" s="282">
        <f t="shared" si="150"/>
        <v>28.980700000000002</v>
      </c>
      <c r="K244" s="282">
        <f t="shared" si="150"/>
        <v>28.980902150163523</v>
      </c>
      <c r="L244" s="282">
        <f t="shared" si="150"/>
        <v>28.369735861731161</v>
      </c>
      <c r="M244" s="282">
        <f t="shared" si="150"/>
        <v>29.055931905546405</v>
      </c>
      <c r="N244" s="282">
        <f t="shared" si="150"/>
        <v>28.868584627888506</v>
      </c>
      <c r="O244" s="282">
        <f t="shared" si="150"/>
        <v>29.968062170485982</v>
      </c>
      <c r="P244" s="282">
        <f t="shared" si="150"/>
        <v>28.068675393252182</v>
      </c>
      <c r="Q244" s="282">
        <f t="shared" si="150"/>
        <v>30.153664424306442</v>
      </c>
      <c r="R244" s="282">
        <f t="shared" si="150"/>
        <v>31.87890382856034</v>
      </c>
      <c r="S244" s="282">
        <f t="shared" si="150"/>
        <v>29.775939918737091</v>
      </c>
      <c r="T244" s="282">
        <f t="shared" si="150"/>
        <v>30.888880218127113</v>
      </c>
      <c r="U244" s="282">
        <f t="shared" si="150"/>
        <v>30.938880040123593</v>
      </c>
      <c r="V244" s="282">
        <f t="shared" si="150"/>
        <v>31.087187604426049</v>
      </c>
      <c r="W244" s="282">
        <f t="shared" si="150"/>
        <v>30.408049555920748</v>
      </c>
      <c r="X244" s="282">
        <f t="shared" si="150"/>
        <v>32.867198265526838</v>
      </c>
      <c r="Y244" s="282">
        <f t="shared" si="150"/>
        <v>31.835785850244417</v>
      </c>
      <c r="Z244" s="282">
        <f t="shared" si="150"/>
        <v>29.803316371656624</v>
      </c>
      <c r="AA244" s="282">
        <f t="shared" si="150"/>
        <v>32.292600344607401</v>
      </c>
      <c r="AB244" s="282">
        <f t="shared" si="150"/>
        <v>29.446277506227812</v>
      </c>
      <c r="AC244" s="282">
        <f t="shared" si="150"/>
        <v>32.629606355440508</v>
      </c>
      <c r="AD244" s="282">
        <f t="shared" si="150"/>
        <v>32.437645155532479</v>
      </c>
      <c r="AE244" s="282">
        <f t="shared" si="150"/>
        <v>30.797028424208374</v>
      </c>
      <c r="AF244" s="282">
        <f t="shared" si="150"/>
        <v>31.507482171943092</v>
      </c>
      <c r="AG244" s="282">
        <f t="shared" si="150"/>
        <v>32.328287353279435</v>
      </c>
      <c r="AH244" s="282">
        <f t="shared" si="150"/>
        <v>32.44437350810697</v>
      </c>
      <c r="AI244" s="283">
        <f t="shared" si="150"/>
        <v>32.773550351934027</v>
      </c>
      <c r="AJ244" s="282">
        <f>AJ241*AJ243</f>
        <v>31.589819024912824</v>
      </c>
      <c r="AK244" s="282">
        <f>AK241*AK243</f>
        <v>32.185790762881304</v>
      </c>
      <c r="AL244" s="581"/>
      <c r="AM244" s="581"/>
      <c r="AN244" s="581"/>
      <c r="AO244" s="581"/>
      <c r="AP244" s="581"/>
    </row>
    <row r="245" spans="1:42" ht="18" x14ac:dyDescent="0.35">
      <c r="A245" s="275" t="s">
        <v>249</v>
      </c>
      <c r="B245" s="593"/>
      <c r="C245" s="282">
        <v>0</v>
      </c>
      <c r="D245" s="282">
        <v>0</v>
      </c>
      <c r="E245" s="282">
        <v>0</v>
      </c>
      <c r="F245" s="282">
        <v>0</v>
      </c>
      <c r="G245" s="282">
        <v>0</v>
      </c>
      <c r="H245" s="282">
        <v>0</v>
      </c>
      <c r="I245" s="282">
        <v>0</v>
      </c>
      <c r="J245" s="282">
        <v>0</v>
      </c>
      <c r="K245" s="282">
        <v>0</v>
      </c>
      <c r="L245" s="282">
        <v>0</v>
      </c>
      <c r="M245" s="282">
        <v>0</v>
      </c>
      <c r="N245" s="282">
        <v>0</v>
      </c>
      <c r="O245" s="282">
        <v>0</v>
      </c>
      <c r="P245" s="282">
        <v>0</v>
      </c>
      <c r="Q245" s="282">
        <v>0</v>
      </c>
      <c r="R245" s="282">
        <v>0</v>
      </c>
      <c r="S245" s="282">
        <v>0</v>
      </c>
      <c r="T245" s="282">
        <v>0</v>
      </c>
      <c r="U245" s="282">
        <v>0</v>
      </c>
      <c r="V245" s="282">
        <v>0</v>
      </c>
      <c r="W245" s="282">
        <v>0</v>
      </c>
      <c r="X245" s="282">
        <v>0</v>
      </c>
      <c r="Y245" s="282">
        <v>0</v>
      </c>
      <c r="Z245" s="282">
        <v>0</v>
      </c>
      <c r="AA245" s="282">
        <v>0</v>
      </c>
      <c r="AB245" s="282">
        <v>0</v>
      </c>
      <c r="AC245" s="282">
        <v>0</v>
      </c>
      <c r="AD245" s="282">
        <v>0</v>
      </c>
      <c r="AE245" s="282">
        <v>0</v>
      </c>
      <c r="AF245" s="282">
        <v>0</v>
      </c>
      <c r="AG245" s="282">
        <v>0</v>
      </c>
      <c r="AH245" s="282">
        <v>0</v>
      </c>
      <c r="AI245" s="283">
        <v>0</v>
      </c>
      <c r="AJ245" s="282">
        <v>0</v>
      </c>
      <c r="AK245" s="282">
        <v>0</v>
      </c>
      <c r="AL245" s="581"/>
      <c r="AM245" s="581"/>
      <c r="AN245" s="581"/>
      <c r="AO245" s="581"/>
      <c r="AP245" s="581"/>
    </row>
    <row r="246" spans="1:42" ht="18" x14ac:dyDescent="0.35">
      <c r="A246" s="275" t="s">
        <v>231</v>
      </c>
      <c r="B246" s="593"/>
      <c r="C246" s="282">
        <v>0</v>
      </c>
      <c r="D246" s="282">
        <v>0</v>
      </c>
      <c r="E246" s="282">
        <v>0</v>
      </c>
      <c r="F246" s="282">
        <v>0</v>
      </c>
      <c r="G246" s="282">
        <v>0</v>
      </c>
      <c r="H246" s="282">
        <v>0</v>
      </c>
      <c r="I246" s="282">
        <v>0</v>
      </c>
      <c r="J246" s="282">
        <v>0</v>
      </c>
      <c r="K246" s="282">
        <v>0</v>
      </c>
      <c r="L246" s="282">
        <v>0</v>
      </c>
      <c r="M246" s="282">
        <v>0</v>
      </c>
      <c r="N246" s="282">
        <v>0</v>
      </c>
      <c r="O246" s="282">
        <v>0</v>
      </c>
      <c r="P246" s="282">
        <v>0</v>
      </c>
      <c r="Q246" s="282">
        <v>0</v>
      </c>
      <c r="R246" s="282">
        <v>0</v>
      </c>
      <c r="S246" s="282">
        <v>0</v>
      </c>
      <c r="T246" s="282">
        <v>0</v>
      </c>
      <c r="U246" s="282">
        <v>0</v>
      </c>
      <c r="V246" s="282">
        <v>0</v>
      </c>
      <c r="W246" s="282">
        <v>0</v>
      </c>
      <c r="X246" s="282">
        <v>0</v>
      </c>
      <c r="Y246" s="282">
        <v>0</v>
      </c>
      <c r="Z246" s="282">
        <v>0</v>
      </c>
      <c r="AA246" s="282">
        <v>0</v>
      </c>
      <c r="AB246" s="282">
        <v>0</v>
      </c>
      <c r="AC246" s="282">
        <v>0</v>
      </c>
      <c r="AD246" s="282">
        <v>0</v>
      </c>
      <c r="AE246" s="282">
        <v>0</v>
      </c>
      <c r="AF246" s="282">
        <v>0</v>
      </c>
      <c r="AG246" s="282">
        <v>0</v>
      </c>
      <c r="AH246" s="282">
        <v>0</v>
      </c>
      <c r="AI246" s="283">
        <v>0</v>
      </c>
      <c r="AJ246" s="282">
        <v>0</v>
      </c>
      <c r="AK246" s="282">
        <v>0</v>
      </c>
      <c r="AL246" s="581"/>
      <c r="AM246" s="581"/>
      <c r="AN246" s="581"/>
      <c r="AO246" s="581"/>
      <c r="AP246" s="581"/>
    </row>
    <row r="247" spans="1:42" ht="18" x14ac:dyDescent="0.35">
      <c r="A247" s="275" t="s">
        <v>232</v>
      </c>
      <c r="B247" s="593"/>
      <c r="C247" s="282">
        <v>0</v>
      </c>
      <c r="D247" s="282">
        <v>0</v>
      </c>
      <c r="E247" s="282">
        <v>0</v>
      </c>
      <c r="F247" s="282">
        <v>0</v>
      </c>
      <c r="G247" s="282">
        <v>0</v>
      </c>
      <c r="H247" s="282">
        <v>0</v>
      </c>
      <c r="I247" s="282">
        <v>0</v>
      </c>
      <c r="J247" s="282">
        <v>0</v>
      </c>
      <c r="K247" s="282">
        <v>0</v>
      </c>
      <c r="L247" s="282">
        <v>0</v>
      </c>
      <c r="M247" s="282">
        <v>0</v>
      </c>
      <c r="N247" s="282">
        <v>0</v>
      </c>
      <c r="O247" s="282">
        <v>0</v>
      </c>
      <c r="P247" s="282">
        <v>0</v>
      </c>
      <c r="Q247" s="282">
        <v>0</v>
      </c>
      <c r="R247" s="282">
        <v>0</v>
      </c>
      <c r="S247" s="282">
        <v>0</v>
      </c>
      <c r="T247" s="282">
        <v>0</v>
      </c>
      <c r="U247" s="282">
        <v>0</v>
      </c>
      <c r="V247" s="282">
        <v>0</v>
      </c>
      <c r="W247" s="282">
        <v>0</v>
      </c>
      <c r="X247" s="282">
        <v>0</v>
      </c>
      <c r="Y247" s="282">
        <v>0</v>
      </c>
      <c r="Z247" s="282">
        <v>0</v>
      </c>
      <c r="AA247" s="282">
        <v>0</v>
      </c>
      <c r="AB247" s="282">
        <v>0</v>
      </c>
      <c r="AC247" s="282">
        <v>0</v>
      </c>
      <c r="AD247" s="282">
        <v>0</v>
      </c>
      <c r="AE247" s="282">
        <v>0</v>
      </c>
      <c r="AF247" s="282">
        <v>0</v>
      </c>
      <c r="AG247" s="282">
        <v>0</v>
      </c>
      <c r="AH247" s="282">
        <v>0</v>
      </c>
      <c r="AI247" s="283">
        <v>0</v>
      </c>
      <c r="AJ247" s="282">
        <v>0</v>
      </c>
      <c r="AK247" s="282">
        <v>0</v>
      </c>
      <c r="AL247" s="581"/>
      <c r="AM247" s="581"/>
      <c r="AN247" s="581"/>
      <c r="AO247" s="581"/>
      <c r="AP247" s="581"/>
    </row>
    <row r="248" spans="1:42" ht="18" x14ac:dyDescent="0.35">
      <c r="A248" s="271" t="s">
        <v>233</v>
      </c>
      <c r="B248" s="594"/>
      <c r="C248" s="595">
        <f>IF(OR((1-(C245+C246+C247)&lt;0),((1-(C245+C246+C247))&gt;1)),"Out of valid range",(1-(C245+C246+C247)))</f>
        <v>1</v>
      </c>
      <c r="D248" s="595">
        <f t="shared" ref="D248:AI248" si="151">IF(OR((1-(D245+D246+D247)&lt;0),((1-(D245+D246+D247))&gt;1)),"Out of valid range",(1-(D245+D246+D247)))</f>
        <v>1</v>
      </c>
      <c r="E248" s="595">
        <f t="shared" si="151"/>
        <v>1</v>
      </c>
      <c r="F248" s="595">
        <f t="shared" si="151"/>
        <v>1</v>
      </c>
      <c r="G248" s="595">
        <f t="shared" si="151"/>
        <v>1</v>
      </c>
      <c r="H248" s="595">
        <f t="shared" si="151"/>
        <v>1</v>
      </c>
      <c r="I248" s="595">
        <f t="shared" si="151"/>
        <v>1</v>
      </c>
      <c r="J248" s="595">
        <f t="shared" si="151"/>
        <v>1</v>
      </c>
      <c r="K248" s="595">
        <f t="shared" si="151"/>
        <v>1</v>
      </c>
      <c r="L248" s="595">
        <f t="shared" si="151"/>
        <v>1</v>
      </c>
      <c r="M248" s="595">
        <f t="shared" si="151"/>
        <v>1</v>
      </c>
      <c r="N248" s="595">
        <f t="shared" si="151"/>
        <v>1</v>
      </c>
      <c r="O248" s="595">
        <f t="shared" si="151"/>
        <v>1</v>
      </c>
      <c r="P248" s="595">
        <f t="shared" si="151"/>
        <v>1</v>
      </c>
      <c r="Q248" s="595">
        <f t="shared" si="151"/>
        <v>1</v>
      </c>
      <c r="R248" s="595">
        <f t="shared" si="151"/>
        <v>1</v>
      </c>
      <c r="S248" s="595">
        <f t="shared" si="151"/>
        <v>1</v>
      </c>
      <c r="T248" s="595">
        <f t="shared" si="151"/>
        <v>1</v>
      </c>
      <c r="U248" s="595">
        <f t="shared" si="151"/>
        <v>1</v>
      </c>
      <c r="V248" s="595">
        <f t="shared" si="151"/>
        <v>1</v>
      </c>
      <c r="W248" s="595">
        <f t="shared" si="151"/>
        <v>1</v>
      </c>
      <c r="X248" s="595">
        <f t="shared" si="151"/>
        <v>1</v>
      </c>
      <c r="Y248" s="595">
        <f t="shared" si="151"/>
        <v>1</v>
      </c>
      <c r="Z248" s="595">
        <f t="shared" si="151"/>
        <v>1</v>
      </c>
      <c r="AA248" s="595">
        <f t="shared" si="151"/>
        <v>1</v>
      </c>
      <c r="AB248" s="595">
        <f t="shared" si="151"/>
        <v>1</v>
      </c>
      <c r="AC248" s="595">
        <f t="shared" si="151"/>
        <v>1</v>
      </c>
      <c r="AD248" s="595">
        <f t="shared" si="151"/>
        <v>1</v>
      </c>
      <c r="AE248" s="595">
        <f t="shared" si="151"/>
        <v>1</v>
      </c>
      <c r="AF248" s="595">
        <f t="shared" si="151"/>
        <v>1</v>
      </c>
      <c r="AG248" s="595">
        <f t="shared" si="151"/>
        <v>1</v>
      </c>
      <c r="AH248" s="595">
        <f t="shared" si="151"/>
        <v>1</v>
      </c>
      <c r="AI248" s="596">
        <f t="shared" si="151"/>
        <v>1</v>
      </c>
      <c r="AJ248" s="595">
        <f>IF(OR((1-(AJ245+AJ246+AJ247)&lt;0),((1-(AJ245+AJ246+AJ247))&gt;1)),"Out of valid range",(1-(AJ245+AJ246+AJ247)))</f>
        <v>1</v>
      </c>
      <c r="AK248" s="595">
        <f>IF(OR((1-(AK245+AK246+AK247)&lt;0),((1-(AK245+AK246+AK247))&gt;1)),"Out of valid range",(1-(AK245+AK246+AK247)))</f>
        <v>1</v>
      </c>
      <c r="AL248" s="581"/>
      <c r="AM248" s="581"/>
      <c r="AN248" s="581"/>
      <c r="AO248" s="581"/>
      <c r="AP248" s="581"/>
    </row>
    <row r="249" spans="1:42" ht="18" x14ac:dyDescent="0.35">
      <c r="A249" s="271" t="s">
        <v>234</v>
      </c>
      <c r="B249" s="594" t="s">
        <v>235</v>
      </c>
      <c r="C249" s="595">
        <f>IF(C242=0,0,C240*C244*C248*C242)</f>
        <v>75321.90578976</v>
      </c>
      <c r="D249" s="595">
        <f t="shared" ref="D249:AI249" si="152">IF(D242=0,0,D240*D244*D248*D242)</f>
        <v>78202.523612220015</v>
      </c>
      <c r="E249" s="595">
        <f t="shared" si="152"/>
        <v>76051.332620340021</v>
      </c>
      <c r="F249" s="595">
        <f t="shared" si="152"/>
        <v>72071.079811290023</v>
      </c>
      <c r="G249" s="595">
        <f t="shared" si="152"/>
        <v>52741.955643510002</v>
      </c>
      <c r="H249" s="595">
        <f t="shared" si="152"/>
        <v>53604.629936550009</v>
      </c>
      <c r="I249" s="595">
        <f t="shared" si="152"/>
        <v>59444.852479320005</v>
      </c>
      <c r="J249" s="595">
        <f t="shared" si="152"/>
        <v>50028.927413010017</v>
      </c>
      <c r="K249" s="595">
        <f t="shared" si="152"/>
        <v>49353.418558800004</v>
      </c>
      <c r="L249" s="595">
        <f t="shared" si="152"/>
        <v>48043.679581200013</v>
      </c>
      <c r="M249" s="595">
        <f t="shared" si="152"/>
        <v>47651.513311200011</v>
      </c>
      <c r="N249" s="595">
        <f t="shared" si="152"/>
        <v>37039.748014200006</v>
      </c>
      <c r="O249" s="595">
        <f t="shared" si="152"/>
        <v>27212.253115800002</v>
      </c>
      <c r="P249" s="595">
        <f t="shared" si="152"/>
        <v>23936.2197486</v>
      </c>
      <c r="Q249" s="595">
        <f t="shared" si="152"/>
        <v>25708.525798800001</v>
      </c>
      <c r="R249" s="595">
        <f t="shared" si="152"/>
        <v>27252.723378000002</v>
      </c>
      <c r="S249" s="595">
        <f t="shared" si="152"/>
        <v>21189.041216399997</v>
      </c>
      <c r="T249" s="595">
        <f t="shared" si="152"/>
        <v>23358.776643000001</v>
      </c>
      <c r="U249" s="595">
        <f t="shared" si="152"/>
        <v>21842.065069595999</v>
      </c>
      <c r="V249" s="595">
        <f t="shared" si="152"/>
        <v>21170.575737282004</v>
      </c>
      <c r="W249" s="595">
        <f t="shared" si="152"/>
        <v>19514.683566629999</v>
      </c>
      <c r="X249" s="595">
        <f t="shared" si="152"/>
        <v>20602.930132998004</v>
      </c>
      <c r="Y249" s="595">
        <f t="shared" si="152"/>
        <v>17845.731795378</v>
      </c>
      <c r="Z249" s="595">
        <f t="shared" si="152"/>
        <v>16390.488279378002</v>
      </c>
      <c r="AA249" s="595">
        <f t="shared" si="152"/>
        <v>18362.306372994004</v>
      </c>
      <c r="AB249" s="595">
        <f t="shared" si="152"/>
        <v>15828.194238425998</v>
      </c>
      <c r="AC249" s="595">
        <f t="shared" si="152"/>
        <v>18106.762392840003</v>
      </c>
      <c r="AD249" s="595">
        <f t="shared" si="152"/>
        <v>18003.307030548003</v>
      </c>
      <c r="AE249" s="595">
        <f t="shared" si="152"/>
        <v>16706.398657985999</v>
      </c>
      <c r="AF249" s="595">
        <f t="shared" si="152"/>
        <v>17095.553033394004</v>
      </c>
      <c r="AG249" s="595">
        <f t="shared" si="152"/>
        <v>18294.104979690004</v>
      </c>
      <c r="AH249" s="595">
        <f t="shared" si="152"/>
        <v>17550.242125506004</v>
      </c>
      <c r="AI249" s="596">
        <f t="shared" si="152"/>
        <v>16839.729894258002</v>
      </c>
      <c r="AJ249" s="595">
        <f>IF(AJ242=0,0,AJ240*AJ244*AJ248*AJ242)</f>
        <v>15682.303432686002</v>
      </c>
      <c r="AK249" s="595">
        <f>IF(AK242=0,0,AK240*AK244*AK248*AK242)</f>
        <v>17351.424300594001</v>
      </c>
      <c r="AL249" s="581"/>
      <c r="AM249" s="581"/>
      <c r="AN249" s="581"/>
      <c r="AO249" s="581"/>
      <c r="AP249" s="581"/>
    </row>
    <row r="250" spans="1:42" ht="18.75" thickBot="1" x14ac:dyDescent="0.4">
      <c r="A250" s="284" t="s">
        <v>236</v>
      </c>
      <c r="B250" s="597" t="s">
        <v>237</v>
      </c>
      <c r="C250" s="600">
        <f>C249*17/14</f>
        <v>91462.31417328</v>
      </c>
      <c r="D250" s="600">
        <f t="shared" ref="D250:AI250" si="153">D249*17/14</f>
        <v>94960.207243410026</v>
      </c>
      <c r="E250" s="600">
        <f t="shared" si="153"/>
        <v>92348.046753270013</v>
      </c>
      <c r="F250" s="600">
        <f t="shared" si="153"/>
        <v>87514.882627995015</v>
      </c>
      <c r="G250" s="600">
        <f t="shared" si="153"/>
        <v>64043.803281405002</v>
      </c>
      <c r="H250" s="600">
        <f t="shared" si="153"/>
        <v>65091.336351525017</v>
      </c>
      <c r="I250" s="600">
        <f t="shared" si="153"/>
        <v>72183.035153460005</v>
      </c>
      <c r="J250" s="600">
        <f t="shared" si="153"/>
        <v>60749.411858655025</v>
      </c>
      <c r="K250" s="600">
        <f t="shared" si="153"/>
        <v>59929.151107114289</v>
      </c>
      <c r="L250" s="600">
        <f t="shared" si="153"/>
        <v>58338.753777171441</v>
      </c>
      <c r="M250" s="600">
        <f t="shared" si="153"/>
        <v>57862.551877885722</v>
      </c>
      <c r="N250" s="600">
        <f t="shared" si="153"/>
        <v>44976.836874385721</v>
      </c>
      <c r="O250" s="600">
        <f t="shared" si="153"/>
        <v>33043.450212042859</v>
      </c>
      <c r="P250" s="600">
        <f t="shared" si="153"/>
        <v>29065.409694728569</v>
      </c>
      <c r="Q250" s="600">
        <f t="shared" si="153"/>
        <v>31217.495612828574</v>
      </c>
      <c r="R250" s="600">
        <f t="shared" si="153"/>
        <v>33092.592673285719</v>
      </c>
      <c r="S250" s="600">
        <f t="shared" si="153"/>
        <v>25729.550048485711</v>
      </c>
      <c r="T250" s="600">
        <f t="shared" si="153"/>
        <v>28364.228780785717</v>
      </c>
      <c r="U250" s="598">
        <f t="shared" si="153"/>
        <v>26522.507584509429</v>
      </c>
      <c r="V250" s="598">
        <f t="shared" si="153"/>
        <v>25707.12768098529</v>
      </c>
      <c r="W250" s="598">
        <f t="shared" si="153"/>
        <v>23696.401473765</v>
      </c>
      <c r="X250" s="598">
        <f t="shared" si="153"/>
        <v>25017.843732926147</v>
      </c>
      <c r="Y250" s="598">
        <f t="shared" si="153"/>
        <v>21669.817180101858</v>
      </c>
      <c r="Z250" s="598">
        <f t="shared" si="153"/>
        <v>19902.735767816142</v>
      </c>
      <c r="AA250" s="598">
        <f t="shared" si="153"/>
        <v>22297.086310064147</v>
      </c>
      <c r="AB250" s="598">
        <f t="shared" si="153"/>
        <v>19219.950146660143</v>
      </c>
      <c r="AC250" s="598">
        <f t="shared" si="153"/>
        <v>21986.78290559143</v>
      </c>
      <c r="AD250" s="598">
        <f t="shared" si="153"/>
        <v>21861.158537094005</v>
      </c>
      <c r="AE250" s="598">
        <f t="shared" si="153"/>
        <v>20286.341227554429</v>
      </c>
      <c r="AF250" s="598">
        <f t="shared" si="153"/>
        <v>20758.885826264148</v>
      </c>
      <c r="AG250" s="598">
        <f t="shared" si="153"/>
        <v>22214.270332480719</v>
      </c>
      <c r="AH250" s="598">
        <f t="shared" si="153"/>
        <v>21311.008295257288</v>
      </c>
      <c r="AI250" s="599">
        <f t="shared" si="153"/>
        <v>20448.243443027575</v>
      </c>
      <c r="AJ250" s="598">
        <f>AJ249*17/14</f>
        <v>19042.79702540443</v>
      </c>
      <c r="AK250" s="598">
        <f>AK249*17/14</f>
        <v>21069.586650721289</v>
      </c>
    </row>
    <row r="251" spans="1:42" ht="15.75" thickTop="1" x14ac:dyDescent="0.25">
      <c r="A251" s="589" t="s">
        <v>242</v>
      </c>
      <c r="B251" s="590"/>
      <c r="C251" s="591">
        <v>1990</v>
      </c>
      <c r="D251" s="591">
        <v>1991</v>
      </c>
      <c r="E251" s="591">
        <v>1992</v>
      </c>
      <c r="F251" s="591">
        <v>1993</v>
      </c>
      <c r="G251" s="591">
        <v>1994</v>
      </c>
      <c r="H251" s="591">
        <v>1995</v>
      </c>
      <c r="I251" s="591">
        <v>1996</v>
      </c>
      <c r="J251" s="591">
        <v>1997</v>
      </c>
      <c r="K251" s="591">
        <v>1998</v>
      </c>
      <c r="L251" s="591">
        <v>1999</v>
      </c>
      <c r="M251" s="591">
        <v>2000</v>
      </c>
      <c r="N251" s="591">
        <v>2001</v>
      </c>
      <c r="O251" s="591">
        <v>2002</v>
      </c>
      <c r="P251" s="591">
        <v>2003</v>
      </c>
      <c r="Q251" s="591">
        <v>2004</v>
      </c>
      <c r="R251" s="591">
        <v>2005</v>
      </c>
      <c r="S251" s="591">
        <v>2006</v>
      </c>
      <c r="T251" s="591">
        <v>2007</v>
      </c>
      <c r="U251" s="591">
        <v>2008</v>
      </c>
      <c r="V251" s="591">
        <v>2009</v>
      </c>
      <c r="W251" s="591">
        <v>2010</v>
      </c>
      <c r="X251" s="591">
        <v>2011</v>
      </c>
      <c r="Y251" s="591">
        <v>2012</v>
      </c>
      <c r="Z251" s="591">
        <v>2013</v>
      </c>
      <c r="AA251" s="591">
        <v>2014</v>
      </c>
      <c r="AB251" s="591">
        <v>2015</v>
      </c>
      <c r="AC251" s="591">
        <v>2016</v>
      </c>
      <c r="AD251" s="591">
        <v>2017</v>
      </c>
      <c r="AE251" s="591">
        <v>2018</v>
      </c>
      <c r="AF251" s="591">
        <v>2019</v>
      </c>
      <c r="AG251" s="591">
        <v>2020</v>
      </c>
      <c r="AH251" s="591">
        <v>2021</v>
      </c>
      <c r="AI251" s="592">
        <v>2022</v>
      </c>
      <c r="AJ251" s="591">
        <v>2023</v>
      </c>
      <c r="AK251" s="591">
        <v>2024</v>
      </c>
    </row>
    <row r="252" spans="1:42" ht="18" x14ac:dyDescent="0.35">
      <c r="A252" s="271" t="s">
        <v>222</v>
      </c>
      <c r="B252" s="272" t="s">
        <v>60</v>
      </c>
      <c r="C252" s="273">
        <f t="shared" ref="C252:AI252" si="154">C82</f>
        <v>118813</v>
      </c>
      <c r="D252" s="273">
        <f t="shared" si="154"/>
        <v>118988</v>
      </c>
      <c r="E252" s="273">
        <f t="shared" si="154"/>
        <v>124536</v>
      </c>
      <c r="F252" s="273">
        <f t="shared" si="154"/>
        <v>107243</v>
      </c>
      <c r="G252" s="273">
        <f t="shared" si="154"/>
        <v>91205</v>
      </c>
      <c r="H252" s="273">
        <f t="shared" si="154"/>
        <v>93654</v>
      </c>
      <c r="I252" s="273">
        <f t="shared" si="154"/>
        <v>104115</v>
      </c>
      <c r="J252" s="273">
        <f t="shared" si="154"/>
        <v>94498</v>
      </c>
      <c r="K252" s="273">
        <f t="shared" si="154"/>
        <v>81409</v>
      </c>
      <c r="L252" s="273">
        <f t="shared" si="154"/>
        <v>59017</v>
      </c>
      <c r="M252" s="273">
        <f t="shared" si="154"/>
        <v>61293</v>
      </c>
      <c r="N252" s="273">
        <f t="shared" si="154"/>
        <v>77712</v>
      </c>
      <c r="O252" s="273">
        <f t="shared" si="154"/>
        <v>77499</v>
      </c>
      <c r="P252" s="273">
        <f t="shared" si="154"/>
        <v>77325</v>
      </c>
      <c r="Q252" s="273">
        <f t="shared" si="154"/>
        <v>71096</v>
      </c>
      <c r="R252" s="273">
        <f t="shared" si="154"/>
        <v>65569</v>
      </c>
      <c r="S252" s="273">
        <f t="shared" si="154"/>
        <v>60958</v>
      </c>
      <c r="T252" s="273">
        <f t="shared" si="154"/>
        <v>54271</v>
      </c>
      <c r="U252" s="273">
        <f t="shared" si="154"/>
        <v>50380.480000000003</v>
      </c>
      <c r="V252" s="273">
        <f t="shared" si="154"/>
        <v>52464.800000000003</v>
      </c>
      <c r="W252" s="273">
        <f t="shared" si="154"/>
        <v>56387.56</v>
      </c>
      <c r="X252" s="273">
        <f t="shared" si="154"/>
        <v>58327.68</v>
      </c>
      <c r="Y252" s="273">
        <f t="shared" si="154"/>
        <v>61161.04</v>
      </c>
      <c r="Z252" s="273">
        <f t="shared" si="154"/>
        <v>62400.82</v>
      </c>
      <c r="AA252" s="273">
        <f t="shared" si="154"/>
        <v>62958.87</v>
      </c>
      <c r="AB252" s="273">
        <f t="shared" si="154"/>
        <v>57612.47</v>
      </c>
      <c r="AC252" s="273">
        <f t="shared" si="154"/>
        <v>60736.39</v>
      </c>
      <c r="AD252" s="273">
        <f t="shared" si="154"/>
        <v>66100.990000000005</v>
      </c>
      <c r="AE252" s="273">
        <f t="shared" si="154"/>
        <v>64760.41</v>
      </c>
      <c r="AF252" s="273">
        <f t="shared" si="154"/>
        <v>59211.64</v>
      </c>
      <c r="AG252" s="273">
        <f t="shared" si="154"/>
        <v>59683.58</v>
      </c>
      <c r="AH252" s="273">
        <f t="shared" si="154"/>
        <v>61233.56</v>
      </c>
      <c r="AI252" s="274">
        <f t="shared" si="154"/>
        <v>58238.48</v>
      </c>
      <c r="AJ252" s="273">
        <f>AJ82</f>
        <v>58803.49</v>
      </c>
      <c r="AK252" s="273">
        <f>AK82</f>
        <v>65912.399999999994</v>
      </c>
      <c r="AL252" s="581"/>
      <c r="AM252" s="581"/>
      <c r="AN252" s="581"/>
      <c r="AO252" s="581"/>
      <c r="AP252" s="581"/>
    </row>
    <row r="253" spans="1:42" ht="18" x14ac:dyDescent="0.35">
      <c r="A253" s="275" t="s">
        <v>239</v>
      </c>
      <c r="B253" s="272" t="s">
        <v>224</v>
      </c>
      <c r="C253" s="276">
        <f t="shared" ref="C253:AI253" si="155">C91</f>
        <v>4.0000000000000001E-3</v>
      </c>
      <c r="D253" s="276">
        <f t="shared" si="155"/>
        <v>4.0000000000000001E-3</v>
      </c>
      <c r="E253" s="276">
        <f t="shared" si="155"/>
        <v>4.0000000000000001E-3</v>
      </c>
      <c r="F253" s="276">
        <f t="shared" si="155"/>
        <v>4.0000000000000001E-3</v>
      </c>
      <c r="G253" s="276">
        <f t="shared" si="155"/>
        <v>4.0000000000000001E-3</v>
      </c>
      <c r="H253" s="276">
        <f t="shared" si="155"/>
        <v>4.0000000000000001E-3</v>
      </c>
      <c r="I253" s="276">
        <f t="shared" si="155"/>
        <v>4.0000000000000001E-3</v>
      </c>
      <c r="J253" s="276">
        <f t="shared" si="155"/>
        <v>4.0000000000000001E-3</v>
      </c>
      <c r="K253" s="276">
        <f t="shared" si="155"/>
        <v>4.0000000000000001E-3</v>
      </c>
      <c r="L253" s="276">
        <f t="shared" si="155"/>
        <v>4.0000000000000001E-3</v>
      </c>
      <c r="M253" s="276">
        <f t="shared" si="155"/>
        <v>4.0000000000000001E-3</v>
      </c>
      <c r="N253" s="276">
        <f t="shared" si="155"/>
        <v>4.0000000000000001E-3</v>
      </c>
      <c r="O253" s="276">
        <f t="shared" si="155"/>
        <v>4.0000000000000001E-3</v>
      </c>
      <c r="P253" s="276">
        <f t="shared" si="155"/>
        <v>4.0000000000000001E-3</v>
      </c>
      <c r="Q253" s="276">
        <f t="shared" si="155"/>
        <v>4.0000000000000001E-3</v>
      </c>
      <c r="R253" s="276">
        <f t="shared" si="155"/>
        <v>4.0000000000000001E-3</v>
      </c>
      <c r="S253" s="276">
        <f t="shared" si="155"/>
        <v>4.0000000000000001E-3</v>
      </c>
      <c r="T253" s="276">
        <f t="shared" si="155"/>
        <v>4.0000000000000001E-3</v>
      </c>
      <c r="U253" s="276">
        <f t="shared" si="155"/>
        <v>4.0000000000000001E-3</v>
      </c>
      <c r="V253" s="276">
        <f t="shared" si="155"/>
        <v>4.0000000000000001E-3</v>
      </c>
      <c r="W253" s="276">
        <f t="shared" si="155"/>
        <v>4.0000000000000001E-3</v>
      </c>
      <c r="X253" s="276">
        <f t="shared" si="155"/>
        <v>4.0000000000000001E-3</v>
      </c>
      <c r="Y253" s="276">
        <f t="shared" si="155"/>
        <v>4.0000000000000001E-3</v>
      </c>
      <c r="Z253" s="276">
        <f t="shared" si="155"/>
        <v>4.0000000000000001E-3</v>
      </c>
      <c r="AA253" s="276">
        <f t="shared" si="155"/>
        <v>4.0000000000000001E-3</v>
      </c>
      <c r="AB253" s="276">
        <f t="shared" si="155"/>
        <v>4.0000000000000001E-3</v>
      </c>
      <c r="AC253" s="276">
        <f t="shared" si="155"/>
        <v>4.0000000000000001E-3</v>
      </c>
      <c r="AD253" s="276">
        <f t="shared" si="155"/>
        <v>4.0000000000000001E-3</v>
      </c>
      <c r="AE253" s="276">
        <f t="shared" si="155"/>
        <v>4.0000000000000001E-3</v>
      </c>
      <c r="AF253" s="276">
        <f t="shared" si="155"/>
        <v>4.0000000000000001E-3</v>
      </c>
      <c r="AG253" s="276">
        <f t="shared" si="155"/>
        <v>4.0000000000000001E-3</v>
      </c>
      <c r="AH253" s="276">
        <f t="shared" si="155"/>
        <v>4.0000000000000001E-3</v>
      </c>
      <c r="AI253" s="277">
        <f t="shared" si="155"/>
        <v>4.0000000000000001E-3</v>
      </c>
      <c r="AJ253" s="276">
        <f>AJ91</f>
        <v>4.0000000000000001E-3</v>
      </c>
      <c r="AK253" s="276">
        <f>AK91</f>
        <v>4.0000000000000001E-3</v>
      </c>
      <c r="AL253" s="581"/>
      <c r="AM253" s="581"/>
      <c r="AN253" s="581"/>
      <c r="AO253" s="581"/>
      <c r="AP253" s="581"/>
    </row>
    <row r="254" spans="1:42" ht="18" x14ac:dyDescent="0.35">
      <c r="A254" s="271" t="s">
        <v>243</v>
      </c>
      <c r="B254" s="272" t="s">
        <v>226</v>
      </c>
      <c r="C254" s="278">
        <f>IF(C253&gt;0.0132,410*C253-5.42)/100</f>
        <v>0</v>
      </c>
      <c r="D254" s="278">
        <f t="shared" ref="D254:AI254" si="156">IF(D253&gt;0.0132,410*D253-5.42)/100</f>
        <v>0</v>
      </c>
      <c r="E254" s="278">
        <f t="shared" si="156"/>
        <v>0</v>
      </c>
      <c r="F254" s="278">
        <f t="shared" si="156"/>
        <v>0</v>
      </c>
      <c r="G254" s="278">
        <f t="shared" si="156"/>
        <v>0</v>
      </c>
      <c r="H254" s="278">
        <f t="shared" si="156"/>
        <v>0</v>
      </c>
      <c r="I254" s="278">
        <f t="shared" si="156"/>
        <v>0</v>
      </c>
      <c r="J254" s="278">
        <f t="shared" si="156"/>
        <v>0</v>
      </c>
      <c r="K254" s="278">
        <f t="shared" si="156"/>
        <v>0</v>
      </c>
      <c r="L254" s="278">
        <f t="shared" si="156"/>
        <v>0</v>
      </c>
      <c r="M254" s="278">
        <f t="shared" si="156"/>
        <v>0</v>
      </c>
      <c r="N254" s="278">
        <f t="shared" si="156"/>
        <v>0</v>
      </c>
      <c r="O254" s="278">
        <f t="shared" si="156"/>
        <v>0</v>
      </c>
      <c r="P254" s="278">
        <f t="shared" si="156"/>
        <v>0</v>
      </c>
      <c r="Q254" s="278">
        <f t="shared" si="156"/>
        <v>0</v>
      </c>
      <c r="R254" s="278">
        <f t="shared" si="156"/>
        <v>0</v>
      </c>
      <c r="S254" s="278">
        <f t="shared" si="156"/>
        <v>0</v>
      </c>
      <c r="T254" s="278">
        <f t="shared" si="156"/>
        <v>0</v>
      </c>
      <c r="U254" s="278">
        <f t="shared" si="156"/>
        <v>0</v>
      </c>
      <c r="V254" s="278">
        <f t="shared" si="156"/>
        <v>0</v>
      </c>
      <c r="W254" s="278">
        <f t="shared" si="156"/>
        <v>0</v>
      </c>
      <c r="X254" s="278">
        <f t="shared" si="156"/>
        <v>0</v>
      </c>
      <c r="Y254" s="278">
        <f t="shared" si="156"/>
        <v>0</v>
      </c>
      <c r="Z254" s="278">
        <f t="shared" si="156"/>
        <v>0</v>
      </c>
      <c r="AA254" s="278">
        <f t="shared" si="156"/>
        <v>0</v>
      </c>
      <c r="AB254" s="278">
        <f t="shared" si="156"/>
        <v>0</v>
      </c>
      <c r="AC254" s="278">
        <f t="shared" si="156"/>
        <v>0</v>
      </c>
      <c r="AD254" s="278">
        <f t="shared" si="156"/>
        <v>0</v>
      </c>
      <c r="AE254" s="278">
        <f t="shared" si="156"/>
        <v>0</v>
      </c>
      <c r="AF254" s="278">
        <f t="shared" si="156"/>
        <v>0</v>
      </c>
      <c r="AG254" s="278">
        <f t="shared" si="156"/>
        <v>0</v>
      </c>
      <c r="AH254" s="278">
        <f t="shared" si="156"/>
        <v>0</v>
      </c>
      <c r="AI254" s="279">
        <f t="shared" si="156"/>
        <v>0</v>
      </c>
      <c r="AJ254" s="278">
        <f>IF(AJ253&gt;0.0132,410*AJ253-5.42)/100</f>
        <v>0</v>
      </c>
      <c r="AK254" s="278">
        <f>IF(AK253&gt;0.0132,410*AK253-5.42)/100</f>
        <v>0</v>
      </c>
      <c r="AL254" s="581"/>
      <c r="AM254" s="581"/>
      <c r="AN254" s="581"/>
      <c r="AO254" s="581"/>
      <c r="AP254" s="581"/>
    </row>
    <row r="255" spans="1:42" ht="18" x14ac:dyDescent="0.35">
      <c r="A255" s="271" t="s">
        <v>227</v>
      </c>
      <c r="B255" s="272" t="s">
        <v>228</v>
      </c>
      <c r="C255" s="280">
        <f t="shared" ref="C255:AI255" si="157">C89*1000</f>
        <v>13577.5</v>
      </c>
      <c r="D255" s="280">
        <f t="shared" si="157"/>
        <v>13577.5</v>
      </c>
      <c r="E255" s="280">
        <f t="shared" si="157"/>
        <v>13577.5</v>
      </c>
      <c r="F255" s="280">
        <f t="shared" si="157"/>
        <v>13577.5</v>
      </c>
      <c r="G255" s="280">
        <f t="shared" si="157"/>
        <v>13577.5</v>
      </c>
      <c r="H255" s="280">
        <f t="shared" si="157"/>
        <v>13577.5</v>
      </c>
      <c r="I255" s="280">
        <f t="shared" si="157"/>
        <v>13577.5</v>
      </c>
      <c r="J255" s="280">
        <f t="shared" si="157"/>
        <v>13577.5</v>
      </c>
      <c r="K255" s="280">
        <f t="shared" si="157"/>
        <v>12972.96754658576</v>
      </c>
      <c r="L255" s="280">
        <f t="shared" si="157"/>
        <v>13736.970195028551</v>
      </c>
      <c r="M255" s="280">
        <f t="shared" si="157"/>
        <v>13798.56839280179</v>
      </c>
      <c r="N255" s="280">
        <f t="shared" si="157"/>
        <v>13687.529821649168</v>
      </c>
      <c r="O255" s="280">
        <f t="shared" si="157"/>
        <v>14768.359785287554</v>
      </c>
      <c r="P255" s="280">
        <f t="shared" si="157"/>
        <v>13631.200646621404</v>
      </c>
      <c r="Q255" s="280">
        <f t="shared" si="157"/>
        <v>15007.098922583547</v>
      </c>
      <c r="R255" s="280">
        <f t="shared" si="157"/>
        <v>15800.945606917903</v>
      </c>
      <c r="S255" s="280">
        <f t="shared" si="157"/>
        <v>15311.813461727748</v>
      </c>
      <c r="T255" s="280">
        <f t="shared" si="157"/>
        <v>15784.080494186583</v>
      </c>
      <c r="U255" s="280">
        <f t="shared" si="157"/>
        <v>16856.302224095525</v>
      </c>
      <c r="V255" s="280">
        <f t="shared" si="157"/>
        <v>17030.841494201828</v>
      </c>
      <c r="W255" s="280">
        <f t="shared" si="157"/>
        <v>16080.152761974454</v>
      </c>
      <c r="X255" s="280">
        <f t="shared" si="157"/>
        <v>19420.913537963454</v>
      </c>
      <c r="Y255" s="280">
        <f t="shared" si="157"/>
        <v>18461.094869789653</v>
      </c>
      <c r="Z255" s="280">
        <f t="shared" si="157"/>
        <v>17588.813112952681</v>
      </c>
      <c r="AA255" s="280">
        <f t="shared" si="157"/>
        <v>20339.34551557231</v>
      </c>
      <c r="AB255" s="280">
        <f t="shared" si="157"/>
        <v>17424.181718818862</v>
      </c>
      <c r="AC255" s="280">
        <f t="shared" si="157"/>
        <v>19678.389911303588</v>
      </c>
      <c r="AD255" s="280">
        <f t="shared" si="157"/>
        <v>19344.15050515885</v>
      </c>
      <c r="AE255" s="280">
        <f t="shared" si="157"/>
        <v>16923.668162385013</v>
      </c>
      <c r="AF255" s="280">
        <f t="shared" si="157"/>
        <v>18081.177205191412</v>
      </c>
      <c r="AG255" s="280">
        <f t="shared" si="157"/>
        <v>17994.337001483491</v>
      </c>
      <c r="AH255" s="280">
        <f t="shared" si="157"/>
        <v>19647.768168713366</v>
      </c>
      <c r="AI255" s="281">
        <f t="shared" si="157"/>
        <v>20167.51915142703</v>
      </c>
      <c r="AJ255" s="280">
        <f>AJ89*1000</f>
        <v>18980.454168621625</v>
      </c>
      <c r="AK255" s="280">
        <f>AK89*1000</f>
        <v>20146.677138520223</v>
      </c>
      <c r="AL255" s="581"/>
      <c r="AM255" s="581"/>
      <c r="AN255" s="581"/>
      <c r="AO255" s="581"/>
      <c r="AP255" s="581"/>
    </row>
    <row r="256" spans="1:42" ht="18" x14ac:dyDescent="0.35">
      <c r="A256" s="271" t="s">
        <v>229</v>
      </c>
      <c r="B256" s="272" t="s">
        <v>230</v>
      </c>
      <c r="C256" s="282">
        <f>C253*C255</f>
        <v>54.31</v>
      </c>
      <c r="D256" s="282">
        <f t="shared" ref="D256:AI256" si="158">D253*D255</f>
        <v>54.31</v>
      </c>
      <c r="E256" s="282">
        <f t="shared" si="158"/>
        <v>54.31</v>
      </c>
      <c r="F256" s="282">
        <f t="shared" si="158"/>
        <v>54.31</v>
      </c>
      <c r="G256" s="282">
        <f t="shared" si="158"/>
        <v>54.31</v>
      </c>
      <c r="H256" s="282">
        <f t="shared" si="158"/>
        <v>54.31</v>
      </c>
      <c r="I256" s="282">
        <f t="shared" si="158"/>
        <v>54.31</v>
      </c>
      <c r="J256" s="282">
        <f t="shared" si="158"/>
        <v>54.31</v>
      </c>
      <c r="K256" s="282">
        <f t="shared" si="158"/>
        <v>51.891870186343041</v>
      </c>
      <c r="L256" s="282">
        <f t="shared" si="158"/>
        <v>54.947880780114204</v>
      </c>
      <c r="M256" s="282">
        <f t="shared" si="158"/>
        <v>55.194273571207162</v>
      </c>
      <c r="N256" s="282">
        <f t="shared" si="158"/>
        <v>54.750119286596671</v>
      </c>
      <c r="O256" s="282">
        <f t="shared" si="158"/>
        <v>59.073439141150217</v>
      </c>
      <c r="P256" s="282">
        <f t="shared" si="158"/>
        <v>54.52480258648562</v>
      </c>
      <c r="Q256" s="282">
        <f t="shared" si="158"/>
        <v>60.028395690334193</v>
      </c>
      <c r="R256" s="282">
        <f t="shared" si="158"/>
        <v>63.203782427671612</v>
      </c>
      <c r="S256" s="282">
        <f t="shared" si="158"/>
        <v>61.247253846910994</v>
      </c>
      <c r="T256" s="282">
        <f t="shared" si="158"/>
        <v>63.136321976746331</v>
      </c>
      <c r="U256" s="282">
        <f t="shared" si="158"/>
        <v>67.425208896382102</v>
      </c>
      <c r="V256" s="282">
        <f t="shared" si="158"/>
        <v>68.123365976807307</v>
      </c>
      <c r="W256" s="282">
        <f t="shared" si="158"/>
        <v>64.320611047897813</v>
      </c>
      <c r="X256" s="282">
        <f t="shared" si="158"/>
        <v>77.683654151853816</v>
      </c>
      <c r="Y256" s="282">
        <f t="shared" si="158"/>
        <v>73.844379479158619</v>
      </c>
      <c r="Z256" s="282">
        <f t="shared" si="158"/>
        <v>70.355252451810728</v>
      </c>
      <c r="AA256" s="282">
        <f t="shared" si="158"/>
        <v>81.357382062289233</v>
      </c>
      <c r="AB256" s="282">
        <f t="shared" si="158"/>
        <v>69.696726875275445</v>
      </c>
      <c r="AC256" s="282">
        <f t="shared" si="158"/>
        <v>78.713559645214346</v>
      </c>
      <c r="AD256" s="282">
        <f t="shared" si="158"/>
        <v>77.376602020635403</v>
      </c>
      <c r="AE256" s="282">
        <f t="shared" si="158"/>
        <v>67.694672649540053</v>
      </c>
      <c r="AF256" s="282">
        <f t="shared" si="158"/>
        <v>72.32470882076565</v>
      </c>
      <c r="AG256" s="282">
        <f t="shared" si="158"/>
        <v>71.977348005933962</v>
      </c>
      <c r="AH256" s="282">
        <f t="shared" si="158"/>
        <v>78.591072674853464</v>
      </c>
      <c r="AI256" s="283">
        <f t="shared" si="158"/>
        <v>80.670076605708118</v>
      </c>
      <c r="AJ256" s="282">
        <f>AJ253*AJ255</f>
        <v>75.921816674486507</v>
      </c>
      <c r="AK256" s="282">
        <f>AK253*AK255</f>
        <v>80.586708554080886</v>
      </c>
      <c r="AL256" s="581"/>
      <c r="AM256" s="581"/>
      <c r="AN256" s="581"/>
      <c r="AO256" s="581"/>
      <c r="AP256" s="581"/>
    </row>
    <row r="257" spans="1:42" ht="18" x14ac:dyDescent="0.35">
      <c r="A257" s="271" t="s">
        <v>250</v>
      </c>
      <c r="B257" s="593"/>
      <c r="C257" s="282">
        <v>0</v>
      </c>
      <c r="D257" s="282">
        <v>0</v>
      </c>
      <c r="E257" s="282">
        <v>0</v>
      </c>
      <c r="F257" s="282">
        <v>0</v>
      </c>
      <c r="G257" s="282">
        <v>0</v>
      </c>
      <c r="H257" s="282">
        <v>0</v>
      </c>
      <c r="I257" s="282">
        <v>0</v>
      </c>
      <c r="J257" s="282">
        <v>0</v>
      </c>
      <c r="K257" s="282">
        <v>0</v>
      </c>
      <c r="L257" s="282">
        <v>0</v>
      </c>
      <c r="M257" s="282">
        <v>0</v>
      </c>
      <c r="N257" s="282">
        <v>0</v>
      </c>
      <c r="O257" s="282">
        <v>0</v>
      </c>
      <c r="P257" s="282">
        <v>0</v>
      </c>
      <c r="Q257" s="282">
        <v>0</v>
      </c>
      <c r="R257" s="282">
        <v>0</v>
      </c>
      <c r="S257" s="282">
        <v>0</v>
      </c>
      <c r="T257" s="282">
        <v>0</v>
      </c>
      <c r="U257" s="282">
        <v>0</v>
      </c>
      <c r="V257" s="282">
        <v>0</v>
      </c>
      <c r="W257" s="282">
        <v>0</v>
      </c>
      <c r="X257" s="282">
        <v>0</v>
      </c>
      <c r="Y257" s="282">
        <v>0</v>
      </c>
      <c r="Z257" s="282">
        <v>0</v>
      </c>
      <c r="AA257" s="282">
        <v>0</v>
      </c>
      <c r="AB257" s="282">
        <v>0</v>
      </c>
      <c r="AC257" s="282">
        <v>0</v>
      </c>
      <c r="AD257" s="282">
        <v>0</v>
      </c>
      <c r="AE257" s="282">
        <v>0</v>
      </c>
      <c r="AF257" s="282">
        <v>0</v>
      </c>
      <c r="AG257" s="282">
        <v>0</v>
      </c>
      <c r="AH257" s="282">
        <v>0</v>
      </c>
      <c r="AI257" s="283">
        <v>0</v>
      </c>
      <c r="AJ257" s="282">
        <v>0</v>
      </c>
      <c r="AK257" s="282">
        <v>0</v>
      </c>
      <c r="AL257" s="581"/>
      <c r="AM257" s="581"/>
      <c r="AN257" s="581"/>
      <c r="AO257" s="581"/>
      <c r="AP257" s="581"/>
    </row>
    <row r="258" spans="1:42" ht="18" x14ac:dyDescent="0.35">
      <c r="A258" s="271" t="s">
        <v>251</v>
      </c>
      <c r="B258" s="593"/>
      <c r="C258" s="282">
        <v>0</v>
      </c>
      <c r="D258" s="282">
        <v>0</v>
      </c>
      <c r="E258" s="282">
        <v>0</v>
      </c>
      <c r="F258" s="282">
        <v>0</v>
      </c>
      <c r="G258" s="282">
        <v>0</v>
      </c>
      <c r="H258" s="282">
        <v>0</v>
      </c>
      <c r="I258" s="282">
        <v>0</v>
      </c>
      <c r="J258" s="282">
        <v>0</v>
      </c>
      <c r="K258" s="282">
        <v>0</v>
      </c>
      <c r="L258" s="282">
        <v>0</v>
      </c>
      <c r="M258" s="282">
        <v>0</v>
      </c>
      <c r="N258" s="282">
        <v>0</v>
      </c>
      <c r="O258" s="282">
        <v>0</v>
      </c>
      <c r="P258" s="282">
        <v>0</v>
      </c>
      <c r="Q258" s="282">
        <v>0</v>
      </c>
      <c r="R258" s="282">
        <v>0</v>
      </c>
      <c r="S258" s="282">
        <v>0</v>
      </c>
      <c r="T258" s="282">
        <v>0</v>
      </c>
      <c r="U258" s="282">
        <v>0</v>
      </c>
      <c r="V258" s="282">
        <v>0</v>
      </c>
      <c r="W258" s="282">
        <v>0</v>
      </c>
      <c r="X258" s="282">
        <v>0</v>
      </c>
      <c r="Y258" s="282">
        <v>0</v>
      </c>
      <c r="Z258" s="282">
        <v>0</v>
      </c>
      <c r="AA258" s="282">
        <v>0</v>
      </c>
      <c r="AB258" s="282">
        <v>0</v>
      </c>
      <c r="AC258" s="282">
        <v>0</v>
      </c>
      <c r="AD258" s="282">
        <v>0</v>
      </c>
      <c r="AE258" s="282">
        <v>0</v>
      </c>
      <c r="AF258" s="282">
        <v>0</v>
      </c>
      <c r="AG258" s="282">
        <v>0</v>
      </c>
      <c r="AH258" s="282">
        <v>0</v>
      </c>
      <c r="AI258" s="283">
        <v>0</v>
      </c>
      <c r="AJ258" s="282">
        <v>0</v>
      </c>
      <c r="AK258" s="282">
        <v>0</v>
      </c>
      <c r="AL258" s="581"/>
      <c r="AM258" s="581"/>
      <c r="AN258" s="581"/>
      <c r="AO258" s="581"/>
      <c r="AP258" s="581"/>
    </row>
    <row r="259" spans="1:42" ht="18" x14ac:dyDescent="0.35">
      <c r="A259" s="271" t="s">
        <v>252</v>
      </c>
      <c r="B259" s="593"/>
      <c r="C259" s="282">
        <v>0</v>
      </c>
      <c r="D259" s="282">
        <v>0</v>
      </c>
      <c r="E259" s="282">
        <v>0</v>
      </c>
      <c r="F259" s="282">
        <v>0</v>
      </c>
      <c r="G259" s="282">
        <v>0</v>
      </c>
      <c r="H259" s="282">
        <v>0</v>
      </c>
      <c r="I259" s="282">
        <v>0</v>
      </c>
      <c r="J259" s="282">
        <v>0</v>
      </c>
      <c r="K259" s="282">
        <v>0</v>
      </c>
      <c r="L259" s="282">
        <v>0</v>
      </c>
      <c r="M259" s="282">
        <v>0</v>
      </c>
      <c r="N259" s="282">
        <v>0</v>
      </c>
      <c r="O259" s="282">
        <v>0</v>
      </c>
      <c r="P259" s="282">
        <v>0</v>
      </c>
      <c r="Q259" s="282">
        <v>0</v>
      </c>
      <c r="R259" s="282">
        <v>0</v>
      </c>
      <c r="S259" s="282">
        <v>0</v>
      </c>
      <c r="T259" s="282">
        <v>0</v>
      </c>
      <c r="U259" s="282">
        <v>0</v>
      </c>
      <c r="V259" s="282">
        <v>0</v>
      </c>
      <c r="W259" s="282">
        <v>0</v>
      </c>
      <c r="X259" s="282">
        <v>0</v>
      </c>
      <c r="Y259" s="282">
        <v>0</v>
      </c>
      <c r="Z259" s="282">
        <v>0</v>
      </c>
      <c r="AA259" s="282">
        <v>0</v>
      </c>
      <c r="AB259" s="282">
        <v>0</v>
      </c>
      <c r="AC259" s="282">
        <v>0</v>
      </c>
      <c r="AD259" s="282">
        <v>0</v>
      </c>
      <c r="AE259" s="282">
        <v>0</v>
      </c>
      <c r="AF259" s="282">
        <v>0</v>
      </c>
      <c r="AG259" s="282">
        <v>0</v>
      </c>
      <c r="AH259" s="282">
        <v>0</v>
      </c>
      <c r="AI259" s="283">
        <v>0</v>
      </c>
      <c r="AJ259" s="282">
        <v>0</v>
      </c>
      <c r="AK259" s="282">
        <v>0</v>
      </c>
      <c r="AL259" s="581"/>
      <c r="AM259" s="581"/>
      <c r="AN259" s="581"/>
      <c r="AO259" s="581"/>
      <c r="AP259" s="581"/>
    </row>
    <row r="260" spans="1:42" ht="18" x14ac:dyDescent="0.35">
      <c r="A260" s="271" t="s">
        <v>233</v>
      </c>
      <c r="B260" s="594"/>
      <c r="C260" s="595">
        <f>IF(OR((1-(C257+C258+C259)&lt;0),((1-(C257+C258+C259))&gt;1)),"Out of valid range",(1-(C257+C258+C259)))</f>
        <v>1</v>
      </c>
      <c r="D260" s="595">
        <f t="shared" ref="D260:AI260" si="159">IF(OR((1-(D257+D258+D259)&lt;0),((1-(D257+D258+D259))&gt;1)),"Out of valid range",(1-(D257+D258+D259)))</f>
        <v>1</v>
      </c>
      <c r="E260" s="595">
        <f t="shared" si="159"/>
        <v>1</v>
      </c>
      <c r="F260" s="595">
        <f t="shared" si="159"/>
        <v>1</v>
      </c>
      <c r="G260" s="595">
        <f t="shared" si="159"/>
        <v>1</v>
      </c>
      <c r="H260" s="595">
        <f t="shared" si="159"/>
        <v>1</v>
      </c>
      <c r="I260" s="595">
        <f t="shared" si="159"/>
        <v>1</v>
      </c>
      <c r="J260" s="595">
        <f t="shared" si="159"/>
        <v>1</v>
      </c>
      <c r="K260" s="595">
        <f t="shared" si="159"/>
        <v>1</v>
      </c>
      <c r="L260" s="595">
        <f t="shared" si="159"/>
        <v>1</v>
      </c>
      <c r="M260" s="595">
        <f t="shared" si="159"/>
        <v>1</v>
      </c>
      <c r="N260" s="595">
        <f t="shared" si="159"/>
        <v>1</v>
      </c>
      <c r="O260" s="595">
        <f t="shared" si="159"/>
        <v>1</v>
      </c>
      <c r="P260" s="595">
        <f t="shared" si="159"/>
        <v>1</v>
      </c>
      <c r="Q260" s="595">
        <f t="shared" si="159"/>
        <v>1</v>
      </c>
      <c r="R260" s="595">
        <f t="shared" si="159"/>
        <v>1</v>
      </c>
      <c r="S260" s="595">
        <f t="shared" si="159"/>
        <v>1</v>
      </c>
      <c r="T260" s="595">
        <f t="shared" si="159"/>
        <v>1</v>
      </c>
      <c r="U260" s="595">
        <f t="shared" si="159"/>
        <v>1</v>
      </c>
      <c r="V260" s="595">
        <f t="shared" si="159"/>
        <v>1</v>
      </c>
      <c r="W260" s="595">
        <f t="shared" si="159"/>
        <v>1</v>
      </c>
      <c r="X260" s="595">
        <f t="shared" si="159"/>
        <v>1</v>
      </c>
      <c r="Y260" s="595">
        <f t="shared" si="159"/>
        <v>1</v>
      </c>
      <c r="Z260" s="595">
        <f t="shared" si="159"/>
        <v>1</v>
      </c>
      <c r="AA260" s="595">
        <f t="shared" si="159"/>
        <v>1</v>
      </c>
      <c r="AB260" s="595">
        <f t="shared" si="159"/>
        <v>1</v>
      </c>
      <c r="AC260" s="595">
        <f t="shared" si="159"/>
        <v>1</v>
      </c>
      <c r="AD260" s="595">
        <f t="shared" si="159"/>
        <v>1</v>
      </c>
      <c r="AE260" s="595">
        <f t="shared" si="159"/>
        <v>1</v>
      </c>
      <c r="AF260" s="595">
        <f t="shared" si="159"/>
        <v>1</v>
      </c>
      <c r="AG260" s="595">
        <f t="shared" si="159"/>
        <v>1</v>
      </c>
      <c r="AH260" s="595">
        <f t="shared" si="159"/>
        <v>1</v>
      </c>
      <c r="AI260" s="596">
        <f t="shared" si="159"/>
        <v>1</v>
      </c>
      <c r="AJ260" s="595">
        <f>IF(OR((1-(AJ257+AJ258+AJ259)&lt;0),((1-(AJ257+AJ258+AJ259))&gt;1)),"Out of valid range",(1-(AJ257+AJ258+AJ259)))</f>
        <v>1</v>
      </c>
      <c r="AK260" s="595">
        <f>IF(OR((1-(AK257+AK258+AK259)&lt;0),((1-(AK257+AK258+AK259))&gt;1)),"Out of valid range",(1-(AK257+AK258+AK259)))</f>
        <v>1</v>
      </c>
      <c r="AL260" s="581"/>
      <c r="AM260" s="581"/>
      <c r="AN260" s="581"/>
      <c r="AO260" s="581"/>
      <c r="AP260" s="581"/>
    </row>
    <row r="261" spans="1:42" ht="18" x14ac:dyDescent="0.35">
      <c r="A261" s="271" t="s">
        <v>234</v>
      </c>
      <c r="B261" s="594" t="s">
        <v>235</v>
      </c>
      <c r="C261" s="595">
        <f>IF(C254=0,0,C252*C256*C260*C254)</f>
        <v>0</v>
      </c>
      <c r="D261" s="595">
        <f t="shared" ref="D261:AI261" si="160">IF(D254=0,0,D252*D256*D260*D254)</f>
        <v>0</v>
      </c>
      <c r="E261" s="595">
        <f t="shared" si="160"/>
        <v>0</v>
      </c>
      <c r="F261" s="595">
        <f t="shared" si="160"/>
        <v>0</v>
      </c>
      <c r="G261" s="595">
        <f t="shared" si="160"/>
        <v>0</v>
      </c>
      <c r="H261" s="595">
        <f t="shared" si="160"/>
        <v>0</v>
      </c>
      <c r="I261" s="595">
        <f t="shared" si="160"/>
        <v>0</v>
      </c>
      <c r="J261" s="595">
        <f t="shared" si="160"/>
        <v>0</v>
      </c>
      <c r="K261" s="595">
        <f t="shared" si="160"/>
        <v>0</v>
      </c>
      <c r="L261" s="595">
        <f t="shared" si="160"/>
        <v>0</v>
      </c>
      <c r="M261" s="595">
        <f t="shared" si="160"/>
        <v>0</v>
      </c>
      <c r="N261" s="595">
        <f t="shared" si="160"/>
        <v>0</v>
      </c>
      <c r="O261" s="595">
        <f t="shared" si="160"/>
        <v>0</v>
      </c>
      <c r="P261" s="595">
        <f t="shared" si="160"/>
        <v>0</v>
      </c>
      <c r="Q261" s="595">
        <f t="shared" si="160"/>
        <v>0</v>
      </c>
      <c r="R261" s="595">
        <f t="shared" si="160"/>
        <v>0</v>
      </c>
      <c r="S261" s="595">
        <f t="shared" si="160"/>
        <v>0</v>
      </c>
      <c r="T261" s="595">
        <f t="shared" si="160"/>
        <v>0</v>
      </c>
      <c r="U261" s="595">
        <f t="shared" si="160"/>
        <v>0</v>
      </c>
      <c r="V261" s="595">
        <f t="shared" si="160"/>
        <v>0</v>
      </c>
      <c r="W261" s="595">
        <f t="shared" si="160"/>
        <v>0</v>
      </c>
      <c r="X261" s="595">
        <f t="shared" si="160"/>
        <v>0</v>
      </c>
      <c r="Y261" s="595">
        <f t="shared" si="160"/>
        <v>0</v>
      </c>
      <c r="Z261" s="595">
        <f t="shared" si="160"/>
        <v>0</v>
      </c>
      <c r="AA261" s="595">
        <f t="shared" si="160"/>
        <v>0</v>
      </c>
      <c r="AB261" s="595">
        <f t="shared" si="160"/>
        <v>0</v>
      </c>
      <c r="AC261" s="595">
        <f t="shared" si="160"/>
        <v>0</v>
      </c>
      <c r="AD261" s="595">
        <f t="shared" si="160"/>
        <v>0</v>
      </c>
      <c r="AE261" s="595">
        <f t="shared" si="160"/>
        <v>0</v>
      </c>
      <c r="AF261" s="595">
        <f t="shared" si="160"/>
        <v>0</v>
      </c>
      <c r="AG261" s="595">
        <f t="shared" si="160"/>
        <v>0</v>
      </c>
      <c r="AH261" s="595">
        <f t="shared" si="160"/>
        <v>0</v>
      </c>
      <c r="AI261" s="596">
        <f t="shared" si="160"/>
        <v>0</v>
      </c>
      <c r="AJ261" s="595">
        <f>IF(AJ254=0,0,AJ252*AJ256*AJ260*AJ254)</f>
        <v>0</v>
      </c>
      <c r="AK261" s="595">
        <f>IF(AK254=0,0,AK252*AK256*AK260*AK254)</f>
        <v>0</v>
      </c>
    </row>
    <row r="262" spans="1:42" ht="18.75" thickBot="1" x14ac:dyDescent="0.4">
      <c r="A262" s="286" t="s">
        <v>236</v>
      </c>
      <c r="B262" s="601" t="s">
        <v>237</v>
      </c>
      <c r="C262" s="602">
        <f>C261*17/14</f>
        <v>0</v>
      </c>
      <c r="D262" s="602">
        <f t="shared" ref="D262:AI262" si="161">D261*17/14</f>
        <v>0</v>
      </c>
      <c r="E262" s="602">
        <f t="shared" si="161"/>
        <v>0</v>
      </c>
      <c r="F262" s="602">
        <f t="shared" si="161"/>
        <v>0</v>
      </c>
      <c r="G262" s="602">
        <f t="shared" si="161"/>
        <v>0</v>
      </c>
      <c r="H262" s="602">
        <f t="shared" si="161"/>
        <v>0</v>
      </c>
      <c r="I262" s="602">
        <f t="shared" si="161"/>
        <v>0</v>
      </c>
      <c r="J262" s="602">
        <f t="shared" si="161"/>
        <v>0</v>
      </c>
      <c r="K262" s="602">
        <f t="shared" si="161"/>
        <v>0</v>
      </c>
      <c r="L262" s="602">
        <f t="shared" si="161"/>
        <v>0</v>
      </c>
      <c r="M262" s="602">
        <f t="shared" si="161"/>
        <v>0</v>
      </c>
      <c r="N262" s="602">
        <f t="shared" si="161"/>
        <v>0</v>
      </c>
      <c r="O262" s="602">
        <f t="shared" si="161"/>
        <v>0</v>
      </c>
      <c r="P262" s="602">
        <f t="shared" si="161"/>
        <v>0</v>
      </c>
      <c r="Q262" s="602">
        <f t="shared" si="161"/>
        <v>0</v>
      </c>
      <c r="R262" s="602">
        <f t="shared" si="161"/>
        <v>0</v>
      </c>
      <c r="S262" s="602">
        <f t="shared" si="161"/>
        <v>0</v>
      </c>
      <c r="T262" s="602">
        <f t="shared" si="161"/>
        <v>0</v>
      </c>
      <c r="U262" s="602">
        <f t="shared" si="161"/>
        <v>0</v>
      </c>
      <c r="V262" s="602">
        <f t="shared" si="161"/>
        <v>0</v>
      </c>
      <c r="W262" s="602">
        <f t="shared" si="161"/>
        <v>0</v>
      </c>
      <c r="X262" s="602">
        <f t="shared" si="161"/>
        <v>0</v>
      </c>
      <c r="Y262" s="602">
        <f t="shared" si="161"/>
        <v>0</v>
      </c>
      <c r="Z262" s="602">
        <f t="shared" si="161"/>
        <v>0</v>
      </c>
      <c r="AA262" s="602">
        <f t="shared" si="161"/>
        <v>0</v>
      </c>
      <c r="AB262" s="602">
        <f t="shared" si="161"/>
        <v>0</v>
      </c>
      <c r="AC262" s="602">
        <f t="shared" si="161"/>
        <v>0</v>
      </c>
      <c r="AD262" s="602">
        <f t="shared" si="161"/>
        <v>0</v>
      </c>
      <c r="AE262" s="602">
        <f t="shared" si="161"/>
        <v>0</v>
      </c>
      <c r="AF262" s="602">
        <f t="shared" si="161"/>
        <v>0</v>
      </c>
      <c r="AG262" s="602">
        <f t="shared" si="161"/>
        <v>0</v>
      </c>
      <c r="AH262" s="602">
        <f t="shared" si="161"/>
        <v>0</v>
      </c>
      <c r="AI262" s="603">
        <f t="shared" si="161"/>
        <v>0</v>
      </c>
      <c r="AJ262" s="602">
        <f>AJ261*17/14</f>
        <v>0</v>
      </c>
      <c r="AK262" s="602">
        <f>AK261*17/14</f>
        <v>0</v>
      </c>
      <c r="AL262" s="573"/>
      <c r="AM262" s="573"/>
      <c r="AN262" s="573"/>
      <c r="AO262" s="573"/>
      <c r="AP262" s="573"/>
    </row>
    <row r="263" spans="1:42" ht="15.75" thickTop="1" x14ac:dyDescent="0.25">
      <c r="A263" s="589" t="s">
        <v>244</v>
      </c>
      <c r="B263" s="590"/>
      <c r="C263" s="591">
        <v>1990</v>
      </c>
      <c r="D263" s="591">
        <v>1991</v>
      </c>
      <c r="E263" s="591">
        <v>1992</v>
      </c>
      <c r="F263" s="591">
        <v>1993</v>
      </c>
      <c r="G263" s="591">
        <v>1994</v>
      </c>
      <c r="H263" s="591">
        <v>1995</v>
      </c>
      <c r="I263" s="591">
        <v>1996</v>
      </c>
      <c r="J263" s="591">
        <v>1997</v>
      </c>
      <c r="K263" s="591">
        <v>1998</v>
      </c>
      <c r="L263" s="591">
        <v>1999</v>
      </c>
      <c r="M263" s="591">
        <v>2000</v>
      </c>
      <c r="N263" s="591">
        <v>2001</v>
      </c>
      <c r="O263" s="591">
        <v>2002</v>
      </c>
      <c r="P263" s="591">
        <v>2003</v>
      </c>
      <c r="Q263" s="591">
        <v>2004</v>
      </c>
      <c r="R263" s="591">
        <v>2005</v>
      </c>
      <c r="S263" s="591">
        <v>2006</v>
      </c>
      <c r="T263" s="591">
        <v>2007</v>
      </c>
      <c r="U263" s="591">
        <v>2008</v>
      </c>
      <c r="V263" s="591">
        <v>2009</v>
      </c>
      <c r="W263" s="591">
        <v>2010</v>
      </c>
      <c r="X263" s="591">
        <v>2011</v>
      </c>
      <c r="Y263" s="591">
        <v>2012</v>
      </c>
      <c r="Z263" s="591">
        <v>2013</v>
      </c>
      <c r="AA263" s="591">
        <v>2014</v>
      </c>
      <c r="AB263" s="591">
        <v>2015</v>
      </c>
      <c r="AC263" s="591">
        <v>2016</v>
      </c>
      <c r="AD263" s="591">
        <v>2017</v>
      </c>
      <c r="AE263" s="591">
        <v>2018</v>
      </c>
      <c r="AF263" s="591">
        <v>2019</v>
      </c>
      <c r="AG263" s="591">
        <v>2020</v>
      </c>
      <c r="AH263" s="591">
        <v>2021</v>
      </c>
      <c r="AI263" s="592">
        <v>2022</v>
      </c>
      <c r="AJ263" s="591">
        <v>2023</v>
      </c>
      <c r="AK263" s="591">
        <v>2024</v>
      </c>
    </row>
    <row r="264" spans="1:42" ht="18" x14ac:dyDescent="0.35">
      <c r="A264" s="271" t="s">
        <v>222</v>
      </c>
      <c r="B264" s="272" t="s">
        <v>60</v>
      </c>
      <c r="C264" s="273">
        <f t="shared" ref="C264:AI264" si="162">C102</f>
        <v>381525</v>
      </c>
      <c r="D264" s="273">
        <f t="shared" si="162"/>
        <v>344381</v>
      </c>
      <c r="E264" s="273">
        <f t="shared" si="162"/>
        <v>326609</v>
      </c>
      <c r="F264" s="273">
        <f t="shared" si="162"/>
        <v>302764</v>
      </c>
      <c r="G264" s="273">
        <f t="shared" si="162"/>
        <v>272339</v>
      </c>
      <c r="H264" s="273">
        <f t="shared" si="162"/>
        <v>284952</v>
      </c>
      <c r="I264" s="273">
        <f t="shared" si="162"/>
        <v>304129</v>
      </c>
      <c r="J264" s="273">
        <f t="shared" si="162"/>
        <v>269213</v>
      </c>
      <c r="K264" s="273">
        <f t="shared" si="162"/>
        <v>240436</v>
      </c>
      <c r="L264" s="273">
        <f t="shared" si="162"/>
        <v>241244</v>
      </c>
      <c r="M264" s="273">
        <f t="shared" si="162"/>
        <v>224340</v>
      </c>
      <c r="N264" s="273">
        <f t="shared" si="162"/>
        <v>216823</v>
      </c>
      <c r="O264" s="273">
        <f t="shared" si="162"/>
        <v>218697</v>
      </c>
      <c r="P264" s="273">
        <f t="shared" si="162"/>
        <v>207197</v>
      </c>
      <c r="Q264" s="273">
        <f t="shared" si="162"/>
        <v>213547</v>
      </c>
      <c r="R264" s="273">
        <f t="shared" si="162"/>
        <v>192500.54136379241</v>
      </c>
      <c r="S264" s="273">
        <f t="shared" si="162"/>
        <v>185699.69807103573</v>
      </c>
      <c r="T264" s="273">
        <f t="shared" si="162"/>
        <v>161884</v>
      </c>
      <c r="U264" s="273">
        <f t="shared" si="162"/>
        <v>173899.03</v>
      </c>
      <c r="V264" s="273">
        <f t="shared" si="162"/>
        <v>166004.63</v>
      </c>
      <c r="W264" s="273">
        <f t="shared" si="162"/>
        <v>178608.09</v>
      </c>
      <c r="X264" s="273">
        <f t="shared" si="162"/>
        <v>186224.29</v>
      </c>
      <c r="Y264" s="273">
        <f t="shared" si="162"/>
        <v>205109.15</v>
      </c>
      <c r="Z264" s="273">
        <f t="shared" si="162"/>
        <v>233814.71</v>
      </c>
      <c r="AA264" s="273">
        <f t="shared" si="162"/>
        <v>237235.19</v>
      </c>
      <c r="AB264" s="273">
        <f t="shared" si="162"/>
        <v>244955.67</v>
      </c>
      <c r="AC264" s="273">
        <f t="shared" si="162"/>
        <v>234396.1</v>
      </c>
      <c r="AD264" s="273">
        <f t="shared" si="162"/>
        <v>223212.39</v>
      </c>
      <c r="AE264" s="273">
        <f t="shared" si="162"/>
        <v>224104.52</v>
      </c>
      <c r="AF264" s="273">
        <f t="shared" si="162"/>
        <v>232392.27</v>
      </c>
      <c r="AG264" s="273">
        <f t="shared" si="162"/>
        <v>226154.57</v>
      </c>
      <c r="AH264" s="273">
        <f t="shared" si="162"/>
        <v>216981.71</v>
      </c>
      <c r="AI264" s="274">
        <f t="shared" si="162"/>
        <v>211789.4</v>
      </c>
      <c r="AJ264" s="273">
        <f>AJ102</f>
        <v>222929.09999999998</v>
      </c>
      <c r="AK264" s="273">
        <f>AK102</f>
        <v>223738.76</v>
      </c>
      <c r="AL264" s="581"/>
      <c r="AM264" s="581"/>
      <c r="AN264" s="581"/>
      <c r="AO264" s="581"/>
      <c r="AP264" s="581"/>
    </row>
    <row r="265" spans="1:42" ht="18" x14ac:dyDescent="0.35">
      <c r="A265" s="275" t="s">
        <v>223</v>
      </c>
      <c r="B265" s="272" t="s">
        <v>224</v>
      </c>
      <c r="C265" s="276">
        <f t="shared" ref="C265:AI265" si="163">C111</f>
        <v>6.0000000000000001E-3</v>
      </c>
      <c r="D265" s="276">
        <f t="shared" si="163"/>
        <v>6.0000000000000001E-3</v>
      </c>
      <c r="E265" s="276">
        <f t="shared" si="163"/>
        <v>6.0000000000000001E-3</v>
      </c>
      <c r="F265" s="276">
        <f t="shared" si="163"/>
        <v>6.0000000000000001E-3</v>
      </c>
      <c r="G265" s="276">
        <f t="shared" si="163"/>
        <v>6.0000000000000001E-3</v>
      </c>
      <c r="H265" s="276">
        <f t="shared" si="163"/>
        <v>6.0000000000000001E-3</v>
      </c>
      <c r="I265" s="276">
        <f t="shared" si="163"/>
        <v>6.0000000000000001E-3</v>
      </c>
      <c r="J265" s="276">
        <f t="shared" si="163"/>
        <v>6.0000000000000001E-3</v>
      </c>
      <c r="K265" s="276">
        <f t="shared" si="163"/>
        <v>6.0000000000000001E-3</v>
      </c>
      <c r="L265" s="276">
        <f t="shared" si="163"/>
        <v>6.0000000000000001E-3</v>
      </c>
      <c r="M265" s="276">
        <f t="shared" si="163"/>
        <v>6.0000000000000001E-3</v>
      </c>
      <c r="N265" s="276">
        <f t="shared" si="163"/>
        <v>6.0000000000000001E-3</v>
      </c>
      <c r="O265" s="276">
        <f t="shared" si="163"/>
        <v>6.0000000000000001E-3</v>
      </c>
      <c r="P265" s="276">
        <f t="shared" si="163"/>
        <v>6.0000000000000001E-3</v>
      </c>
      <c r="Q265" s="276">
        <f t="shared" si="163"/>
        <v>6.0000000000000001E-3</v>
      </c>
      <c r="R265" s="276">
        <f t="shared" si="163"/>
        <v>6.0000000000000001E-3</v>
      </c>
      <c r="S265" s="276">
        <f t="shared" si="163"/>
        <v>6.0000000000000001E-3</v>
      </c>
      <c r="T265" s="276">
        <f t="shared" si="163"/>
        <v>6.0000000000000001E-3</v>
      </c>
      <c r="U265" s="276">
        <f t="shared" si="163"/>
        <v>6.0000000000000001E-3</v>
      </c>
      <c r="V265" s="276">
        <f t="shared" si="163"/>
        <v>6.0000000000000001E-3</v>
      </c>
      <c r="W265" s="276">
        <f t="shared" si="163"/>
        <v>6.0000000000000001E-3</v>
      </c>
      <c r="X265" s="276">
        <f t="shared" si="163"/>
        <v>6.0000000000000001E-3</v>
      </c>
      <c r="Y265" s="276">
        <f t="shared" si="163"/>
        <v>6.0000000000000001E-3</v>
      </c>
      <c r="Z265" s="276">
        <f t="shared" si="163"/>
        <v>6.0000000000000001E-3</v>
      </c>
      <c r="AA265" s="276">
        <f t="shared" si="163"/>
        <v>6.0000000000000001E-3</v>
      </c>
      <c r="AB265" s="276">
        <f t="shared" si="163"/>
        <v>6.0000000000000001E-3</v>
      </c>
      <c r="AC265" s="276">
        <f t="shared" si="163"/>
        <v>6.0000000000000001E-3</v>
      </c>
      <c r="AD265" s="276">
        <f t="shared" si="163"/>
        <v>6.0000000000000001E-3</v>
      </c>
      <c r="AE265" s="276">
        <f t="shared" si="163"/>
        <v>6.0000000000000001E-3</v>
      </c>
      <c r="AF265" s="276">
        <f t="shared" si="163"/>
        <v>6.0000000000000001E-3</v>
      </c>
      <c r="AG265" s="276">
        <f t="shared" si="163"/>
        <v>6.0000000000000001E-3</v>
      </c>
      <c r="AH265" s="276">
        <f t="shared" si="163"/>
        <v>6.0000000000000001E-3</v>
      </c>
      <c r="AI265" s="277">
        <f t="shared" si="163"/>
        <v>6.0000000000000001E-3</v>
      </c>
      <c r="AJ265" s="276">
        <f>AJ111</f>
        <v>6.0000000000000001E-3</v>
      </c>
      <c r="AK265" s="276">
        <f>AK111</f>
        <v>6.0000000000000001E-3</v>
      </c>
      <c r="AL265" s="581"/>
      <c r="AM265" s="581"/>
      <c r="AN265" s="581"/>
      <c r="AO265" s="581"/>
      <c r="AP265" s="581"/>
    </row>
    <row r="266" spans="1:42" x14ac:dyDescent="0.25">
      <c r="A266" s="275" t="s">
        <v>225</v>
      </c>
      <c r="B266" s="272" t="s">
        <v>226</v>
      </c>
      <c r="C266" s="278">
        <f>IF(C265&gt;0.0132,410*C265-5.42)/100</f>
        <v>0</v>
      </c>
      <c r="D266" s="276">
        <f t="shared" ref="D266:AI266" si="164">IF(D265&gt;0.0132,410*D265-5.42)/100</f>
        <v>0</v>
      </c>
      <c r="E266" s="276">
        <f t="shared" si="164"/>
        <v>0</v>
      </c>
      <c r="F266" s="276">
        <f t="shared" si="164"/>
        <v>0</v>
      </c>
      <c r="G266" s="276">
        <f t="shared" si="164"/>
        <v>0</v>
      </c>
      <c r="H266" s="276">
        <f t="shared" si="164"/>
        <v>0</v>
      </c>
      <c r="I266" s="276">
        <f t="shared" si="164"/>
        <v>0</v>
      </c>
      <c r="J266" s="276">
        <f t="shared" si="164"/>
        <v>0</v>
      </c>
      <c r="K266" s="276">
        <f t="shared" si="164"/>
        <v>0</v>
      </c>
      <c r="L266" s="276">
        <f t="shared" si="164"/>
        <v>0</v>
      </c>
      <c r="M266" s="276">
        <f t="shared" si="164"/>
        <v>0</v>
      </c>
      <c r="N266" s="276">
        <f t="shared" si="164"/>
        <v>0</v>
      </c>
      <c r="O266" s="276">
        <f t="shared" si="164"/>
        <v>0</v>
      </c>
      <c r="P266" s="276">
        <f t="shared" si="164"/>
        <v>0</v>
      </c>
      <c r="Q266" s="276">
        <f t="shared" si="164"/>
        <v>0</v>
      </c>
      <c r="R266" s="276">
        <f t="shared" si="164"/>
        <v>0</v>
      </c>
      <c r="S266" s="276">
        <f t="shared" si="164"/>
        <v>0</v>
      </c>
      <c r="T266" s="276">
        <f t="shared" si="164"/>
        <v>0</v>
      </c>
      <c r="U266" s="276">
        <f t="shared" si="164"/>
        <v>0</v>
      </c>
      <c r="V266" s="276">
        <f t="shared" si="164"/>
        <v>0</v>
      </c>
      <c r="W266" s="276">
        <f t="shared" si="164"/>
        <v>0</v>
      </c>
      <c r="X266" s="276">
        <f t="shared" si="164"/>
        <v>0</v>
      </c>
      <c r="Y266" s="276">
        <f t="shared" si="164"/>
        <v>0</v>
      </c>
      <c r="Z266" s="276">
        <f t="shared" si="164"/>
        <v>0</v>
      </c>
      <c r="AA266" s="276">
        <f t="shared" si="164"/>
        <v>0</v>
      </c>
      <c r="AB266" s="276">
        <f t="shared" si="164"/>
        <v>0</v>
      </c>
      <c r="AC266" s="276">
        <f t="shared" si="164"/>
        <v>0</v>
      </c>
      <c r="AD266" s="276">
        <f t="shared" si="164"/>
        <v>0</v>
      </c>
      <c r="AE266" s="276">
        <f t="shared" si="164"/>
        <v>0</v>
      </c>
      <c r="AF266" s="276">
        <f t="shared" si="164"/>
        <v>0</v>
      </c>
      <c r="AG266" s="276">
        <f t="shared" si="164"/>
        <v>0</v>
      </c>
      <c r="AH266" s="276">
        <f t="shared" si="164"/>
        <v>0</v>
      </c>
      <c r="AI266" s="277">
        <f t="shared" si="164"/>
        <v>0</v>
      </c>
      <c r="AJ266" s="276">
        <f>IF(AJ265&gt;0.0132,410*AJ265-5.42)/100</f>
        <v>0</v>
      </c>
      <c r="AK266" s="276">
        <f>IF(AK265&gt;0.0132,410*AK265-5.42)/100</f>
        <v>0</v>
      </c>
      <c r="AL266" s="581"/>
      <c r="AM266" s="581"/>
      <c r="AN266" s="581"/>
      <c r="AO266" s="581"/>
      <c r="AP266" s="581"/>
    </row>
    <row r="267" spans="1:42" ht="18" x14ac:dyDescent="0.35">
      <c r="A267" s="275" t="s">
        <v>227</v>
      </c>
      <c r="B267" s="272" t="s">
        <v>228</v>
      </c>
      <c r="C267" s="280">
        <f t="shared" ref="C267:AI267" si="165">C109*1000</f>
        <v>13068.88</v>
      </c>
      <c r="D267" s="280">
        <f t="shared" si="165"/>
        <v>13068.88</v>
      </c>
      <c r="E267" s="280">
        <f t="shared" si="165"/>
        <v>13068.88</v>
      </c>
      <c r="F267" s="280">
        <f t="shared" si="165"/>
        <v>13068.88</v>
      </c>
      <c r="G267" s="280">
        <f t="shared" si="165"/>
        <v>13068.88</v>
      </c>
      <c r="H267" s="280">
        <f t="shared" si="165"/>
        <v>13068.88</v>
      </c>
      <c r="I267" s="280">
        <f t="shared" si="165"/>
        <v>13068.88</v>
      </c>
      <c r="J267" s="280">
        <f t="shared" si="165"/>
        <v>13068.88</v>
      </c>
      <c r="K267" s="280">
        <f t="shared" si="165"/>
        <v>13070.656501106323</v>
      </c>
      <c r="L267" s="280">
        <f t="shared" si="165"/>
        <v>12333.122459004158</v>
      </c>
      <c r="M267" s="280">
        <f t="shared" si="165"/>
        <v>12551.735245609341</v>
      </c>
      <c r="N267" s="280">
        <f t="shared" si="165"/>
        <v>12438.196819525603</v>
      </c>
      <c r="O267" s="280">
        <f t="shared" si="165"/>
        <v>12284.815008893584</v>
      </c>
      <c r="P267" s="280">
        <f t="shared" si="165"/>
        <v>10540.311143501112</v>
      </c>
      <c r="Q267" s="280">
        <f t="shared" si="165"/>
        <v>11519.234386341181</v>
      </c>
      <c r="R267" s="280">
        <f t="shared" si="165"/>
        <v>13476.429797822182</v>
      </c>
      <c r="S267" s="280">
        <f t="shared" si="165"/>
        <v>12385.286703285505</v>
      </c>
      <c r="T267" s="280">
        <f t="shared" si="165"/>
        <v>13013.178380815891</v>
      </c>
      <c r="U267" s="280">
        <f t="shared" si="165"/>
        <v>13346.366033180289</v>
      </c>
      <c r="V267" s="280">
        <f t="shared" si="165"/>
        <v>14362.283280472357</v>
      </c>
      <c r="W267" s="280">
        <f t="shared" si="165"/>
        <v>12521.805619974997</v>
      </c>
      <c r="X267" s="280">
        <f t="shared" si="165"/>
        <v>15673.842213628521</v>
      </c>
      <c r="Y267" s="280">
        <f t="shared" si="165"/>
        <v>15247.7186298856</v>
      </c>
      <c r="Z267" s="280">
        <f t="shared" si="165"/>
        <v>12382.354555921653</v>
      </c>
      <c r="AA267" s="280">
        <f t="shared" si="165"/>
        <v>15164.431115046631</v>
      </c>
      <c r="AB267" s="280">
        <f t="shared" si="165"/>
        <v>11109.587020275952</v>
      </c>
      <c r="AC267" s="280">
        <f t="shared" si="165"/>
        <v>15290.529058381691</v>
      </c>
      <c r="AD267" s="280">
        <f t="shared" si="165"/>
        <v>13170.256342938668</v>
      </c>
      <c r="AE267" s="280">
        <f t="shared" si="165"/>
        <v>11366.865520494634</v>
      </c>
      <c r="AF267" s="280">
        <f t="shared" si="165"/>
        <v>13398.021148014088</v>
      </c>
      <c r="AG267" s="280">
        <f t="shared" si="165"/>
        <v>14688.769710490484</v>
      </c>
      <c r="AH267" s="280">
        <f t="shared" si="165"/>
        <v>14618.606982219837</v>
      </c>
      <c r="AI267" s="281">
        <f t="shared" si="165"/>
        <v>13572.176577132755</v>
      </c>
      <c r="AJ267" s="280">
        <f>AJ109*1000</f>
        <v>12236.684979574224</v>
      </c>
      <c r="AK267" s="280">
        <f>AK109*1000</f>
        <v>12098.972809226259</v>
      </c>
      <c r="AL267" s="581"/>
      <c r="AM267" s="581"/>
      <c r="AN267" s="581"/>
      <c r="AO267" s="581"/>
      <c r="AP267" s="581"/>
    </row>
    <row r="268" spans="1:42" ht="18" x14ac:dyDescent="0.35">
      <c r="A268" s="275" t="s">
        <v>229</v>
      </c>
      <c r="B268" s="272" t="s">
        <v>230</v>
      </c>
      <c r="C268" s="282">
        <f>C265*C267</f>
        <v>78.41328</v>
      </c>
      <c r="D268" s="282">
        <f t="shared" ref="D268:AI268" si="166">D265*D267</f>
        <v>78.41328</v>
      </c>
      <c r="E268" s="282">
        <f t="shared" si="166"/>
        <v>78.41328</v>
      </c>
      <c r="F268" s="282">
        <f t="shared" si="166"/>
        <v>78.41328</v>
      </c>
      <c r="G268" s="282">
        <f t="shared" si="166"/>
        <v>78.41328</v>
      </c>
      <c r="H268" s="282">
        <f t="shared" si="166"/>
        <v>78.41328</v>
      </c>
      <c r="I268" s="282">
        <f t="shared" si="166"/>
        <v>78.41328</v>
      </c>
      <c r="J268" s="282">
        <f t="shared" si="166"/>
        <v>78.41328</v>
      </c>
      <c r="K268" s="282">
        <f t="shared" si="166"/>
        <v>78.423939006637937</v>
      </c>
      <c r="L268" s="282">
        <f t="shared" si="166"/>
        <v>73.998734754024952</v>
      </c>
      <c r="M268" s="282">
        <f t="shared" si="166"/>
        <v>75.310411473656046</v>
      </c>
      <c r="N268" s="282">
        <f t="shared" si="166"/>
        <v>74.629180917153619</v>
      </c>
      <c r="O268" s="282">
        <f t="shared" si="166"/>
        <v>73.7088900533615</v>
      </c>
      <c r="P268" s="282">
        <f t="shared" si="166"/>
        <v>63.241866861006677</v>
      </c>
      <c r="Q268" s="282">
        <f t="shared" si="166"/>
        <v>69.115406318047079</v>
      </c>
      <c r="R268" s="282">
        <f t="shared" si="166"/>
        <v>80.858578786933094</v>
      </c>
      <c r="S268" s="282">
        <f t="shared" si="166"/>
        <v>74.311720219713024</v>
      </c>
      <c r="T268" s="282">
        <f t="shared" si="166"/>
        <v>78.079070284895352</v>
      </c>
      <c r="U268" s="282">
        <f t="shared" si="166"/>
        <v>80.078196199081745</v>
      </c>
      <c r="V268" s="282">
        <f t="shared" si="166"/>
        <v>86.17369968283414</v>
      </c>
      <c r="W268" s="282">
        <f t="shared" si="166"/>
        <v>75.130833719849988</v>
      </c>
      <c r="X268" s="282">
        <f t="shared" si="166"/>
        <v>94.043053281771122</v>
      </c>
      <c r="Y268" s="282">
        <f t="shared" si="166"/>
        <v>91.486311779313596</v>
      </c>
      <c r="Z268" s="282">
        <f t="shared" si="166"/>
        <v>74.294127335529922</v>
      </c>
      <c r="AA268" s="282">
        <f t="shared" si="166"/>
        <v>90.986586690279793</v>
      </c>
      <c r="AB268" s="282">
        <f t="shared" si="166"/>
        <v>66.657522121655717</v>
      </c>
      <c r="AC268" s="282">
        <f t="shared" si="166"/>
        <v>91.743174350290147</v>
      </c>
      <c r="AD268" s="282">
        <f t="shared" si="166"/>
        <v>79.021538057632014</v>
      </c>
      <c r="AE268" s="282">
        <f t="shared" si="166"/>
        <v>68.201193122967808</v>
      </c>
      <c r="AF268" s="282">
        <f t="shared" si="166"/>
        <v>80.388126888084528</v>
      </c>
      <c r="AG268" s="282">
        <f t="shared" si="166"/>
        <v>88.132618262942898</v>
      </c>
      <c r="AH268" s="282">
        <f t="shared" si="166"/>
        <v>87.711641893319026</v>
      </c>
      <c r="AI268" s="283">
        <f t="shared" si="166"/>
        <v>81.433059462796535</v>
      </c>
      <c r="AJ268" s="282">
        <f>AJ265*AJ267</f>
        <v>73.420109877445341</v>
      </c>
      <c r="AK268" s="282">
        <f>AK265*AK267</f>
        <v>72.593836855357551</v>
      </c>
      <c r="AL268" s="581"/>
      <c r="AM268" s="581"/>
      <c r="AN268" s="581"/>
      <c r="AO268" s="581"/>
      <c r="AP268" s="581"/>
    </row>
    <row r="269" spans="1:42" ht="18" x14ac:dyDescent="0.35">
      <c r="A269" s="275" t="s">
        <v>249</v>
      </c>
      <c r="B269" s="593"/>
      <c r="C269" s="282">
        <v>0</v>
      </c>
      <c r="D269" s="282">
        <v>0</v>
      </c>
      <c r="E269" s="282">
        <v>0</v>
      </c>
      <c r="F269" s="282">
        <v>0</v>
      </c>
      <c r="G269" s="282">
        <v>0</v>
      </c>
      <c r="H269" s="282">
        <v>0</v>
      </c>
      <c r="I269" s="282">
        <v>0</v>
      </c>
      <c r="J269" s="282">
        <v>0</v>
      </c>
      <c r="K269" s="282">
        <v>0</v>
      </c>
      <c r="L269" s="282">
        <v>0</v>
      </c>
      <c r="M269" s="282">
        <v>0</v>
      </c>
      <c r="N269" s="282">
        <v>0</v>
      </c>
      <c r="O269" s="282">
        <v>0</v>
      </c>
      <c r="P269" s="282">
        <v>0</v>
      </c>
      <c r="Q269" s="282">
        <v>0</v>
      </c>
      <c r="R269" s="282">
        <v>0</v>
      </c>
      <c r="S269" s="282">
        <v>0</v>
      </c>
      <c r="T269" s="282">
        <v>0</v>
      </c>
      <c r="U269" s="282">
        <v>0</v>
      </c>
      <c r="V269" s="282">
        <v>0</v>
      </c>
      <c r="W269" s="282">
        <v>0</v>
      </c>
      <c r="X269" s="282">
        <v>0</v>
      </c>
      <c r="Y269" s="282">
        <v>0</v>
      </c>
      <c r="Z269" s="282">
        <v>0</v>
      </c>
      <c r="AA269" s="282">
        <v>0</v>
      </c>
      <c r="AB269" s="282">
        <v>0</v>
      </c>
      <c r="AC269" s="282">
        <v>0</v>
      </c>
      <c r="AD269" s="282">
        <v>0</v>
      </c>
      <c r="AE269" s="282">
        <v>0</v>
      </c>
      <c r="AF269" s="282">
        <v>0</v>
      </c>
      <c r="AG269" s="282">
        <v>0</v>
      </c>
      <c r="AH269" s="282">
        <v>0</v>
      </c>
      <c r="AI269" s="283">
        <v>0</v>
      </c>
      <c r="AJ269" s="282">
        <v>0</v>
      </c>
      <c r="AK269" s="282">
        <v>0</v>
      </c>
      <c r="AL269" s="581"/>
      <c r="AM269" s="581"/>
      <c r="AN269" s="581"/>
      <c r="AO269" s="581"/>
      <c r="AP269" s="581"/>
    </row>
    <row r="270" spans="1:42" ht="18" x14ac:dyDescent="0.35">
      <c r="A270" s="275" t="s">
        <v>231</v>
      </c>
      <c r="B270" s="593"/>
      <c r="C270" s="282">
        <v>0</v>
      </c>
      <c r="D270" s="282">
        <v>0</v>
      </c>
      <c r="E270" s="282">
        <v>0</v>
      </c>
      <c r="F270" s="282">
        <v>0</v>
      </c>
      <c r="G270" s="282">
        <v>0</v>
      </c>
      <c r="H270" s="282">
        <v>0</v>
      </c>
      <c r="I270" s="282">
        <v>0</v>
      </c>
      <c r="J270" s="282">
        <v>0</v>
      </c>
      <c r="K270" s="282">
        <v>0</v>
      </c>
      <c r="L270" s="282">
        <v>0</v>
      </c>
      <c r="M270" s="282">
        <v>0</v>
      </c>
      <c r="N270" s="282">
        <v>0</v>
      </c>
      <c r="O270" s="282">
        <v>0</v>
      </c>
      <c r="P270" s="282">
        <v>0</v>
      </c>
      <c r="Q270" s="282">
        <v>0</v>
      </c>
      <c r="R270" s="282">
        <v>0</v>
      </c>
      <c r="S270" s="282">
        <v>0</v>
      </c>
      <c r="T270" s="282">
        <v>0</v>
      </c>
      <c r="U270" s="282">
        <v>0</v>
      </c>
      <c r="V270" s="282">
        <v>0</v>
      </c>
      <c r="W270" s="282">
        <v>0</v>
      </c>
      <c r="X270" s="282">
        <v>0</v>
      </c>
      <c r="Y270" s="282">
        <v>0</v>
      </c>
      <c r="Z270" s="282">
        <v>0</v>
      </c>
      <c r="AA270" s="282">
        <v>0</v>
      </c>
      <c r="AB270" s="282">
        <v>0</v>
      </c>
      <c r="AC270" s="282">
        <v>0</v>
      </c>
      <c r="AD270" s="282">
        <v>0</v>
      </c>
      <c r="AE270" s="282">
        <v>0</v>
      </c>
      <c r="AF270" s="282">
        <v>0</v>
      </c>
      <c r="AG270" s="282">
        <v>0</v>
      </c>
      <c r="AH270" s="282">
        <v>0</v>
      </c>
      <c r="AI270" s="283">
        <v>0</v>
      </c>
      <c r="AJ270" s="282">
        <v>0</v>
      </c>
      <c r="AK270" s="282">
        <v>0</v>
      </c>
      <c r="AL270" s="581"/>
      <c r="AM270" s="581"/>
      <c r="AN270" s="581"/>
      <c r="AO270" s="581"/>
      <c r="AP270" s="581"/>
    </row>
    <row r="271" spans="1:42" ht="18" x14ac:dyDescent="0.35">
      <c r="A271" s="275" t="s">
        <v>232</v>
      </c>
      <c r="B271" s="593"/>
      <c r="C271" s="282">
        <v>0</v>
      </c>
      <c r="D271" s="282">
        <v>0</v>
      </c>
      <c r="E271" s="282">
        <v>0</v>
      </c>
      <c r="F271" s="282">
        <v>0</v>
      </c>
      <c r="G271" s="282">
        <v>0</v>
      </c>
      <c r="H271" s="282">
        <v>0</v>
      </c>
      <c r="I271" s="282">
        <v>0</v>
      </c>
      <c r="J271" s="282">
        <v>0</v>
      </c>
      <c r="K271" s="282">
        <v>0</v>
      </c>
      <c r="L271" s="282">
        <v>0</v>
      </c>
      <c r="M271" s="282">
        <v>0</v>
      </c>
      <c r="N271" s="282">
        <v>0</v>
      </c>
      <c r="O271" s="282">
        <v>0</v>
      </c>
      <c r="P271" s="282">
        <v>0</v>
      </c>
      <c r="Q271" s="282">
        <v>0</v>
      </c>
      <c r="R271" s="282">
        <v>0</v>
      </c>
      <c r="S271" s="282">
        <v>0</v>
      </c>
      <c r="T271" s="282">
        <v>0</v>
      </c>
      <c r="U271" s="282">
        <v>0</v>
      </c>
      <c r="V271" s="282">
        <v>0</v>
      </c>
      <c r="W271" s="282">
        <v>0</v>
      </c>
      <c r="X271" s="282">
        <v>0</v>
      </c>
      <c r="Y271" s="282">
        <v>0</v>
      </c>
      <c r="Z271" s="282">
        <v>0</v>
      </c>
      <c r="AA271" s="282">
        <v>0</v>
      </c>
      <c r="AB271" s="282">
        <v>0</v>
      </c>
      <c r="AC271" s="282">
        <v>0</v>
      </c>
      <c r="AD271" s="282">
        <v>0</v>
      </c>
      <c r="AE271" s="282">
        <v>0</v>
      </c>
      <c r="AF271" s="282">
        <v>0</v>
      </c>
      <c r="AG271" s="282">
        <v>0</v>
      </c>
      <c r="AH271" s="282">
        <v>0</v>
      </c>
      <c r="AI271" s="283">
        <v>0</v>
      </c>
      <c r="AJ271" s="282">
        <v>0</v>
      </c>
      <c r="AK271" s="282">
        <v>0</v>
      </c>
    </row>
    <row r="272" spans="1:42" ht="18" x14ac:dyDescent="0.35">
      <c r="A272" s="271" t="s">
        <v>233</v>
      </c>
      <c r="B272" s="594"/>
      <c r="C272" s="595">
        <f>IF(OR((1-(C269+C270+C271)&lt;0),((1-(C269+C270+C271))&gt;1)),"Out of valid range",(1-(C269+C270+C271)))</f>
        <v>1</v>
      </c>
      <c r="D272" s="595">
        <f t="shared" ref="D272:AI272" si="167">IF(OR((1-(D269+D270+D271)&lt;0),((1-(D269+D270+D271))&gt;1)),"Out of valid range",(1-(D269+D270+D271)))</f>
        <v>1</v>
      </c>
      <c r="E272" s="595">
        <f t="shared" si="167"/>
        <v>1</v>
      </c>
      <c r="F272" s="595">
        <f t="shared" si="167"/>
        <v>1</v>
      </c>
      <c r="G272" s="595">
        <f t="shared" si="167"/>
        <v>1</v>
      </c>
      <c r="H272" s="595">
        <f t="shared" si="167"/>
        <v>1</v>
      </c>
      <c r="I272" s="595">
        <f t="shared" si="167"/>
        <v>1</v>
      </c>
      <c r="J272" s="595">
        <f t="shared" si="167"/>
        <v>1</v>
      </c>
      <c r="K272" s="595">
        <f t="shared" si="167"/>
        <v>1</v>
      </c>
      <c r="L272" s="595">
        <f t="shared" si="167"/>
        <v>1</v>
      </c>
      <c r="M272" s="595">
        <f t="shared" si="167"/>
        <v>1</v>
      </c>
      <c r="N272" s="595">
        <f t="shared" si="167"/>
        <v>1</v>
      </c>
      <c r="O272" s="595">
        <f t="shared" si="167"/>
        <v>1</v>
      </c>
      <c r="P272" s="595">
        <f t="shared" si="167"/>
        <v>1</v>
      </c>
      <c r="Q272" s="595">
        <f t="shared" si="167"/>
        <v>1</v>
      </c>
      <c r="R272" s="595">
        <f t="shared" si="167"/>
        <v>1</v>
      </c>
      <c r="S272" s="595">
        <f t="shared" si="167"/>
        <v>1</v>
      </c>
      <c r="T272" s="595">
        <f t="shared" si="167"/>
        <v>1</v>
      </c>
      <c r="U272" s="595">
        <f t="shared" si="167"/>
        <v>1</v>
      </c>
      <c r="V272" s="595">
        <f t="shared" si="167"/>
        <v>1</v>
      </c>
      <c r="W272" s="595">
        <f t="shared" si="167"/>
        <v>1</v>
      </c>
      <c r="X272" s="595">
        <f t="shared" si="167"/>
        <v>1</v>
      </c>
      <c r="Y272" s="595">
        <f t="shared" si="167"/>
        <v>1</v>
      </c>
      <c r="Z272" s="595">
        <f t="shared" si="167"/>
        <v>1</v>
      </c>
      <c r="AA272" s="595">
        <f t="shared" si="167"/>
        <v>1</v>
      </c>
      <c r="AB272" s="595">
        <f t="shared" si="167"/>
        <v>1</v>
      </c>
      <c r="AC272" s="595">
        <f t="shared" si="167"/>
        <v>1</v>
      </c>
      <c r="AD272" s="595">
        <f t="shared" si="167"/>
        <v>1</v>
      </c>
      <c r="AE272" s="595">
        <f t="shared" si="167"/>
        <v>1</v>
      </c>
      <c r="AF272" s="595">
        <f t="shared" si="167"/>
        <v>1</v>
      </c>
      <c r="AG272" s="595">
        <f t="shared" si="167"/>
        <v>1</v>
      </c>
      <c r="AH272" s="595">
        <f t="shared" si="167"/>
        <v>1</v>
      </c>
      <c r="AI272" s="596">
        <f t="shared" si="167"/>
        <v>1</v>
      </c>
      <c r="AJ272" s="595">
        <f>IF(OR((1-(AJ269+AJ270+AJ271)&lt;0),((1-(AJ269+AJ270+AJ271))&gt;1)),"Out of valid range",(1-(AJ269+AJ270+AJ271)))</f>
        <v>1</v>
      </c>
      <c r="AK272" s="595">
        <f>IF(OR((1-(AK269+AK270+AK271)&lt;0),((1-(AK269+AK270+AK271))&gt;1)),"Out of valid range",(1-(AK269+AK270+AK271)))</f>
        <v>1</v>
      </c>
    </row>
    <row r="273" spans="1:42" ht="18" x14ac:dyDescent="0.35">
      <c r="A273" s="271" t="s">
        <v>234</v>
      </c>
      <c r="B273" s="594" t="s">
        <v>235</v>
      </c>
      <c r="C273" s="595">
        <f>IF(C266=0,0,C264*C268*C272*C266)</f>
        <v>0</v>
      </c>
      <c r="D273" s="595">
        <f t="shared" ref="D273:AI273" si="168">IF(D266=0,0,D264*D268*D272*D266)</f>
        <v>0</v>
      </c>
      <c r="E273" s="595">
        <f t="shared" si="168"/>
        <v>0</v>
      </c>
      <c r="F273" s="595">
        <f t="shared" si="168"/>
        <v>0</v>
      </c>
      <c r="G273" s="595">
        <f t="shared" si="168"/>
        <v>0</v>
      </c>
      <c r="H273" s="595">
        <f t="shared" si="168"/>
        <v>0</v>
      </c>
      <c r="I273" s="595">
        <f t="shared" si="168"/>
        <v>0</v>
      </c>
      <c r="J273" s="595">
        <f t="shared" si="168"/>
        <v>0</v>
      </c>
      <c r="K273" s="595">
        <f t="shared" si="168"/>
        <v>0</v>
      </c>
      <c r="L273" s="595">
        <f t="shared" si="168"/>
        <v>0</v>
      </c>
      <c r="M273" s="595">
        <f t="shared" si="168"/>
        <v>0</v>
      </c>
      <c r="N273" s="595">
        <f t="shared" si="168"/>
        <v>0</v>
      </c>
      <c r="O273" s="595">
        <f t="shared" si="168"/>
        <v>0</v>
      </c>
      <c r="P273" s="595">
        <f t="shared" si="168"/>
        <v>0</v>
      </c>
      <c r="Q273" s="595">
        <f t="shared" si="168"/>
        <v>0</v>
      </c>
      <c r="R273" s="595">
        <f t="shared" si="168"/>
        <v>0</v>
      </c>
      <c r="S273" s="595">
        <f t="shared" si="168"/>
        <v>0</v>
      </c>
      <c r="T273" s="595">
        <f t="shared" si="168"/>
        <v>0</v>
      </c>
      <c r="U273" s="595">
        <f t="shared" si="168"/>
        <v>0</v>
      </c>
      <c r="V273" s="595">
        <f t="shared" si="168"/>
        <v>0</v>
      </c>
      <c r="W273" s="595">
        <f t="shared" si="168"/>
        <v>0</v>
      </c>
      <c r="X273" s="595">
        <f t="shared" si="168"/>
        <v>0</v>
      </c>
      <c r="Y273" s="595">
        <f t="shared" si="168"/>
        <v>0</v>
      </c>
      <c r="Z273" s="595">
        <f t="shared" si="168"/>
        <v>0</v>
      </c>
      <c r="AA273" s="595">
        <f t="shared" si="168"/>
        <v>0</v>
      </c>
      <c r="AB273" s="595">
        <f t="shared" si="168"/>
        <v>0</v>
      </c>
      <c r="AC273" s="595">
        <f t="shared" si="168"/>
        <v>0</v>
      </c>
      <c r="AD273" s="595">
        <f t="shared" si="168"/>
        <v>0</v>
      </c>
      <c r="AE273" s="595">
        <f t="shared" si="168"/>
        <v>0</v>
      </c>
      <c r="AF273" s="595">
        <f t="shared" si="168"/>
        <v>0</v>
      </c>
      <c r="AG273" s="595">
        <f t="shared" si="168"/>
        <v>0</v>
      </c>
      <c r="AH273" s="595">
        <f t="shared" si="168"/>
        <v>0</v>
      </c>
      <c r="AI273" s="596">
        <f t="shared" si="168"/>
        <v>0</v>
      </c>
      <c r="AJ273" s="595">
        <f>IF(AJ266=0,0,AJ264*AJ268*AJ272*AJ266)</f>
        <v>0</v>
      </c>
      <c r="AK273" s="595">
        <f>IF(AK266=0,0,AK264*AK268*AK272*AK266)</f>
        <v>0</v>
      </c>
    </row>
    <row r="274" spans="1:42" ht="18.75" thickBot="1" x14ac:dyDescent="0.4">
      <c r="A274" s="284" t="s">
        <v>236</v>
      </c>
      <c r="B274" s="597" t="s">
        <v>237</v>
      </c>
      <c r="C274" s="598">
        <f>C273*17/14</f>
        <v>0</v>
      </c>
      <c r="D274" s="598">
        <f t="shared" ref="D274:AI274" si="169">D273*17/14</f>
        <v>0</v>
      </c>
      <c r="E274" s="598">
        <f t="shared" si="169"/>
        <v>0</v>
      </c>
      <c r="F274" s="598">
        <f t="shared" si="169"/>
        <v>0</v>
      </c>
      <c r="G274" s="598">
        <f t="shared" si="169"/>
        <v>0</v>
      </c>
      <c r="H274" s="598">
        <f t="shared" si="169"/>
        <v>0</v>
      </c>
      <c r="I274" s="598">
        <f t="shared" si="169"/>
        <v>0</v>
      </c>
      <c r="J274" s="598">
        <f t="shared" si="169"/>
        <v>0</v>
      </c>
      <c r="K274" s="598">
        <f t="shared" si="169"/>
        <v>0</v>
      </c>
      <c r="L274" s="598">
        <f t="shared" si="169"/>
        <v>0</v>
      </c>
      <c r="M274" s="598">
        <f t="shared" si="169"/>
        <v>0</v>
      </c>
      <c r="N274" s="598">
        <f t="shared" si="169"/>
        <v>0</v>
      </c>
      <c r="O274" s="598">
        <f t="shared" si="169"/>
        <v>0</v>
      </c>
      <c r="P274" s="598">
        <f t="shared" si="169"/>
        <v>0</v>
      </c>
      <c r="Q274" s="598">
        <f t="shared" si="169"/>
        <v>0</v>
      </c>
      <c r="R274" s="598">
        <f t="shared" si="169"/>
        <v>0</v>
      </c>
      <c r="S274" s="598">
        <f t="shared" si="169"/>
        <v>0</v>
      </c>
      <c r="T274" s="598">
        <f t="shared" si="169"/>
        <v>0</v>
      </c>
      <c r="U274" s="598">
        <f t="shared" si="169"/>
        <v>0</v>
      </c>
      <c r="V274" s="598">
        <f t="shared" si="169"/>
        <v>0</v>
      </c>
      <c r="W274" s="598">
        <f t="shared" si="169"/>
        <v>0</v>
      </c>
      <c r="X274" s="598">
        <f t="shared" si="169"/>
        <v>0</v>
      </c>
      <c r="Y274" s="598">
        <f t="shared" si="169"/>
        <v>0</v>
      </c>
      <c r="Z274" s="598">
        <f t="shared" si="169"/>
        <v>0</v>
      </c>
      <c r="AA274" s="598">
        <f t="shared" si="169"/>
        <v>0</v>
      </c>
      <c r="AB274" s="598">
        <f t="shared" si="169"/>
        <v>0</v>
      </c>
      <c r="AC274" s="598">
        <f t="shared" si="169"/>
        <v>0</v>
      </c>
      <c r="AD274" s="598">
        <f t="shared" si="169"/>
        <v>0</v>
      </c>
      <c r="AE274" s="598">
        <f t="shared" si="169"/>
        <v>0</v>
      </c>
      <c r="AF274" s="598">
        <f t="shared" si="169"/>
        <v>0</v>
      </c>
      <c r="AG274" s="598">
        <f t="shared" si="169"/>
        <v>0</v>
      </c>
      <c r="AH274" s="598">
        <f t="shared" si="169"/>
        <v>0</v>
      </c>
      <c r="AI274" s="599">
        <f t="shared" si="169"/>
        <v>0</v>
      </c>
      <c r="AJ274" s="598">
        <f>AJ273*17/14</f>
        <v>0</v>
      </c>
      <c r="AK274" s="598">
        <f>AK273*17/14</f>
        <v>0</v>
      </c>
    </row>
    <row r="275" spans="1:42" ht="15.75" thickTop="1" x14ac:dyDescent="0.25">
      <c r="A275" s="589" t="s">
        <v>294</v>
      </c>
      <c r="B275" s="590"/>
      <c r="C275" s="591">
        <v>1990</v>
      </c>
      <c r="D275" s="591">
        <v>1991</v>
      </c>
      <c r="E275" s="591">
        <v>1992</v>
      </c>
      <c r="F275" s="591">
        <v>1993</v>
      </c>
      <c r="G275" s="591">
        <v>1994</v>
      </c>
      <c r="H275" s="591">
        <v>1995</v>
      </c>
      <c r="I275" s="591">
        <v>1996</v>
      </c>
      <c r="J275" s="591">
        <v>1997</v>
      </c>
      <c r="K275" s="591">
        <v>1998</v>
      </c>
      <c r="L275" s="591">
        <v>1999</v>
      </c>
      <c r="M275" s="591">
        <v>2000</v>
      </c>
      <c r="N275" s="591">
        <v>2001</v>
      </c>
      <c r="O275" s="591">
        <v>2002</v>
      </c>
      <c r="P275" s="591">
        <v>2003</v>
      </c>
      <c r="Q275" s="591">
        <v>2004</v>
      </c>
      <c r="R275" s="591">
        <v>2005</v>
      </c>
      <c r="S275" s="591">
        <v>2006</v>
      </c>
      <c r="T275" s="591">
        <v>2007</v>
      </c>
      <c r="U275" s="591">
        <v>2008</v>
      </c>
      <c r="V275" s="591">
        <v>2009</v>
      </c>
      <c r="W275" s="591">
        <v>2010</v>
      </c>
      <c r="X275" s="591">
        <v>2011</v>
      </c>
      <c r="Y275" s="591">
        <v>2012</v>
      </c>
      <c r="Z275" s="591">
        <v>2013</v>
      </c>
      <c r="AA275" s="591">
        <v>2014</v>
      </c>
      <c r="AB275" s="591">
        <v>2015</v>
      </c>
      <c r="AC275" s="591">
        <v>2016</v>
      </c>
      <c r="AD275" s="591">
        <v>2017</v>
      </c>
      <c r="AE275" s="591">
        <v>2018</v>
      </c>
      <c r="AF275" s="591">
        <v>2019</v>
      </c>
      <c r="AG275" s="591">
        <v>2020</v>
      </c>
      <c r="AH275" s="591">
        <v>2021</v>
      </c>
      <c r="AI275" s="592">
        <v>2022</v>
      </c>
      <c r="AJ275" s="591">
        <v>2023</v>
      </c>
      <c r="AK275" s="591">
        <v>2024</v>
      </c>
    </row>
    <row r="276" spans="1:42" ht="18" x14ac:dyDescent="0.35">
      <c r="A276" s="271" t="s">
        <v>222</v>
      </c>
      <c r="B276" s="272" t="s">
        <v>60</v>
      </c>
      <c r="C276" s="273">
        <f t="shared" ref="C276:AI276" si="170">C122</f>
        <v>156975</v>
      </c>
      <c r="D276" s="273">
        <f t="shared" si="170"/>
        <v>156522</v>
      </c>
      <c r="E276" s="273">
        <f t="shared" si="170"/>
        <v>177220</v>
      </c>
      <c r="F276" s="273">
        <f t="shared" si="170"/>
        <v>203906</v>
      </c>
      <c r="G276" s="273">
        <f t="shared" si="170"/>
        <v>195865</v>
      </c>
      <c r="H276" s="273">
        <f t="shared" si="170"/>
        <v>196860</v>
      </c>
      <c r="I276" s="273">
        <f t="shared" si="170"/>
        <v>201922</v>
      </c>
      <c r="J276" s="273">
        <f t="shared" si="170"/>
        <v>193025</v>
      </c>
      <c r="K276" s="273">
        <f t="shared" si="170"/>
        <v>223862.36</v>
      </c>
      <c r="L276" s="273">
        <f t="shared" si="170"/>
        <v>231443.71999999997</v>
      </c>
      <c r="M276" s="273">
        <f t="shared" si="170"/>
        <v>218907.07999999996</v>
      </c>
      <c r="N276" s="273">
        <f t="shared" si="170"/>
        <v>228481.43999999994</v>
      </c>
      <c r="O276" s="273">
        <f t="shared" si="170"/>
        <v>264921.79999999993</v>
      </c>
      <c r="P276" s="273">
        <f t="shared" si="170"/>
        <v>265978.15999999992</v>
      </c>
      <c r="Q276" s="273">
        <f t="shared" si="170"/>
        <v>260575.5199999999</v>
      </c>
      <c r="R276" s="273">
        <f t="shared" si="170"/>
        <v>255573.87999999989</v>
      </c>
      <c r="S276" s="273">
        <f t="shared" si="170"/>
        <v>257029.23999999987</v>
      </c>
      <c r="T276" s="273">
        <f t="shared" si="170"/>
        <v>257084.59999999986</v>
      </c>
      <c r="U276" s="273">
        <f t="shared" si="170"/>
        <v>265793.73999999987</v>
      </c>
      <c r="V276" s="273">
        <f t="shared" si="170"/>
        <v>267599.18000000005</v>
      </c>
      <c r="W276" s="273">
        <f t="shared" si="170"/>
        <v>292397.52</v>
      </c>
      <c r="X276" s="273">
        <f t="shared" si="170"/>
        <v>307232.97000000009</v>
      </c>
      <c r="Y276" s="273">
        <f t="shared" si="170"/>
        <v>327773.51999999996</v>
      </c>
      <c r="Z276" s="273">
        <f t="shared" si="170"/>
        <v>352123.2</v>
      </c>
      <c r="AA276" s="273">
        <f t="shared" si="170"/>
        <v>353224.19</v>
      </c>
      <c r="AB276" s="273">
        <f t="shared" si="170"/>
        <v>365703.42</v>
      </c>
      <c r="AC276" s="273">
        <f t="shared" si="170"/>
        <v>363637.35000000003</v>
      </c>
      <c r="AD276" s="273">
        <f t="shared" si="170"/>
        <v>340871.91000000003</v>
      </c>
      <c r="AE276" s="273">
        <f t="shared" si="170"/>
        <v>343172.14</v>
      </c>
      <c r="AF276" s="273">
        <f t="shared" si="170"/>
        <v>365559.23000000004</v>
      </c>
      <c r="AG276" s="273">
        <f t="shared" si="170"/>
        <v>370635.3</v>
      </c>
      <c r="AH276" s="273">
        <f t="shared" si="170"/>
        <v>357897.17</v>
      </c>
      <c r="AI276" s="274">
        <f t="shared" si="170"/>
        <v>336027.02</v>
      </c>
      <c r="AJ276" s="273">
        <f>AJ122</f>
        <v>344166.10000000003</v>
      </c>
      <c r="AK276" s="273">
        <f>AK122</f>
        <v>363765.39</v>
      </c>
      <c r="AL276" s="581"/>
      <c r="AM276" s="581"/>
      <c r="AN276" s="581"/>
      <c r="AO276" s="581"/>
      <c r="AP276" s="581"/>
    </row>
    <row r="277" spans="1:42" ht="18" x14ac:dyDescent="0.35">
      <c r="A277" s="275" t="s">
        <v>223</v>
      </c>
      <c r="B277" s="272" t="s">
        <v>224</v>
      </c>
      <c r="C277" s="276">
        <f t="shared" ref="C277:AI277" si="171">C131</f>
        <v>2.7E-2</v>
      </c>
      <c r="D277" s="276">
        <f t="shared" si="171"/>
        <v>2.7E-2</v>
      </c>
      <c r="E277" s="276">
        <f t="shared" si="171"/>
        <v>2.7E-2</v>
      </c>
      <c r="F277" s="276">
        <f t="shared" si="171"/>
        <v>2.7E-2</v>
      </c>
      <c r="G277" s="276">
        <f t="shared" si="171"/>
        <v>2.7E-2</v>
      </c>
      <c r="H277" s="276">
        <f t="shared" si="171"/>
        <v>2.7E-2</v>
      </c>
      <c r="I277" s="276">
        <f t="shared" si="171"/>
        <v>2.7E-2</v>
      </c>
      <c r="J277" s="276">
        <f t="shared" si="171"/>
        <v>2.7E-2</v>
      </c>
      <c r="K277" s="276">
        <f t="shared" si="171"/>
        <v>2.7E-2</v>
      </c>
      <c r="L277" s="276">
        <f t="shared" si="171"/>
        <v>2.7E-2</v>
      </c>
      <c r="M277" s="276">
        <f t="shared" si="171"/>
        <v>2.7E-2</v>
      </c>
      <c r="N277" s="276">
        <f t="shared" si="171"/>
        <v>2.7E-2</v>
      </c>
      <c r="O277" s="276">
        <f t="shared" si="171"/>
        <v>2.7E-2</v>
      </c>
      <c r="P277" s="276">
        <f t="shared" si="171"/>
        <v>2.7E-2</v>
      </c>
      <c r="Q277" s="276">
        <f t="shared" si="171"/>
        <v>2.7E-2</v>
      </c>
      <c r="R277" s="276">
        <f t="shared" si="171"/>
        <v>2.7E-2</v>
      </c>
      <c r="S277" s="276">
        <f t="shared" si="171"/>
        <v>2.7E-2</v>
      </c>
      <c r="T277" s="276">
        <f t="shared" si="171"/>
        <v>2.7E-2</v>
      </c>
      <c r="U277" s="276">
        <f t="shared" si="171"/>
        <v>2.7E-2</v>
      </c>
      <c r="V277" s="276">
        <f t="shared" si="171"/>
        <v>2.7E-2</v>
      </c>
      <c r="W277" s="276">
        <f t="shared" si="171"/>
        <v>2.7E-2</v>
      </c>
      <c r="X277" s="276">
        <f t="shared" si="171"/>
        <v>2.7E-2</v>
      </c>
      <c r="Y277" s="276">
        <f t="shared" si="171"/>
        <v>2.7E-2</v>
      </c>
      <c r="Z277" s="276">
        <f t="shared" si="171"/>
        <v>2.7E-2</v>
      </c>
      <c r="AA277" s="276">
        <f t="shared" si="171"/>
        <v>2.7E-2</v>
      </c>
      <c r="AB277" s="276">
        <f t="shared" si="171"/>
        <v>2.7E-2</v>
      </c>
      <c r="AC277" s="276">
        <f t="shared" si="171"/>
        <v>2.7E-2</v>
      </c>
      <c r="AD277" s="276">
        <f t="shared" si="171"/>
        <v>2.7E-2</v>
      </c>
      <c r="AE277" s="276">
        <f t="shared" si="171"/>
        <v>2.7E-2</v>
      </c>
      <c r="AF277" s="276">
        <f t="shared" si="171"/>
        <v>2.7E-2</v>
      </c>
      <c r="AG277" s="276">
        <f t="shared" si="171"/>
        <v>2.7E-2</v>
      </c>
      <c r="AH277" s="276">
        <f t="shared" si="171"/>
        <v>2.7E-2</v>
      </c>
      <c r="AI277" s="277">
        <f t="shared" si="171"/>
        <v>2.7E-2</v>
      </c>
      <c r="AJ277" s="276">
        <f>AJ131</f>
        <v>2.7E-2</v>
      </c>
      <c r="AK277" s="276">
        <f>AK131</f>
        <v>2.7E-2</v>
      </c>
      <c r="AL277" s="581"/>
      <c r="AM277" s="581"/>
      <c r="AN277" s="581"/>
      <c r="AO277" s="581"/>
      <c r="AP277" s="581"/>
    </row>
    <row r="278" spans="1:42" x14ac:dyDescent="0.25">
      <c r="A278" s="275" t="s">
        <v>225</v>
      </c>
      <c r="B278" s="272" t="s">
        <v>226</v>
      </c>
      <c r="C278" s="276">
        <f>IF(C277&gt;0.0132,410*C277-5.42)/100</f>
        <v>5.6500000000000002E-2</v>
      </c>
      <c r="D278" s="276">
        <f t="shared" ref="D278:AI278" si="172">IF(D277&gt;0.0132,410*D277-5.42)/100</f>
        <v>5.6500000000000002E-2</v>
      </c>
      <c r="E278" s="276">
        <f t="shared" si="172"/>
        <v>5.6500000000000002E-2</v>
      </c>
      <c r="F278" s="276">
        <f t="shared" si="172"/>
        <v>5.6500000000000002E-2</v>
      </c>
      <c r="G278" s="276">
        <f t="shared" si="172"/>
        <v>5.6500000000000002E-2</v>
      </c>
      <c r="H278" s="276">
        <f t="shared" si="172"/>
        <v>5.6500000000000002E-2</v>
      </c>
      <c r="I278" s="276">
        <f t="shared" si="172"/>
        <v>5.6500000000000002E-2</v>
      </c>
      <c r="J278" s="276">
        <f t="shared" si="172"/>
        <v>5.6500000000000002E-2</v>
      </c>
      <c r="K278" s="276">
        <f t="shared" si="172"/>
        <v>5.6500000000000002E-2</v>
      </c>
      <c r="L278" s="276">
        <f t="shared" si="172"/>
        <v>5.6500000000000002E-2</v>
      </c>
      <c r="M278" s="276">
        <f t="shared" si="172"/>
        <v>5.6500000000000002E-2</v>
      </c>
      <c r="N278" s="276">
        <f t="shared" si="172"/>
        <v>5.6500000000000002E-2</v>
      </c>
      <c r="O278" s="276">
        <f t="shared" si="172"/>
        <v>5.6500000000000002E-2</v>
      </c>
      <c r="P278" s="276">
        <f t="shared" si="172"/>
        <v>5.6500000000000002E-2</v>
      </c>
      <c r="Q278" s="276">
        <f t="shared" si="172"/>
        <v>5.6500000000000002E-2</v>
      </c>
      <c r="R278" s="276">
        <f t="shared" si="172"/>
        <v>5.6500000000000002E-2</v>
      </c>
      <c r="S278" s="276">
        <f t="shared" si="172"/>
        <v>5.6500000000000002E-2</v>
      </c>
      <c r="T278" s="276">
        <f t="shared" si="172"/>
        <v>5.6500000000000002E-2</v>
      </c>
      <c r="U278" s="276">
        <f t="shared" si="172"/>
        <v>5.6500000000000002E-2</v>
      </c>
      <c r="V278" s="276">
        <f t="shared" si="172"/>
        <v>5.6500000000000002E-2</v>
      </c>
      <c r="W278" s="276">
        <f t="shared" si="172"/>
        <v>5.6500000000000002E-2</v>
      </c>
      <c r="X278" s="276">
        <f t="shared" si="172"/>
        <v>5.6500000000000002E-2</v>
      </c>
      <c r="Y278" s="276">
        <f t="shared" si="172"/>
        <v>5.6500000000000002E-2</v>
      </c>
      <c r="Z278" s="276">
        <f t="shared" si="172"/>
        <v>5.6500000000000002E-2</v>
      </c>
      <c r="AA278" s="276">
        <f t="shared" si="172"/>
        <v>5.6500000000000002E-2</v>
      </c>
      <c r="AB278" s="276">
        <f t="shared" si="172"/>
        <v>5.6500000000000002E-2</v>
      </c>
      <c r="AC278" s="276">
        <f t="shared" si="172"/>
        <v>5.6500000000000002E-2</v>
      </c>
      <c r="AD278" s="276">
        <f t="shared" si="172"/>
        <v>5.6500000000000002E-2</v>
      </c>
      <c r="AE278" s="276">
        <f t="shared" si="172"/>
        <v>5.6500000000000002E-2</v>
      </c>
      <c r="AF278" s="276">
        <f t="shared" si="172"/>
        <v>5.6500000000000002E-2</v>
      </c>
      <c r="AG278" s="276">
        <f t="shared" si="172"/>
        <v>5.6500000000000002E-2</v>
      </c>
      <c r="AH278" s="276">
        <f t="shared" si="172"/>
        <v>5.6500000000000002E-2</v>
      </c>
      <c r="AI278" s="277">
        <f t="shared" si="172"/>
        <v>5.6500000000000002E-2</v>
      </c>
      <c r="AJ278" s="276">
        <f>IF(AJ277&gt;0.0132,410*AJ277-5.42)/100</f>
        <v>5.6500000000000002E-2</v>
      </c>
      <c r="AK278" s="276">
        <f>IF(AK277&gt;0.0132,410*AK277-5.42)/100</f>
        <v>5.6500000000000002E-2</v>
      </c>
      <c r="AL278" s="581"/>
      <c r="AM278" s="581"/>
      <c r="AN278" s="581"/>
      <c r="AO278" s="581"/>
      <c r="AP278" s="581"/>
    </row>
    <row r="279" spans="1:42" ht="18" x14ac:dyDescent="0.35">
      <c r="A279" s="275" t="s">
        <v>227</v>
      </c>
      <c r="B279" s="272" t="s">
        <v>228</v>
      </c>
      <c r="C279" s="280">
        <f t="shared" ref="C279:AI279" si="173">C129*1000</f>
        <v>690.26810079555457</v>
      </c>
      <c r="D279" s="280">
        <f t="shared" si="173"/>
        <v>1346.2901291812889</v>
      </c>
      <c r="E279" s="280">
        <f t="shared" si="173"/>
        <v>1333.8720774015987</v>
      </c>
      <c r="F279" s="280">
        <f t="shared" si="173"/>
        <v>1321.1272796412006</v>
      </c>
      <c r="G279" s="280">
        <f t="shared" si="173"/>
        <v>1346.9353182470295</v>
      </c>
      <c r="H279" s="280">
        <f t="shared" si="173"/>
        <v>1305.2688800100586</v>
      </c>
      <c r="I279" s="280">
        <f t="shared" si="173"/>
        <v>1252.22728522034</v>
      </c>
      <c r="J279" s="280">
        <f t="shared" si="173"/>
        <v>1178.1352596169429</v>
      </c>
      <c r="K279" s="280">
        <f t="shared" si="173"/>
        <v>1208.2597977897981</v>
      </c>
      <c r="L279" s="280">
        <f t="shared" si="173"/>
        <v>1227.7072210692675</v>
      </c>
      <c r="M279" s="280">
        <f t="shared" si="173"/>
        <v>1246.3140290113972</v>
      </c>
      <c r="N279" s="280">
        <f t="shared" si="173"/>
        <v>1224.7585597880809</v>
      </c>
      <c r="O279" s="280">
        <f t="shared" si="173"/>
        <v>1306.4329150394321</v>
      </c>
      <c r="P279" s="280">
        <f t="shared" si="173"/>
        <v>1575.3827004829268</v>
      </c>
      <c r="Q279" s="280">
        <f t="shared" si="173"/>
        <v>1344.7424416885617</v>
      </c>
      <c r="R279" s="280">
        <f t="shared" si="173"/>
        <v>1380.5022976051121</v>
      </c>
      <c r="S279" s="280">
        <f t="shared" si="173"/>
        <v>1427.6004204293638</v>
      </c>
      <c r="T279" s="280">
        <f t="shared" si="173"/>
        <v>1488.67675125397</v>
      </c>
      <c r="U279" s="280">
        <f t="shared" si="173"/>
        <v>1512.0307896236118</v>
      </c>
      <c r="V279" s="280">
        <f t="shared" si="173"/>
        <v>1512.0080742138293</v>
      </c>
      <c r="W279" s="280">
        <f t="shared" si="173"/>
        <v>1344.6391897167939</v>
      </c>
      <c r="X279" s="280">
        <f t="shared" si="173"/>
        <v>1724.6501685154426</v>
      </c>
      <c r="Y279" s="280">
        <f t="shared" si="173"/>
        <v>1672.6761715497944</v>
      </c>
      <c r="Z279" s="280">
        <f t="shared" si="173"/>
        <v>1477.5838713495727</v>
      </c>
      <c r="AA279" s="280">
        <f t="shared" si="173"/>
        <v>1814.9143571565694</v>
      </c>
      <c r="AB279" s="280">
        <f t="shared" si="173"/>
        <v>1352.8927364966942</v>
      </c>
      <c r="AC279" s="280">
        <f t="shared" si="173"/>
        <v>1786.2788370309042</v>
      </c>
      <c r="AD279" s="280">
        <f t="shared" si="173"/>
        <v>2728.7791750572837</v>
      </c>
      <c r="AE279" s="280">
        <f t="shared" si="173"/>
        <v>2300.6672858117231</v>
      </c>
      <c r="AF279" s="280">
        <f t="shared" si="173"/>
        <v>2672.1068708291159</v>
      </c>
      <c r="AG279" s="280">
        <f t="shared" si="173"/>
        <v>2879.4695142097935</v>
      </c>
      <c r="AH279" s="280">
        <f t="shared" si="173"/>
        <v>2862.1642827351798</v>
      </c>
      <c r="AI279" s="281">
        <f t="shared" si="173"/>
        <v>2713.2603221699264</v>
      </c>
      <c r="AJ279" s="280">
        <f>AJ129*1000</f>
        <v>2544.8539021013389</v>
      </c>
      <c r="AK279" s="280">
        <f>AK129*1000</f>
        <v>2422.9894491336845</v>
      </c>
      <c r="AL279" s="581"/>
      <c r="AM279" s="581"/>
      <c r="AN279" s="581"/>
      <c r="AO279" s="581"/>
      <c r="AP279" s="581"/>
    </row>
    <row r="280" spans="1:42" ht="18" x14ac:dyDescent="0.35">
      <c r="A280" s="275" t="s">
        <v>229</v>
      </c>
      <c r="B280" s="272" t="s">
        <v>230</v>
      </c>
      <c r="C280" s="282">
        <f>C277*C279</f>
        <v>18.637238721479974</v>
      </c>
      <c r="D280" s="282">
        <f t="shared" ref="D280:AH280" si="174">D277*D279</f>
        <v>36.349833487894799</v>
      </c>
      <c r="E280" s="282">
        <f t="shared" si="174"/>
        <v>36.014546089843165</v>
      </c>
      <c r="F280" s="282">
        <f t="shared" si="174"/>
        <v>35.670436550312417</v>
      </c>
      <c r="G280" s="282">
        <f t="shared" si="174"/>
        <v>36.367253592669798</v>
      </c>
      <c r="H280" s="282">
        <f t="shared" si="174"/>
        <v>35.24225976027158</v>
      </c>
      <c r="I280" s="282">
        <f t="shared" si="174"/>
        <v>33.81013670094918</v>
      </c>
      <c r="J280" s="282">
        <f t="shared" si="174"/>
        <v>31.809652009657459</v>
      </c>
      <c r="K280" s="282">
        <f t="shared" si="174"/>
        <v>32.623014540324547</v>
      </c>
      <c r="L280" s="282">
        <f t="shared" si="174"/>
        <v>33.148094968870218</v>
      </c>
      <c r="M280" s="282">
        <f t="shared" si="174"/>
        <v>33.650478783307726</v>
      </c>
      <c r="N280" s="282">
        <f t="shared" si="174"/>
        <v>33.068481114278185</v>
      </c>
      <c r="O280" s="282">
        <f t="shared" si="174"/>
        <v>35.273688706064668</v>
      </c>
      <c r="P280" s="282">
        <f t="shared" si="174"/>
        <v>42.535332913039021</v>
      </c>
      <c r="Q280" s="282">
        <f t="shared" si="174"/>
        <v>36.308045925591166</v>
      </c>
      <c r="R280" s="282">
        <f t="shared" si="174"/>
        <v>37.273562035338024</v>
      </c>
      <c r="S280" s="282">
        <f t="shared" si="174"/>
        <v>38.545211351592819</v>
      </c>
      <c r="T280" s="282">
        <f t="shared" si="174"/>
        <v>40.194272283857188</v>
      </c>
      <c r="U280" s="282">
        <f t="shared" si="174"/>
        <v>40.824831319837514</v>
      </c>
      <c r="V280" s="282">
        <f t="shared" si="174"/>
        <v>40.824218003773389</v>
      </c>
      <c r="W280" s="282">
        <f t="shared" si="174"/>
        <v>36.305258122353436</v>
      </c>
      <c r="X280" s="282">
        <f t="shared" si="174"/>
        <v>46.565554549916946</v>
      </c>
      <c r="Y280" s="282">
        <f t="shared" si="174"/>
        <v>45.16225663184445</v>
      </c>
      <c r="Z280" s="282">
        <f t="shared" si="174"/>
        <v>39.894764526438465</v>
      </c>
      <c r="AA280" s="282">
        <f t="shared" si="174"/>
        <v>49.002687643227375</v>
      </c>
      <c r="AB280" s="282">
        <f t="shared" si="174"/>
        <v>36.528103885410744</v>
      </c>
      <c r="AC280" s="282">
        <f t="shared" si="174"/>
        <v>48.229528599834417</v>
      </c>
      <c r="AD280" s="282">
        <f t="shared" si="174"/>
        <v>73.677037726546658</v>
      </c>
      <c r="AE280" s="282">
        <f t="shared" si="174"/>
        <v>62.118016716916522</v>
      </c>
      <c r="AF280" s="282">
        <f t="shared" si="174"/>
        <v>72.146885512386135</v>
      </c>
      <c r="AG280" s="282">
        <f t="shared" si="174"/>
        <v>77.74567688366443</v>
      </c>
      <c r="AH280" s="282">
        <f t="shared" si="174"/>
        <v>77.278435633849853</v>
      </c>
      <c r="AI280" s="283">
        <f>AI277*AI279</f>
        <v>73.258028698588006</v>
      </c>
      <c r="AJ280" s="282">
        <f>AJ277*AJ279</f>
        <v>68.711055356736153</v>
      </c>
      <c r="AK280" s="282">
        <f>AK277*AK279</f>
        <v>65.42071512660948</v>
      </c>
      <c r="AL280" s="581"/>
      <c r="AM280" s="581"/>
      <c r="AN280" s="581"/>
      <c r="AO280" s="581"/>
      <c r="AP280" s="581"/>
    </row>
    <row r="281" spans="1:42" ht="18" x14ac:dyDescent="0.35">
      <c r="A281" s="275" t="s">
        <v>249</v>
      </c>
      <c r="B281" s="593"/>
      <c r="C281" s="282">
        <v>0</v>
      </c>
      <c r="D281" s="282">
        <v>0</v>
      </c>
      <c r="E281" s="282">
        <v>0</v>
      </c>
      <c r="F281" s="282">
        <v>0</v>
      </c>
      <c r="G281" s="282">
        <v>0</v>
      </c>
      <c r="H281" s="282">
        <v>0</v>
      </c>
      <c r="I281" s="282">
        <v>0</v>
      </c>
      <c r="J281" s="282">
        <v>0</v>
      </c>
      <c r="K281" s="282">
        <v>0</v>
      </c>
      <c r="L281" s="282">
        <v>0</v>
      </c>
      <c r="M281" s="282">
        <v>0</v>
      </c>
      <c r="N281" s="282">
        <v>0</v>
      </c>
      <c r="O281" s="282">
        <v>0</v>
      </c>
      <c r="P281" s="282">
        <v>0</v>
      </c>
      <c r="Q281" s="282">
        <v>0</v>
      </c>
      <c r="R281" s="282">
        <v>0</v>
      </c>
      <c r="S281" s="282">
        <v>0</v>
      </c>
      <c r="T281" s="282">
        <v>0</v>
      </c>
      <c r="U281" s="282">
        <v>0</v>
      </c>
      <c r="V281" s="282">
        <v>0</v>
      </c>
      <c r="W281" s="282">
        <v>0</v>
      </c>
      <c r="X281" s="282">
        <v>0</v>
      </c>
      <c r="Y281" s="282">
        <v>0</v>
      </c>
      <c r="Z281" s="282">
        <v>0</v>
      </c>
      <c r="AA281" s="282">
        <v>0</v>
      </c>
      <c r="AB281" s="282">
        <v>0</v>
      </c>
      <c r="AC281" s="282">
        <v>0</v>
      </c>
      <c r="AD281" s="282">
        <v>0</v>
      </c>
      <c r="AE281" s="282">
        <v>0</v>
      </c>
      <c r="AF281" s="282">
        <v>0</v>
      </c>
      <c r="AG281" s="282">
        <v>0</v>
      </c>
      <c r="AH281" s="282">
        <v>0</v>
      </c>
      <c r="AI281" s="283">
        <v>0</v>
      </c>
      <c r="AJ281" s="282">
        <v>0</v>
      </c>
      <c r="AK281" s="282">
        <v>0</v>
      </c>
      <c r="AL281" s="581"/>
      <c r="AM281" s="581"/>
      <c r="AN281" s="581"/>
      <c r="AO281" s="581"/>
      <c r="AP281" s="581"/>
    </row>
    <row r="282" spans="1:42" ht="18" x14ac:dyDescent="0.35">
      <c r="A282" s="275" t="s">
        <v>231</v>
      </c>
      <c r="B282" s="593"/>
      <c r="C282" s="282">
        <v>0</v>
      </c>
      <c r="D282" s="282">
        <v>0</v>
      </c>
      <c r="E282" s="282">
        <v>0</v>
      </c>
      <c r="F282" s="282">
        <v>0</v>
      </c>
      <c r="G282" s="282">
        <v>0</v>
      </c>
      <c r="H282" s="282">
        <v>0</v>
      </c>
      <c r="I282" s="282">
        <v>0</v>
      </c>
      <c r="J282" s="282">
        <v>0</v>
      </c>
      <c r="K282" s="282">
        <v>0</v>
      </c>
      <c r="L282" s="282">
        <v>0</v>
      </c>
      <c r="M282" s="282">
        <v>0</v>
      </c>
      <c r="N282" s="282">
        <v>0</v>
      </c>
      <c r="O282" s="282">
        <v>0</v>
      </c>
      <c r="P282" s="282">
        <v>0</v>
      </c>
      <c r="Q282" s="282">
        <v>0</v>
      </c>
      <c r="R282" s="282">
        <v>0</v>
      </c>
      <c r="S282" s="282">
        <v>0</v>
      </c>
      <c r="T282" s="282">
        <v>0</v>
      </c>
      <c r="U282" s="282">
        <v>0</v>
      </c>
      <c r="V282" s="282">
        <v>0</v>
      </c>
      <c r="W282" s="282">
        <v>0</v>
      </c>
      <c r="X282" s="282">
        <v>0</v>
      </c>
      <c r="Y282" s="282">
        <v>0</v>
      </c>
      <c r="Z282" s="282">
        <v>0</v>
      </c>
      <c r="AA282" s="282">
        <v>0</v>
      </c>
      <c r="AB282" s="282">
        <v>0</v>
      </c>
      <c r="AC282" s="282">
        <v>0</v>
      </c>
      <c r="AD282" s="282">
        <v>0</v>
      </c>
      <c r="AE282" s="282">
        <v>0</v>
      </c>
      <c r="AF282" s="282">
        <v>0</v>
      </c>
      <c r="AG282" s="282">
        <v>0</v>
      </c>
      <c r="AH282" s="282">
        <v>0</v>
      </c>
      <c r="AI282" s="283">
        <v>0</v>
      </c>
      <c r="AJ282" s="282">
        <v>0</v>
      </c>
      <c r="AK282" s="282">
        <v>0</v>
      </c>
      <c r="AL282" s="581"/>
      <c r="AM282" s="581"/>
      <c r="AN282" s="581"/>
      <c r="AO282" s="581"/>
      <c r="AP282" s="581"/>
    </row>
    <row r="283" spans="1:42" ht="18" x14ac:dyDescent="0.35">
      <c r="A283" s="275" t="s">
        <v>232</v>
      </c>
      <c r="B283" s="593"/>
      <c r="C283" s="282">
        <v>0</v>
      </c>
      <c r="D283" s="282">
        <v>0</v>
      </c>
      <c r="E283" s="282">
        <v>0</v>
      </c>
      <c r="F283" s="282">
        <v>0</v>
      </c>
      <c r="G283" s="282">
        <v>0</v>
      </c>
      <c r="H283" s="282">
        <v>0</v>
      </c>
      <c r="I283" s="282">
        <v>0</v>
      </c>
      <c r="J283" s="282">
        <v>0</v>
      </c>
      <c r="K283" s="282">
        <v>0</v>
      </c>
      <c r="L283" s="282">
        <v>0</v>
      </c>
      <c r="M283" s="282">
        <v>0</v>
      </c>
      <c r="N283" s="282">
        <v>0</v>
      </c>
      <c r="O283" s="282">
        <v>0</v>
      </c>
      <c r="P283" s="282">
        <v>0</v>
      </c>
      <c r="Q283" s="282">
        <v>0</v>
      </c>
      <c r="R283" s="282">
        <v>0</v>
      </c>
      <c r="S283" s="282">
        <v>0</v>
      </c>
      <c r="T283" s="282">
        <v>0</v>
      </c>
      <c r="U283" s="282">
        <v>0</v>
      </c>
      <c r="V283" s="282">
        <v>0</v>
      </c>
      <c r="W283" s="282">
        <v>0</v>
      </c>
      <c r="X283" s="282">
        <v>0</v>
      </c>
      <c r="Y283" s="282">
        <v>0</v>
      </c>
      <c r="Z283" s="282">
        <v>0</v>
      </c>
      <c r="AA283" s="282">
        <v>0</v>
      </c>
      <c r="AB283" s="282">
        <v>0</v>
      </c>
      <c r="AC283" s="282">
        <v>0</v>
      </c>
      <c r="AD283" s="282">
        <v>0</v>
      </c>
      <c r="AE283" s="282">
        <v>0</v>
      </c>
      <c r="AF283" s="282">
        <v>0</v>
      </c>
      <c r="AG283" s="282">
        <v>0</v>
      </c>
      <c r="AH283" s="282">
        <v>0</v>
      </c>
      <c r="AI283" s="283">
        <v>0</v>
      </c>
      <c r="AJ283" s="282">
        <v>0</v>
      </c>
      <c r="AK283" s="282">
        <v>0</v>
      </c>
      <c r="AL283" s="581"/>
      <c r="AM283" s="581"/>
      <c r="AN283" s="581"/>
      <c r="AO283" s="581"/>
      <c r="AP283" s="581"/>
    </row>
    <row r="284" spans="1:42" ht="18" x14ac:dyDescent="0.35">
      <c r="A284" s="271" t="s">
        <v>233</v>
      </c>
      <c r="B284" s="594"/>
      <c r="C284" s="595">
        <f>IF(OR((1-(C281+C282+C283)&lt;0),((1-(C281+C282+C283))&gt;1)),"Out of valid range",(1-(C281+C282+C283)))</f>
        <v>1</v>
      </c>
      <c r="D284" s="595">
        <f t="shared" ref="D284:AI284" si="175">IF(OR((1-(D281+D282+D283)&lt;0),((1-(D281+D282+D283))&gt;1)),"Out of valid range",(1-(D281+D282+D283)))</f>
        <v>1</v>
      </c>
      <c r="E284" s="595">
        <f t="shared" si="175"/>
        <v>1</v>
      </c>
      <c r="F284" s="595">
        <f t="shared" si="175"/>
        <v>1</v>
      </c>
      <c r="G284" s="595">
        <f t="shared" si="175"/>
        <v>1</v>
      </c>
      <c r="H284" s="595">
        <f t="shared" si="175"/>
        <v>1</v>
      </c>
      <c r="I284" s="595">
        <f t="shared" si="175"/>
        <v>1</v>
      </c>
      <c r="J284" s="595">
        <f t="shared" si="175"/>
        <v>1</v>
      </c>
      <c r="K284" s="595">
        <f t="shared" si="175"/>
        <v>1</v>
      </c>
      <c r="L284" s="595">
        <f t="shared" si="175"/>
        <v>1</v>
      </c>
      <c r="M284" s="595">
        <f t="shared" si="175"/>
        <v>1</v>
      </c>
      <c r="N284" s="595">
        <f t="shared" si="175"/>
        <v>1</v>
      </c>
      <c r="O284" s="595">
        <f t="shared" si="175"/>
        <v>1</v>
      </c>
      <c r="P284" s="595">
        <f t="shared" si="175"/>
        <v>1</v>
      </c>
      <c r="Q284" s="595">
        <f t="shared" si="175"/>
        <v>1</v>
      </c>
      <c r="R284" s="595">
        <f t="shared" si="175"/>
        <v>1</v>
      </c>
      <c r="S284" s="595">
        <f t="shared" si="175"/>
        <v>1</v>
      </c>
      <c r="T284" s="595">
        <f t="shared" si="175"/>
        <v>1</v>
      </c>
      <c r="U284" s="595">
        <f t="shared" si="175"/>
        <v>1</v>
      </c>
      <c r="V284" s="595">
        <f t="shared" si="175"/>
        <v>1</v>
      </c>
      <c r="W284" s="595">
        <f t="shared" si="175"/>
        <v>1</v>
      </c>
      <c r="X284" s="595">
        <f t="shared" si="175"/>
        <v>1</v>
      </c>
      <c r="Y284" s="595">
        <f t="shared" si="175"/>
        <v>1</v>
      </c>
      <c r="Z284" s="595">
        <f t="shared" si="175"/>
        <v>1</v>
      </c>
      <c r="AA284" s="595">
        <f t="shared" si="175"/>
        <v>1</v>
      </c>
      <c r="AB284" s="595">
        <f t="shared" si="175"/>
        <v>1</v>
      </c>
      <c r="AC284" s="595">
        <f t="shared" si="175"/>
        <v>1</v>
      </c>
      <c r="AD284" s="595">
        <f t="shared" si="175"/>
        <v>1</v>
      </c>
      <c r="AE284" s="595">
        <f t="shared" si="175"/>
        <v>1</v>
      </c>
      <c r="AF284" s="595">
        <f t="shared" si="175"/>
        <v>1</v>
      </c>
      <c r="AG284" s="595">
        <f t="shared" si="175"/>
        <v>1</v>
      </c>
      <c r="AH284" s="595">
        <f t="shared" si="175"/>
        <v>1</v>
      </c>
      <c r="AI284" s="596">
        <f t="shared" si="175"/>
        <v>1</v>
      </c>
      <c r="AJ284" s="595">
        <f>IF(OR((1-(AJ281+AJ282+AJ283)&lt;0),((1-(AJ281+AJ282+AJ283))&gt;1)),"Out of valid range",(1-(AJ281+AJ282+AJ283)))</f>
        <v>1</v>
      </c>
      <c r="AK284" s="595">
        <f>IF(OR((1-(AK281+AK282+AK283)&lt;0),((1-(AK281+AK282+AK283))&gt;1)),"Out of valid range",(1-(AK281+AK282+AK283)))</f>
        <v>1</v>
      </c>
      <c r="AL284" s="581"/>
      <c r="AM284" s="581"/>
      <c r="AN284" s="581"/>
      <c r="AO284" s="581"/>
      <c r="AP284" s="581"/>
    </row>
    <row r="285" spans="1:42" ht="18" x14ac:dyDescent="0.35">
      <c r="A285" s="271" t="s">
        <v>234</v>
      </c>
      <c r="B285" s="594" t="s">
        <v>235</v>
      </c>
      <c r="C285" s="595">
        <f>IF(C278=0,0,C276*C280*C284*C278)</f>
        <v>165295.30097919403</v>
      </c>
      <c r="D285" s="595">
        <f t="shared" ref="D285:AH285" si="176">IF(D278=0,0,D276*D280*D284*D278)</f>
        <v>321459.49800136324</v>
      </c>
      <c r="E285" s="595">
        <f t="shared" si="176"/>
        <v>360611.12897937332</v>
      </c>
      <c r="F285" s="595">
        <f t="shared" si="176"/>
        <v>410948.00599038223</v>
      </c>
      <c r="G285" s="595">
        <f t="shared" si="176"/>
        <v>402453.57505844726</v>
      </c>
      <c r="H285" s="595">
        <f t="shared" si="176"/>
        <v>391985.20598699909</v>
      </c>
      <c r="I285" s="595">
        <f t="shared" si="176"/>
        <v>385726.08889549196</v>
      </c>
      <c r="J285" s="595">
        <f t="shared" si="176"/>
        <v>346913.28147277341</v>
      </c>
      <c r="K285" s="595">
        <f t="shared" si="176"/>
        <v>412623.17393009231</v>
      </c>
      <c r="L285" s="595">
        <f t="shared" si="176"/>
        <v>433463.3901937363</v>
      </c>
      <c r="M285" s="595">
        <f t="shared" si="176"/>
        <v>416197.53488465532</v>
      </c>
      <c r="N285" s="595">
        <f t="shared" si="176"/>
        <v>426887.68137357419</v>
      </c>
      <c r="O285" s="595">
        <f t="shared" si="176"/>
        <v>527979.4544127431</v>
      </c>
      <c r="P285" s="595">
        <f t="shared" si="176"/>
        <v>639211.03145066183</v>
      </c>
      <c r="Q285" s="595">
        <f t="shared" si="176"/>
        <v>534545.8190193309</v>
      </c>
      <c r="R285" s="595">
        <f t="shared" si="176"/>
        <v>538227.4111997498</v>
      </c>
      <c r="S285" s="595">
        <f t="shared" si="176"/>
        <v>559759.42043266876</v>
      </c>
      <c r="T285" s="595">
        <f t="shared" si="176"/>
        <v>583833.05529983761</v>
      </c>
      <c r="U285" s="595">
        <f t="shared" si="176"/>
        <v>613080.62997733406</v>
      </c>
      <c r="V285" s="595">
        <f t="shared" si="176"/>
        <v>617235.79030023143</v>
      </c>
      <c r="W285" s="595">
        <f t="shared" si="176"/>
        <v>599779.5602433841</v>
      </c>
      <c r="X285" s="595">
        <f t="shared" si="176"/>
        <v>808315.75975984207</v>
      </c>
      <c r="Y285" s="595">
        <f t="shared" si="176"/>
        <v>836369.03824600938</v>
      </c>
      <c r="Z285" s="595">
        <f t="shared" si="176"/>
        <v>793704.77637872379</v>
      </c>
      <c r="AA285" s="595">
        <f t="shared" si="176"/>
        <v>977954.80775901291</v>
      </c>
      <c r="AB285" s="595">
        <f t="shared" si="176"/>
        <v>754752.56721106474</v>
      </c>
      <c r="AC285" s="595">
        <f t="shared" si="176"/>
        <v>990900.27540630451</v>
      </c>
      <c r="AD285" s="595">
        <f t="shared" si="176"/>
        <v>1418965.4403739362</v>
      </c>
      <c r="AE285" s="595">
        <f t="shared" si="176"/>
        <v>1204420.259205451</v>
      </c>
      <c r="AF285" s="595">
        <f t="shared" si="176"/>
        <v>1490128.735186541</v>
      </c>
      <c r="AG285" s="595">
        <f t="shared" si="176"/>
        <v>1628064.0135646218</v>
      </c>
      <c r="AH285" s="595">
        <f t="shared" si="176"/>
        <v>1562661.9379690839</v>
      </c>
      <c r="AI285" s="596">
        <f>IF(AI278=0,0,AI276*AI280*AI284*AI278)</f>
        <v>1390842.254718347</v>
      </c>
      <c r="AJ285" s="595">
        <f>IF(AJ278=0,0,AJ276*AJ280*AJ284*AJ278)</f>
        <v>1336112.9011191777</v>
      </c>
      <c r="AK285" s="595">
        <f>IF(AK278=0,0,AK276*AK280*AK284*AK278)</f>
        <v>1344575.2452942149</v>
      </c>
      <c r="AL285" s="581"/>
      <c r="AM285" s="581"/>
      <c r="AN285" s="581"/>
      <c r="AO285" s="581"/>
      <c r="AP285" s="581"/>
    </row>
    <row r="286" spans="1:42" ht="18.75" thickBot="1" x14ac:dyDescent="0.4">
      <c r="A286" s="284" t="s">
        <v>236</v>
      </c>
      <c r="B286" s="597" t="s">
        <v>237</v>
      </c>
      <c r="C286" s="600">
        <f>C285*17/14</f>
        <v>200715.72261759275</v>
      </c>
      <c r="D286" s="598">
        <f t="shared" ref="D286:AI286" si="177">D285*17/14</f>
        <v>390343.67614451249</v>
      </c>
      <c r="E286" s="598">
        <f t="shared" si="177"/>
        <v>437884.94233209622</v>
      </c>
      <c r="F286" s="598">
        <f t="shared" si="177"/>
        <v>499008.29298832128</v>
      </c>
      <c r="G286" s="598">
        <f t="shared" si="177"/>
        <v>488693.62685668597</v>
      </c>
      <c r="H286" s="598">
        <f t="shared" si="177"/>
        <v>475982.03584135603</v>
      </c>
      <c r="I286" s="598">
        <f t="shared" si="177"/>
        <v>468381.67937309743</v>
      </c>
      <c r="J286" s="598">
        <f t="shared" si="177"/>
        <v>421251.84178836772</v>
      </c>
      <c r="K286" s="598">
        <f t="shared" si="177"/>
        <v>501042.42548654071</v>
      </c>
      <c r="L286" s="598">
        <f t="shared" si="177"/>
        <v>526348.40237810835</v>
      </c>
      <c r="M286" s="598">
        <f t="shared" si="177"/>
        <v>505382.72093136713</v>
      </c>
      <c r="N286" s="598">
        <f t="shared" si="177"/>
        <v>518363.61309648294</v>
      </c>
      <c r="O286" s="598">
        <f t="shared" si="177"/>
        <v>641117.90892975952</v>
      </c>
      <c r="P286" s="598">
        <f t="shared" si="177"/>
        <v>776184.8239043752</v>
      </c>
      <c r="Q286" s="598">
        <f t="shared" si="177"/>
        <v>649091.35166633036</v>
      </c>
      <c r="R286" s="598">
        <f t="shared" si="177"/>
        <v>653561.85645683913</v>
      </c>
      <c r="S286" s="598">
        <f t="shared" si="177"/>
        <v>679707.86766824056</v>
      </c>
      <c r="T286" s="598">
        <f t="shared" si="177"/>
        <v>708940.13857837417</v>
      </c>
      <c r="U286" s="598">
        <f t="shared" si="177"/>
        <v>744455.05068676278</v>
      </c>
      <c r="V286" s="598">
        <f t="shared" si="177"/>
        <v>749500.60250742384</v>
      </c>
      <c r="W286" s="598">
        <f t="shared" si="177"/>
        <v>728303.75172410929</v>
      </c>
      <c r="X286" s="598">
        <f t="shared" si="177"/>
        <v>981526.27970837965</v>
      </c>
      <c r="Y286" s="598">
        <f t="shared" si="177"/>
        <v>1015590.9750130114</v>
      </c>
      <c r="Z286" s="598">
        <f t="shared" si="177"/>
        <v>963784.37131702178</v>
      </c>
      <c r="AA286" s="598">
        <f t="shared" si="177"/>
        <v>1187516.5522788013</v>
      </c>
      <c r="AB286" s="598">
        <f t="shared" si="177"/>
        <v>916485.2601848644</v>
      </c>
      <c r="AC286" s="598">
        <f t="shared" si="177"/>
        <v>1203236.0487076554</v>
      </c>
      <c r="AD286" s="598">
        <f t="shared" si="177"/>
        <v>1723029.4633112082</v>
      </c>
      <c r="AE286" s="598">
        <f t="shared" si="177"/>
        <v>1462510.314749476</v>
      </c>
      <c r="AF286" s="598">
        <f t="shared" si="177"/>
        <v>1809442.0355836567</v>
      </c>
      <c r="AG286" s="598">
        <f t="shared" si="177"/>
        <v>1976934.8736141834</v>
      </c>
      <c r="AH286" s="598">
        <f t="shared" si="177"/>
        <v>1897518.0675338877</v>
      </c>
      <c r="AI286" s="599">
        <f t="shared" si="177"/>
        <v>1688879.8807294215</v>
      </c>
      <c r="AJ286" s="598">
        <f>AJ285*17/14</f>
        <v>1622422.8085018585</v>
      </c>
      <c r="AK286" s="598">
        <f>AK285*17/14</f>
        <v>1632698.5121429751</v>
      </c>
      <c r="AL286" s="581"/>
      <c r="AM286" s="581"/>
      <c r="AN286" s="581"/>
      <c r="AO286" s="581"/>
      <c r="AP286" s="581"/>
    </row>
    <row r="287" spans="1:42" ht="15.75" thickTop="1" x14ac:dyDescent="0.25">
      <c r="A287" s="589" t="s">
        <v>245</v>
      </c>
      <c r="B287" s="590"/>
      <c r="C287" s="591">
        <v>1990</v>
      </c>
      <c r="D287" s="591">
        <v>1991</v>
      </c>
      <c r="E287" s="591">
        <v>1992</v>
      </c>
      <c r="F287" s="591">
        <v>1993</v>
      </c>
      <c r="G287" s="591">
        <v>1994</v>
      </c>
      <c r="H287" s="591">
        <v>1995</v>
      </c>
      <c r="I287" s="591">
        <v>1996</v>
      </c>
      <c r="J287" s="591">
        <v>1997</v>
      </c>
      <c r="K287" s="591">
        <v>1998</v>
      </c>
      <c r="L287" s="591">
        <v>1999</v>
      </c>
      <c r="M287" s="591">
        <v>2000</v>
      </c>
      <c r="N287" s="591">
        <v>2001</v>
      </c>
      <c r="O287" s="591">
        <v>2002</v>
      </c>
      <c r="P287" s="591">
        <v>2003</v>
      </c>
      <c r="Q287" s="591">
        <v>2004</v>
      </c>
      <c r="R287" s="591">
        <v>2005</v>
      </c>
      <c r="S287" s="591">
        <v>2006</v>
      </c>
      <c r="T287" s="591">
        <v>2007</v>
      </c>
      <c r="U287" s="591">
        <v>2008</v>
      </c>
      <c r="V287" s="591">
        <v>2009</v>
      </c>
      <c r="W287" s="591">
        <v>2010</v>
      </c>
      <c r="X287" s="591">
        <v>2011</v>
      </c>
      <c r="Y287" s="591">
        <v>2012</v>
      </c>
      <c r="Z287" s="591">
        <v>2013</v>
      </c>
      <c r="AA287" s="591">
        <v>2014</v>
      </c>
      <c r="AB287" s="591">
        <v>2015</v>
      </c>
      <c r="AC287" s="591">
        <v>2016</v>
      </c>
      <c r="AD287" s="591">
        <v>2017</v>
      </c>
      <c r="AE287" s="591">
        <v>2018</v>
      </c>
      <c r="AF287" s="591">
        <v>2019</v>
      </c>
      <c r="AG287" s="591">
        <v>2020</v>
      </c>
      <c r="AH287" s="591">
        <v>2021</v>
      </c>
      <c r="AI287" s="592">
        <v>2022</v>
      </c>
      <c r="AJ287" s="591">
        <v>2023</v>
      </c>
      <c r="AK287" s="591">
        <v>2024</v>
      </c>
      <c r="AL287" s="581"/>
      <c r="AM287" s="581"/>
      <c r="AN287" s="581"/>
      <c r="AO287" s="581"/>
      <c r="AP287" s="581"/>
    </row>
    <row r="288" spans="1:42" ht="18" x14ac:dyDescent="0.35">
      <c r="A288" s="271" t="s">
        <v>222</v>
      </c>
      <c r="B288" s="272" t="s">
        <v>60</v>
      </c>
      <c r="C288" s="273">
        <f t="shared" ref="C288:AI288" si="178">C142</f>
        <v>192588</v>
      </c>
      <c r="D288" s="273">
        <f t="shared" si="178"/>
        <v>172859</v>
      </c>
      <c r="E288" s="273">
        <f t="shared" si="178"/>
        <v>177368</v>
      </c>
      <c r="F288" s="273">
        <f t="shared" si="178"/>
        <v>150602</v>
      </c>
      <c r="G288" s="273">
        <f t="shared" si="178"/>
        <v>141400</v>
      </c>
      <c r="H288" s="273">
        <f t="shared" si="178"/>
        <v>129729</v>
      </c>
      <c r="I288" s="273">
        <f t="shared" si="178"/>
        <v>117844</v>
      </c>
      <c r="J288" s="273">
        <f t="shared" si="178"/>
        <v>114235</v>
      </c>
      <c r="K288" s="273">
        <f t="shared" si="178"/>
        <v>92199</v>
      </c>
      <c r="L288" s="273">
        <f t="shared" si="178"/>
        <v>87664</v>
      </c>
      <c r="M288" s="273">
        <f t="shared" si="178"/>
        <v>93329</v>
      </c>
      <c r="N288" s="273">
        <f t="shared" si="178"/>
        <v>83431</v>
      </c>
      <c r="O288" s="273">
        <f t="shared" si="178"/>
        <v>58916</v>
      </c>
      <c r="P288" s="273">
        <f t="shared" si="178"/>
        <v>58421</v>
      </c>
      <c r="Q288" s="273">
        <f t="shared" si="178"/>
        <v>59673</v>
      </c>
      <c r="R288" s="273">
        <f t="shared" si="178"/>
        <v>57635</v>
      </c>
      <c r="S288" s="273">
        <f t="shared" si="178"/>
        <v>55474</v>
      </c>
      <c r="T288" s="273">
        <f t="shared" si="178"/>
        <v>55655</v>
      </c>
      <c r="U288" s="273">
        <f t="shared" si="178"/>
        <v>48196.23</v>
      </c>
      <c r="V288" s="273">
        <f t="shared" si="178"/>
        <v>46480.79</v>
      </c>
      <c r="W288" s="273">
        <f t="shared" si="178"/>
        <v>44900.49</v>
      </c>
      <c r="X288" s="273">
        <f t="shared" si="178"/>
        <v>43284.78</v>
      </c>
      <c r="Y288" s="273">
        <f t="shared" si="178"/>
        <v>42934.84</v>
      </c>
      <c r="Z288" s="273">
        <f t="shared" si="178"/>
        <v>43375.8</v>
      </c>
      <c r="AA288" s="273">
        <f t="shared" si="178"/>
        <v>43549.49</v>
      </c>
      <c r="AB288" s="273">
        <f t="shared" si="178"/>
        <v>49091.01</v>
      </c>
      <c r="AC288" s="273">
        <f t="shared" si="178"/>
        <v>54041.41</v>
      </c>
      <c r="AD288" s="273">
        <f t="shared" si="178"/>
        <v>59777.89</v>
      </c>
      <c r="AE288" s="273">
        <f t="shared" si="178"/>
        <v>60020.22</v>
      </c>
      <c r="AF288" s="273">
        <f t="shared" si="178"/>
        <v>59198.1</v>
      </c>
      <c r="AG288" s="273">
        <f t="shared" si="178"/>
        <v>56708.25</v>
      </c>
      <c r="AH288" s="273">
        <f t="shared" si="178"/>
        <v>57317.36</v>
      </c>
      <c r="AI288" s="274">
        <f t="shared" si="178"/>
        <v>55730.6</v>
      </c>
      <c r="AJ288" s="273">
        <f>AJ142</f>
        <v>53968.79</v>
      </c>
      <c r="AK288" s="273">
        <f>AK142</f>
        <v>55927.199999999997</v>
      </c>
      <c r="AL288" s="581"/>
      <c r="AM288" s="581"/>
      <c r="AN288" s="581"/>
      <c r="AO288" s="581"/>
      <c r="AP288" s="581"/>
    </row>
    <row r="289" spans="1:42" ht="18" x14ac:dyDescent="0.35">
      <c r="A289" s="275" t="s">
        <v>223</v>
      </c>
      <c r="B289" s="272" t="s">
        <v>224</v>
      </c>
      <c r="C289" s="276">
        <f t="shared" ref="C289:AI289" si="179">C151</f>
        <v>2.7E-2</v>
      </c>
      <c r="D289" s="276">
        <f t="shared" si="179"/>
        <v>2.7E-2</v>
      </c>
      <c r="E289" s="276">
        <f t="shared" si="179"/>
        <v>2.7E-2</v>
      </c>
      <c r="F289" s="276">
        <f t="shared" si="179"/>
        <v>2.7E-2</v>
      </c>
      <c r="G289" s="276">
        <f t="shared" si="179"/>
        <v>2.7E-2</v>
      </c>
      <c r="H289" s="276">
        <f t="shared" si="179"/>
        <v>2.7E-2</v>
      </c>
      <c r="I289" s="276">
        <f t="shared" si="179"/>
        <v>2.7E-2</v>
      </c>
      <c r="J289" s="276">
        <f t="shared" si="179"/>
        <v>2.7E-2</v>
      </c>
      <c r="K289" s="276">
        <f t="shared" si="179"/>
        <v>2.7E-2</v>
      </c>
      <c r="L289" s="276">
        <f t="shared" si="179"/>
        <v>2.7E-2</v>
      </c>
      <c r="M289" s="276">
        <f t="shared" si="179"/>
        <v>2.7E-2</v>
      </c>
      <c r="N289" s="276">
        <f t="shared" si="179"/>
        <v>2.7E-2</v>
      </c>
      <c r="O289" s="276">
        <f t="shared" si="179"/>
        <v>2.7E-2</v>
      </c>
      <c r="P289" s="276">
        <f t="shared" si="179"/>
        <v>2.7E-2</v>
      </c>
      <c r="Q289" s="276">
        <f t="shared" si="179"/>
        <v>2.7E-2</v>
      </c>
      <c r="R289" s="276">
        <f t="shared" si="179"/>
        <v>2.7E-2</v>
      </c>
      <c r="S289" s="276">
        <f t="shared" si="179"/>
        <v>2.7E-2</v>
      </c>
      <c r="T289" s="276">
        <f t="shared" si="179"/>
        <v>2.7E-2</v>
      </c>
      <c r="U289" s="276">
        <f t="shared" si="179"/>
        <v>2.7E-2</v>
      </c>
      <c r="V289" s="276">
        <f t="shared" si="179"/>
        <v>2.7E-2</v>
      </c>
      <c r="W289" s="276">
        <f t="shared" si="179"/>
        <v>2.7E-2</v>
      </c>
      <c r="X289" s="276">
        <f t="shared" si="179"/>
        <v>2.7E-2</v>
      </c>
      <c r="Y289" s="276">
        <f t="shared" si="179"/>
        <v>2.7E-2</v>
      </c>
      <c r="Z289" s="276">
        <f t="shared" si="179"/>
        <v>2.7E-2</v>
      </c>
      <c r="AA289" s="276">
        <f t="shared" si="179"/>
        <v>2.7E-2</v>
      </c>
      <c r="AB289" s="276">
        <f t="shared" si="179"/>
        <v>2.7E-2</v>
      </c>
      <c r="AC289" s="276">
        <f t="shared" si="179"/>
        <v>2.7E-2</v>
      </c>
      <c r="AD289" s="276">
        <f t="shared" si="179"/>
        <v>2.7E-2</v>
      </c>
      <c r="AE289" s="276">
        <f t="shared" si="179"/>
        <v>2.7E-2</v>
      </c>
      <c r="AF289" s="276">
        <f t="shared" si="179"/>
        <v>2.7E-2</v>
      </c>
      <c r="AG289" s="276">
        <f t="shared" si="179"/>
        <v>2.7E-2</v>
      </c>
      <c r="AH289" s="276">
        <f t="shared" si="179"/>
        <v>2.7E-2</v>
      </c>
      <c r="AI289" s="277">
        <f t="shared" si="179"/>
        <v>2.7E-2</v>
      </c>
      <c r="AJ289" s="276">
        <f>AJ151</f>
        <v>2.7E-2</v>
      </c>
      <c r="AK289" s="276">
        <f>AK151</f>
        <v>2.7E-2</v>
      </c>
      <c r="AL289" s="581"/>
      <c r="AM289" s="581"/>
      <c r="AN289" s="581"/>
      <c r="AO289" s="581"/>
      <c r="AP289" s="581"/>
    </row>
    <row r="290" spans="1:42" x14ac:dyDescent="0.25">
      <c r="A290" s="275" t="s">
        <v>225</v>
      </c>
      <c r="B290" s="272" t="s">
        <v>226</v>
      </c>
      <c r="C290" s="276">
        <f>IF(C289&gt;0.0132,410*C289-5.42)/100</f>
        <v>5.6500000000000002E-2</v>
      </c>
      <c r="D290" s="276">
        <f t="shared" ref="D290:AI290" si="180">IF(D289&gt;0.0132,410*D289-5.42)/100</f>
        <v>5.6500000000000002E-2</v>
      </c>
      <c r="E290" s="276">
        <f t="shared" si="180"/>
        <v>5.6500000000000002E-2</v>
      </c>
      <c r="F290" s="276">
        <f t="shared" si="180"/>
        <v>5.6500000000000002E-2</v>
      </c>
      <c r="G290" s="276">
        <f t="shared" si="180"/>
        <v>5.6500000000000002E-2</v>
      </c>
      <c r="H290" s="276">
        <f t="shared" si="180"/>
        <v>5.6500000000000002E-2</v>
      </c>
      <c r="I290" s="276">
        <f t="shared" si="180"/>
        <v>5.6500000000000002E-2</v>
      </c>
      <c r="J290" s="276">
        <f t="shared" si="180"/>
        <v>5.6500000000000002E-2</v>
      </c>
      <c r="K290" s="276">
        <f t="shared" si="180"/>
        <v>5.6500000000000002E-2</v>
      </c>
      <c r="L290" s="276">
        <f t="shared" si="180"/>
        <v>5.6500000000000002E-2</v>
      </c>
      <c r="M290" s="276">
        <f t="shared" si="180"/>
        <v>5.6500000000000002E-2</v>
      </c>
      <c r="N290" s="276">
        <f t="shared" si="180"/>
        <v>5.6500000000000002E-2</v>
      </c>
      <c r="O290" s="276">
        <f t="shared" si="180"/>
        <v>5.6500000000000002E-2</v>
      </c>
      <c r="P290" s="276">
        <f t="shared" si="180"/>
        <v>5.6500000000000002E-2</v>
      </c>
      <c r="Q290" s="276">
        <f t="shared" si="180"/>
        <v>5.6500000000000002E-2</v>
      </c>
      <c r="R290" s="276">
        <f t="shared" si="180"/>
        <v>5.6500000000000002E-2</v>
      </c>
      <c r="S290" s="276">
        <f t="shared" si="180"/>
        <v>5.6500000000000002E-2</v>
      </c>
      <c r="T290" s="276">
        <f t="shared" si="180"/>
        <v>5.6500000000000002E-2</v>
      </c>
      <c r="U290" s="276">
        <f t="shared" si="180"/>
        <v>5.6500000000000002E-2</v>
      </c>
      <c r="V290" s="276">
        <f t="shared" si="180"/>
        <v>5.6500000000000002E-2</v>
      </c>
      <c r="W290" s="276">
        <f t="shared" si="180"/>
        <v>5.6500000000000002E-2</v>
      </c>
      <c r="X290" s="276">
        <f t="shared" si="180"/>
        <v>5.6500000000000002E-2</v>
      </c>
      <c r="Y290" s="276">
        <f t="shared" si="180"/>
        <v>5.6500000000000002E-2</v>
      </c>
      <c r="Z290" s="276">
        <f t="shared" si="180"/>
        <v>5.6500000000000002E-2</v>
      </c>
      <c r="AA290" s="276">
        <f t="shared" si="180"/>
        <v>5.6500000000000002E-2</v>
      </c>
      <c r="AB290" s="276">
        <f t="shared" si="180"/>
        <v>5.6500000000000002E-2</v>
      </c>
      <c r="AC290" s="276">
        <f t="shared" si="180"/>
        <v>5.6500000000000002E-2</v>
      </c>
      <c r="AD290" s="276">
        <f t="shared" si="180"/>
        <v>5.6500000000000002E-2</v>
      </c>
      <c r="AE290" s="276">
        <f t="shared" si="180"/>
        <v>5.6500000000000002E-2</v>
      </c>
      <c r="AF290" s="276">
        <f t="shared" si="180"/>
        <v>5.6500000000000002E-2</v>
      </c>
      <c r="AG290" s="276">
        <f t="shared" si="180"/>
        <v>5.6500000000000002E-2</v>
      </c>
      <c r="AH290" s="276">
        <f t="shared" si="180"/>
        <v>5.6500000000000002E-2</v>
      </c>
      <c r="AI290" s="277">
        <f t="shared" si="180"/>
        <v>5.6500000000000002E-2</v>
      </c>
      <c r="AJ290" s="276">
        <f>IF(AJ289&gt;0.0132,410*AJ289-5.42)/100</f>
        <v>5.6500000000000002E-2</v>
      </c>
      <c r="AK290" s="276">
        <f>IF(AK289&gt;0.0132,410*AK289-5.42)/100</f>
        <v>5.6500000000000002E-2</v>
      </c>
      <c r="AL290" s="581"/>
      <c r="AM290" s="581"/>
      <c r="AN290" s="581"/>
      <c r="AO290" s="581"/>
      <c r="AP290" s="581"/>
    </row>
    <row r="291" spans="1:42" ht="18" x14ac:dyDescent="0.35">
      <c r="A291" s="275" t="s">
        <v>227</v>
      </c>
      <c r="B291" s="272" t="s">
        <v>228</v>
      </c>
      <c r="C291" s="280">
        <f t="shared" ref="C291:AI291" si="181">C149*1000</f>
        <v>1963.4999999999998</v>
      </c>
      <c r="D291" s="280">
        <f t="shared" si="181"/>
        <v>1963.4999999999998</v>
      </c>
      <c r="E291" s="280">
        <f t="shared" si="181"/>
        <v>1963.4999999999998</v>
      </c>
      <c r="F291" s="280">
        <f t="shared" si="181"/>
        <v>1963.5000000000002</v>
      </c>
      <c r="G291" s="280">
        <f t="shared" si="181"/>
        <v>1963.4999999999998</v>
      </c>
      <c r="H291" s="280">
        <f t="shared" si="181"/>
        <v>1963.4999999999998</v>
      </c>
      <c r="I291" s="280">
        <f t="shared" si="181"/>
        <v>1963.4999999999998</v>
      </c>
      <c r="J291" s="280">
        <f t="shared" si="181"/>
        <v>1963.4999999999998</v>
      </c>
      <c r="K291" s="280">
        <f t="shared" si="181"/>
        <v>1963.4999999999998</v>
      </c>
      <c r="L291" s="280">
        <f t="shared" si="181"/>
        <v>1967.0144529111151</v>
      </c>
      <c r="M291" s="280">
        <f t="shared" si="181"/>
        <v>1906.3783497090933</v>
      </c>
      <c r="N291" s="280">
        <f t="shared" si="181"/>
        <v>2044.9147199482209</v>
      </c>
      <c r="O291" s="280">
        <f t="shared" si="181"/>
        <v>2183.1680697942834</v>
      </c>
      <c r="P291" s="280">
        <f t="shared" si="181"/>
        <v>1637.1487992331524</v>
      </c>
      <c r="Q291" s="280">
        <f t="shared" si="181"/>
        <v>2076.5836307877935</v>
      </c>
      <c r="R291" s="280">
        <f t="shared" si="181"/>
        <v>2030.1070530059856</v>
      </c>
      <c r="S291" s="280">
        <f t="shared" si="181"/>
        <v>1994.9380791001188</v>
      </c>
      <c r="T291" s="280">
        <f t="shared" si="181"/>
        <v>1980.7802533465094</v>
      </c>
      <c r="U291" s="280">
        <f t="shared" si="181"/>
        <v>2044.1710575702698</v>
      </c>
      <c r="V291" s="280">
        <f t="shared" si="181"/>
        <v>2067.5993856816972</v>
      </c>
      <c r="W291" s="280">
        <f t="shared" si="181"/>
        <v>1916.8870595844278</v>
      </c>
      <c r="X291" s="280">
        <f t="shared" si="181"/>
        <v>1992.4599466602349</v>
      </c>
      <c r="Y291" s="280">
        <f t="shared" si="181"/>
        <v>1897.9341509133376</v>
      </c>
      <c r="Z291" s="280">
        <f t="shared" si="181"/>
        <v>1878.557553981713</v>
      </c>
      <c r="AA291" s="280">
        <f t="shared" si="181"/>
        <v>2151.4546324193461</v>
      </c>
      <c r="AB291" s="280">
        <f t="shared" si="181"/>
        <v>1603.9071828019019</v>
      </c>
      <c r="AC291" s="280">
        <f t="shared" si="181"/>
        <v>1971.6466835339788</v>
      </c>
      <c r="AD291" s="280">
        <f t="shared" si="181"/>
        <v>1698.0091694437524</v>
      </c>
      <c r="AE291" s="280">
        <f t="shared" si="181"/>
        <v>1470.4435705167357</v>
      </c>
      <c r="AF291" s="280">
        <f t="shared" si="181"/>
        <v>1618.794582089628</v>
      </c>
      <c r="AG291" s="280">
        <f t="shared" si="181"/>
        <v>1911.3277327373</v>
      </c>
      <c r="AH291" s="280">
        <f t="shared" si="181"/>
        <v>1812.1867790142462</v>
      </c>
      <c r="AI291" s="281">
        <f t="shared" si="181"/>
        <v>1772.4982253914366</v>
      </c>
      <c r="AJ291" s="280">
        <f>AJ149*1000</f>
        <v>1538.3523467915436</v>
      </c>
      <c r="AK291" s="280">
        <f>AK149*1000</f>
        <v>1570.7318263742864</v>
      </c>
      <c r="AL291" s="581"/>
      <c r="AM291" s="581"/>
      <c r="AN291" s="581"/>
      <c r="AO291" s="581"/>
      <c r="AP291" s="581"/>
    </row>
    <row r="292" spans="1:42" ht="18" x14ac:dyDescent="0.35">
      <c r="A292" s="275" t="s">
        <v>229</v>
      </c>
      <c r="B292" s="272" t="s">
        <v>230</v>
      </c>
      <c r="C292" s="282">
        <f>C289*C291</f>
        <v>53.014499999999991</v>
      </c>
      <c r="D292" s="282">
        <f t="shared" ref="D292:AI292" si="182">D289*D291</f>
        <v>53.014499999999991</v>
      </c>
      <c r="E292" s="282">
        <f t="shared" si="182"/>
        <v>53.014499999999991</v>
      </c>
      <c r="F292" s="282">
        <f t="shared" si="182"/>
        <v>53.014500000000005</v>
      </c>
      <c r="G292" s="282">
        <f t="shared" si="182"/>
        <v>53.014499999999991</v>
      </c>
      <c r="H292" s="282">
        <f t="shared" si="182"/>
        <v>53.014499999999991</v>
      </c>
      <c r="I292" s="282">
        <f t="shared" si="182"/>
        <v>53.014499999999991</v>
      </c>
      <c r="J292" s="282">
        <f t="shared" si="182"/>
        <v>53.014499999999991</v>
      </c>
      <c r="K292" s="282">
        <f t="shared" si="182"/>
        <v>53.014499999999991</v>
      </c>
      <c r="L292" s="282">
        <f t="shared" si="182"/>
        <v>53.109390228600105</v>
      </c>
      <c r="M292" s="282">
        <f t="shared" si="182"/>
        <v>51.472215442145519</v>
      </c>
      <c r="N292" s="282">
        <f t="shared" si="182"/>
        <v>55.212697438601964</v>
      </c>
      <c r="O292" s="282">
        <f t="shared" si="182"/>
        <v>58.945537884445649</v>
      </c>
      <c r="P292" s="282">
        <f t="shared" si="182"/>
        <v>44.203017579295114</v>
      </c>
      <c r="Q292" s="282">
        <f t="shared" si="182"/>
        <v>56.067758031270422</v>
      </c>
      <c r="R292" s="282">
        <f t="shared" si="182"/>
        <v>54.812890431161613</v>
      </c>
      <c r="S292" s="282">
        <f t="shared" si="182"/>
        <v>53.863328135703206</v>
      </c>
      <c r="T292" s="282">
        <f t="shared" si="182"/>
        <v>53.481066840355751</v>
      </c>
      <c r="U292" s="282">
        <f t="shared" si="182"/>
        <v>55.192618554397285</v>
      </c>
      <c r="V292" s="282">
        <f t="shared" si="182"/>
        <v>55.825183413405824</v>
      </c>
      <c r="W292" s="282">
        <f t="shared" si="182"/>
        <v>51.75595060877955</v>
      </c>
      <c r="X292" s="282">
        <f t="shared" si="182"/>
        <v>53.796418559826343</v>
      </c>
      <c r="Y292" s="282">
        <f t="shared" si="182"/>
        <v>51.244222074660115</v>
      </c>
      <c r="Z292" s="282">
        <f t="shared" si="182"/>
        <v>50.72105395750625</v>
      </c>
      <c r="AA292" s="282">
        <f t="shared" si="182"/>
        <v>58.089275075322348</v>
      </c>
      <c r="AB292" s="282">
        <f t="shared" si="182"/>
        <v>43.305493935651349</v>
      </c>
      <c r="AC292" s="282">
        <f t="shared" si="182"/>
        <v>53.234460455417427</v>
      </c>
      <c r="AD292" s="282">
        <f t="shared" si="182"/>
        <v>45.846247574981312</v>
      </c>
      <c r="AE292" s="282">
        <f t="shared" si="182"/>
        <v>39.701976403951861</v>
      </c>
      <c r="AF292" s="282">
        <f t="shared" si="182"/>
        <v>43.707453716419955</v>
      </c>
      <c r="AG292" s="282">
        <f t="shared" si="182"/>
        <v>51.605848783907099</v>
      </c>
      <c r="AH292" s="282">
        <f t="shared" si="182"/>
        <v>48.929043033384644</v>
      </c>
      <c r="AI292" s="283">
        <f t="shared" si="182"/>
        <v>47.857452085568788</v>
      </c>
      <c r="AJ292" s="282">
        <f>AJ289*AJ291</f>
        <v>41.535513363371678</v>
      </c>
      <c r="AK292" s="282">
        <f>AK289*AK291</f>
        <v>42.409759312105734</v>
      </c>
      <c r="AL292" s="581"/>
      <c r="AM292" s="581"/>
      <c r="AN292" s="581"/>
      <c r="AO292" s="581"/>
      <c r="AP292" s="581"/>
    </row>
    <row r="293" spans="1:42" ht="18" x14ac:dyDescent="0.35">
      <c r="A293" s="275" t="s">
        <v>249</v>
      </c>
      <c r="B293" s="593"/>
      <c r="C293" s="282">
        <v>0</v>
      </c>
      <c r="D293" s="282">
        <v>0</v>
      </c>
      <c r="E293" s="282">
        <v>0</v>
      </c>
      <c r="F293" s="282">
        <v>0</v>
      </c>
      <c r="G293" s="282">
        <v>0</v>
      </c>
      <c r="H293" s="282">
        <v>0</v>
      </c>
      <c r="I293" s="282">
        <v>0</v>
      </c>
      <c r="J293" s="282">
        <v>0</v>
      </c>
      <c r="K293" s="282">
        <v>0</v>
      </c>
      <c r="L293" s="282">
        <v>0</v>
      </c>
      <c r="M293" s="282">
        <v>0</v>
      </c>
      <c r="N293" s="282">
        <v>0</v>
      </c>
      <c r="O293" s="282">
        <v>0</v>
      </c>
      <c r="P293" s="282">
        <v>0</v>
      </c>
      <c r="Q293" s="282">
        <v>0</v>
      </c>
      <c r="R293" s="282">
        <v>0</v>
      </c>
      <c r="S293" s="282">
        <v>0</v>
      </c>
      <c r="T293" s="282">
        <v>0</v>
      </c>
      <c r="U293" s="282">
        <v>0</v>
      </c>
      <c r="V293" s="282">
        <v>0</v>
      </c>
      <c r="W293" s="282">
        <v>0</v>
      </c>
      <c r="X293" s="282">
        <v>0</v>
      </c>
      <c r="Y293" s="282">
        <v>0</v>
      </c>
      <c r="Z293" s="282">
        <v>0</v>
      </c>
      <c r="AA293" s="282">
        <v>0</v>
      </c>
      <c r="AB293" s="282">
        <v>0</v>
      </c>
      <c r="AC293" s="282">
        <v>0</v>
      </c>
      <c r="AD293" s="282">
        <v>0</v>
      </c>
      <c r="AE293" s="282">
        <v>0</v>
      </c>
      <c r="AF293" s="282">
        <v>0</v>
      </c>
      <c r="AG293" s="282">
        <v>0</v>
      </c>
      <c r="AH293" s="282">
        <v>0</v>
      </c>
      <c r="AI293" s="283">
        <v>0</v>
      </c>
      <c r="AJ293" s="282">
        <v>0</v>
      </c>
      <c r="AK293" s="282">
        <v>0</v>
      </c>
      <c r="AL293" s="581"/>
      <c r="AM293" s="581"/>
      <c r="AN293" s="581"/>
      <c r="AO293" s="581"/>
      <c r="AP293" s="581"/>
    </row>
    <row r="294" spans="1:42" ht="18" x14ac:dyDescent="0.35">
      <c r="A294" s="275" t="s">
        <v>231</v>
      </c>
      <c r="B294" s="593"/>
      <c r="C294" s="282">
        <v>0</v>
      </c>
      <c r="D294" s="282">
        <v>0</v>
      </c>
      <c r="E294" s="282">
        <v>0</v>
      </c>
      <c r="F294" s="282">
        <v>0</v>
      </c>
      <c r="G294" s="282">
        <v>0</v>
      </c>
      <c r="H294" s="282">
        <v>0</v>
      </c>
      <c r="I294" s="282">
        <v>0</v>
      </c>
      <c r="J294" s="282">
        <v>0</v>
      </c>
      <c r="K294" s="282">
        <v>0</v>
      </c>
      <c r="L294" s="282">
        <v>0</v>
      </c>
      <c r="M294" s="282">
        <v>0</v>
      </c>
      <c r="N294" s="282">
        <v>0</v>
      </c>
      <c r="O294" s="282">
        <v>0</v>
      </c>
      <c r="P294" s="282">
        <v>0</v>
      </c>
      <c r="Q294" s="282">
        <v>0</v>
      </c>
      <c r="R294" s="282">
        <v>0</v>
      </c>
      <c r="S294" s="282">
        <v>0</v>
      </c>
      <c r="T294" s="282">
        <v>0</v>
      </c>
      <c r="U294" s="282">
        <v>0</v>
      </c>
      <c r="V294" s="282">
        <v>0</v>
      </c>
      <c r="W294" s="282">
        <v>0</v>
      </c>
      <c r="X294" s="282">
        <v>0</v>
      </c>
      <c r="Y294" s="282">
        <v>0</v>
      </c>
      <c r="Z294" s="282">
        <v>0</v>
      </c>
      <c r="AA294" s="282">
        <v>0</v>
      </c>
      <c r="AB294" s="282">
        <v>0</v>
      </c>
      <c r="AC294" s="282">
        <v>0</v>
      </c>
      <c r="AD294" s="282">
        <v>0</v>
      </c>
      <c r="AE294" s="282">
        <v>0</v>
      </c>
      <c r="AF294" s="282">
        <v>0</v>
      </c>
      <c r="AG294" s="282">
        <v>0</v>
      </c>
      <c r="AH294" s="282">
        <v>0</v>
      </c>
      <c r="AI294" s="283">
        <v>0</v>
      </c>
      <c r="AJ294" s="282">
        <v>0</v>
      </c>
      <c r="AK294" s="282">
        <v>0</v>
      </c>
      <c r="AL294" s="581"/>
      <c r="AM294" s="581"/>
      <c r="AN294" s="581"/>
      <c r="AO294" s="581"/>
      <c r="AP294" s="581"/>
    </row>
    <row r="295" spans="1:42" ht="18" x14ac:dyDescent="0.35">
      <c r="A295" s="275" t="s">
        <v>232</v>
      </c>
      <c r="B295" s="593"/>
      <c r="C295" s="282">
        <v>0</v>
      </c>
      <c r="D295" s="282">
        <v>0</v>
      </c>
      <c r="E295" s="282">
        <v>0</v>
      </c>
      <c r="F295" s="282">
        <v>0</v>
      </c>
      <c r="G295" s="282">
        <v>0</v>
      </c>
      <c r="H295" s="282">
        <v>0</v>
      </c>
      <c r="I295" s="282">
        <v>0</v>
      </c>
      <c r="J295" s="282">
        <v>0</v>
      </c>
      <c r="K295" s="282">
        <v>0</v>
      </c>
      <c r="L295" s="282">
        <v>0</v>
      </c>
      <c r="M295" s="282">
        <v>0</v>
      </c>
      <c r="N295" s="282">
        <v>0</v>
      </c>
      <c r="O295" s="282">
        <v>0</v>
      </c>
      <c r="P295" s="282">
        <v>0</v>
      </c>
      <c r="Q295" s="282">
        <v>0</v>
      </c>
      <c r="R295" s="282">
        <v>0</v>
      </c>
      <c r="S295" s="282">
        <v>0</v>
      </c>
      <c r="T295" s="282">
        <v>0</v>
      </c>
      <c r="U295" s="282">
        <v>0</v>
      </c>
      <c r="V295" s="282">
        <v>0</v>
      </c>
      <c r="W295" s="282">
        <v>0</v>
      </c>
      <c r="X295" s="282">
        <v>0</v>
      </c>
      <c r="Y295" s="282">
        <v>0</v>
      </c>
      <c r="Z295" s="282">
        <v>0</v>
      </c>
      <c r="AA295" s="282">
        <v>0</v>
      </c>
      <c r="AB295" s="282">
        <v>0</v>
      </c>
      <c r="AC295" s="282">
        <v>0</v>
      </c>
      <c r="AD295" s="282">
        <v>0</v>
      </c>
      <c r="AE295" s="282">
        <v>0</v>
      </c>
      <c r="AF295" s="282">
        <v>0</v>
      </c>
      <c r="AG295" s="282">
        <v>0</v>
      </c>
      <c r="AH295" s="282">
        <v>0</v>
      </c>
      <c r="AI295" s="283">
        <v>0</v>
      </c>
      <c r="AJ295" s="282">
        <v>0</v>
      </c>
      <c r="AK295" s="282">
        <v>0</v>
      </c>
      <c r="AL295" s="581"/>
      <c r="AM295" s="581"/>
      <c r="AN295" s="581"/>
      <c r="AO295" s="581"/>
      <c r="AP295" s="581"/>
    </row>
    <row r="296" spans="1:42" ht="18" x14ac:dyDescent="0.35">
      <c r="A296" s="271" t="s">
        <v>233</v>
      </c>
      <c r="B296" s="594"/>
      <c r="C296" s="595">
        <f>IF(OR((1-(C293+C294+C295)&lt;0),((1-(C293+C294+C295))&gt;1)),"Out of valid range",(1-(C293+C294+C295)))</f>
        <v>1</v>
      </c>
      <c r="D296" s="595">
        <f t="shared" ref="D296:AI296" si="183">IF(OR((1-(D293+D294+D295)&lt;0),((1-(D293+D294+D295))&gt;1)),"Out of valid range",(1-(D293+D294+D295)))</f>
        <v>1</v>
      </c>
      <c r="E296" s="595">
        <f t="shared" si="183"/>
        <v>1</v>
      </c>
      <c r="F296" s="595">
        <f t="shared" si="183"/>
        <v>1</v>
      </c>
      <c r="G296" s="595">
        <f t="shared" si="183"/>
        <v>1</v>
      </c>
      <c r="H296" s="595">
        <f t="shared" si="183"/>
        <v>1</v>
      </c>
      <c r="I296" s="595">
        <f t="shared" si="183"/>
        <v>1</v>
      </c>
      <c r="J296" s="595">
        <f t="shared" si="183"/>
        <v>1</v>
      </c>
      <c r="K296" s="595">
        <f t="shared" si="183"/>
        <v>1</v>
      </c>
      <c r="L296" s="595">
        <f t="shared" si="183"/>
        <v>1</v>
      </c>
      <c r="M296" s="595">
        <f t="shared" si="183"/>
        <v>1</v>
      </c>
      <c r="N296" s="595">
        <f t="shared" si="183"/>
        <v>1</v>
      </c>
      <c r="O296" s="595">
        <f t="shared" si="183"/>
        <v>1</v>
      </c>
      <c r="P296" s="595">
        <f t="shared" si="183"/>
        <v>1</v>
      </c>
      <c r="Q296" s="595">
        <f t="shared" si="183"/>
        <v>1</v>
      </c>
      <c r="R296" s="595">
        <f t="shared" si="183"/>
        <v>1</v>
      </c>
      <c r="S296" s="595">
        <f t="shared" si="183"/>
        <v>1</v>
      </c>
      <c r="T296" s="595">
        <f t="shared" si="183"/>
        <v>1</v>
      </c>
      <c r="U296" s="595">
        <f t="shared" si="183"/>
        <v>1</v>
      </c>
      <c r="V296" s="595">
        <f t="shared" si="183"/>
        <v>1</v>
      </c>
      <c r="W296" s="595">
        <f t="shared" si="183"/>
        <v>1</v>
      </c>
      <c r="X296" s="595">
        <f t="shared" si="183"/>
        <v>1</v>
      </c>
      <c r="Y296" s="595">
        <f t="shared" si="183"/>
        <v>1</v>
      </c>
      <c r="Z296" s="595">
        <f t="shared" si="183"/>
        <v>1</v>
      </c>
      <c r="AA296" s="595">
        <f t="shared" si="183"/>
        <v>1</v>
      </c>
      <c r="AB296" s="595">
        <f t="shared" si="183"/>
        <v>1</v>
      </c>
      <c r="AC296" s="595">
        <f t="shared" si="183"/>
        <v>1</v>
      </c>
      <c r="AD296" s="595">
        <f t="shared" si="183"/>
        <v>1</v>
      </c>
      <c r="AE296" s="595">
        <f t="shared" si="183"/>
        <v>1</v>
      </c>
      <c r="AF296" s="595">
        <f t="shared" si="183"/>
        <v>1</v>
      </c>
      <c r="AG296" s="595">
        <f t="shared" si="183"/>
        <v>1</v>
      </c>
      <c r="AH296" s="595">
        <f t="shared" si="183"/>
        <v>1</v>
      </c>
      <c r="AI296" s="596">
        <f t="shared" si="183"/>
        <v>1</v>
      </c>
      <c r="AJ296" s="595">
        <f>IF(OR((1-(AJ293+AJ294+AJ295)&lt;0),((1-(AJ293+AJ294+AJ295))&gt;1)),"Out of valid range",(1-(AJ293+AJ294+AJ295)))</f>
        <v>1</v>
      </c>
      <c r="AK296" s="595">
        <f>IF(OR((1-(AK293+AK294+AK295)&lt;0),((1-(AK293+AK294+AK295))&gt;1)),"Out of valid range",(1-(AK293+AK294+AK295)))</f>
        <v>1</v>
      </c>
      <c r="AL296" s="581"/>
      <c r="AM296" s="581"/>
      <c r="AN296" s="581"/>
      <c r="AO296" s="581"/>
      <c r="AP296" s="581"/>
    </row>
    <row r="297" spans="1:42" ht="18" x14ac:dyDescent="0.35">
      <c r="A297" s="271" t="s">
        <v>234</v>
      </c>
      <c r="B297" s="594" t="s">
        <v>235</v>
      </c>
      <c r="C297" s="595">
        <f>IF(C290=0,0,C288*C292*C296*C290)</f>
        <v>576862.54371899995</v>
      </c>
      <c r="D297" s="595">
        <f t="shared" ref="D297:AI297" si="184">IF(D290=0,0,D288*D292*D296*D290)</f>
        <v>517767.89023574995</v>
      </c>
      <c r="E297" s="595">
        <f t="shared" si="184"/>
        <v>531273.78473399999</v>
      </c>
      <c r="F297" s="595">
        <f t="shared" si="184"/>
        <v>451101.06968850008</v>
      </c>
      <c r="G297" s="595">
        <f t="shared" si="184"/>
        <v>423538.14194999996</v>
      </c>
      <c r="H297" s="595">
        <f t="shared" si="184"/>
        <v>388579.77098324994</v>
      </c>
      <c r="I297" s="595">
        <f t="shared" si="184"/>
        <v>352980.40169699996</v>
      </c>
      <c r="J297" s="595">
        <f t="shared" si="184"/>
        <v>342170.29452374997</v>
      </c>
      <c r="K297" s="595">
        <f t="shared" si="184"/>
        <v>276165.43953074992</v>
      </c>
      <c r="L297" s="595">
        <f t="shared" si="184"/>
        <v>263051.6595525</v>
      </c>
      <c r="M297" s="595">
        <f t="shared" si="184"/>
        <v>271417.54731749999</v>
      </c>
      <c r="N297" s="595">
        <f t="shared" si="184"/>
        <v>260264.45664000005</v>
      </c>
      <c r="O297" s="595">
        <f t="shared" si="184"/>
        <v>196215.195015</v>
      </c>
      <c r="P297" s="595">
        <f t="shared" si="184"/>
        <v>145904.723685</v>
      </c>
      <c r="Q297" s="595">
        <f t="shared" si="184"/>
        <v>189033.81986249998</v>
      </c>
      <c r="R297" s="595">
        <f t="shared" si="184"/>
        <v>178491.46310999998</v>
      </c>
      <c r="S297" s="595">
        <f t="shared" si="184"/>
        <v>168822.80597249998</v>
      </c>
      <c r="T297" s="595">
        <f t="shared" si="184"/>
        <v>168171.61578749996</v>
      </c>
      <c r="U297" s="595">
        <f t="shared" si="184"/>
        <v>150294.30180547494</v>
      </c>
      <c r="V297" s="595">
        <f t="shared" si="184"/>
        <v>146606.12242267496</v>
      </c>
      <c r="W297" s="595">
        <f t="shared" si="184"/>
        <v>131298.51616537501</v>
      </c>
      <c r="X297" s="595">
        <f t="shared" si="184"/>
        <v>131563.98703147503</v>
      </c>
      <c r="Y297" s="595">
        <f t="shared" si="184"/>
        <v>124309.17987704999</v>
      </c>
      <c r="Z297" s="595">
        <f t="shared" si="184"/>
        <v>124303.745512125</v>
      </c>
      <c r="AA297" s="595">
        <f t="shared" si="184"/>
        <v>142931.34417599998</v>
      </c>
      <c r="AB297" s="595">
        <f t="shared" si="184"/>
        <v>120113.939625525</v>
      </c>
      <c r="AC297" s="595">
        <f t="shared" si="184"/>
        <v>162542.88965340002</v>
      </c>
      <c r="AD297" s="595">
        <f t="shared" si="184"/>
        <v>154843.444861425</v>
      </c>
      <c r="AE297" s="595">
        <f t="shared" si="184"/>
        <v>134635.05673829999</v>
      </c>
      <c r="AF297" s="595">
        <f t="shared" si="184"/>
        <v>146187.99919552502</v>
      </c>
      <c r="AG297" s="595">
        <f t="shared" si="184"/>
        <v>165345.97164795001</v>
      </c>
      <c r="AH297" s="595">
        <f t="shared" si="184"/>
        <v>158453.32193099998</v>
      </c>
      <c r="AI297" s="596">
        <f t="shared" si="184"/>
        <v>150692.53533479999</v>
      </c>
      <c r="AJ297" s="595">
        <f>IF(AJ290=0,0,AJ288*AJ292*AJ296*AJ290)</f>
        <v>126651.60900112498</v>
      </c>
      <c r="AK297" s="595">
        <f>IF(AK290=0,0,AK288*AK292*AK296*AK290)</f>
        <v>134010.03864149997</v>
      </c>
      <c r="AL297" s="581"/>
      <c r="AM297" s="581"/>
      <c r="AN297" s="581"/>
      <c r="AO297" s="581"/>
      <c r="AP297" s="581"/>
    </row>
    <row r="298" spans="1:42" ht="18.75" thickBot="1" x14ac:dyDescent="0.4">
      <c r="A298" s="284" t="s">
        <v>236</v>
      </c>
      <c r="B298" s="597" t="s">
        <v>237</v>
      </c>
      <c r="C298" s="600">
        <f>C297*17/14</f>
        <v>700475.94594449992</v>
      </c>
      <c r="D298" s="600">
        <f t="shared" ref="D298:AI298" si="185">D297*17/14</f>
        <v>628718.15242912492</v>
      </c>
      <c r="E298" s="598">
        <f t="shared" si="185"/>
        <v>645118.16717699997</v>
      </c>
      <c r="F298" s="598">
        <f t="shared" si="185"/>
        <v>547765.58462175005</v>
      </c>
      <c r="G298" s="598">
        <f t="shared" si="185"/>
        <v>514296.31522499997</v>
      </c>
      <c r="H298" s="598">
        <f t="shared" si="185"/>
        <v>471846.86476537492</v>
      </c>
      <c r="I298" s="598">
        <f t="shared" si="185"/>
        <v>428619.05920349993</v>
      </c>
      <c r="J298" s="598">
        <f t="shared" si="185"/>
        <v>415492.50049312494</v>
      </c>
      <c r="K298" s="598">
        <f t="shared" si="185"/>
        <v>335343.74800162489</v>
      </c>
      <c r="L298" s="598">
        <f t="shared" si="185"/>
        <v>319419.87231374998</v>
      </c>
      <c r="M298" s="598">
        <f t="shared" si="185"/>
        <v>329578.45031410718</v>
      </c>
      <c r="N298" s="598">
        <f t="shared" si="185"/>
        <v>316035.41163428582</v>
      </c>
      <c r="O298" s="598">
        <f t="shared" si="185"/>
        <v>238261.30823250001</v>
      </c>
      <c r="P298" s="598">
        <f t="shared" si="185"/>
        <v>177170.02161750002</v>
      </c>
      <c r="Q298" s="598">
        <f t="shared" si="185"/>
        <v>229541.06697589281</v>
      </c>
      <c r="R298" s="598">
        <f t="shared" si="185"/>
        <v>216739.63377642856</v>
      </c>
      <c r="S298" s="598">
        <f t="shared" si="185"/>
        <v>204999.12153803566</v>
      </c>
      <c r="T298" s="598">
        <f t="shared" si="185"/>
        <v>204208.39059910711</v>
      </c>
      <c r="U298" s="598">
        <f t="shared" si="185"/>
        <v>182500.22362093386</v>
      </c>
      <c r="V298" s="598">
        <f t="shared" si="185"/>
        <v>178021.72008467675</v>
      </c>
      <c r="W298" s="598">
        <f t="shared" si="185"/>
        <v>159433.91248652679</v>
      </c>
      <c r="X298" s="598">
        <f t="shared" si="185"/>
        <v>159756.26996679112</v>
      </c>
      <c r="Y298" s="598">
        <f t="shared" si="185"/>
        <v>150946.86127927501</v>
      </c>
      <c r="Z298" s="598">
        <f t="shared" si="185"/>
        <v>150940.26240758036</v>
      </c>
      <c r="AA298" s="598">
        <f t="shared" si="185"/>
        <v>173559.4893565714</v>
      </c>
      <c r="AB298" s="598">
        <f t="shared" si="185"/>
        <v>145852.64097385178</v>
      </c>
      <c r="AC298" s="598">
        <f t="shared" si="185"/>
        <v>197373.50886484288</v>
      </c>
      <c r="AD298" s="598">
        <f t="shared" si="185"/>
        <v>188024.18304601609</v>
      </c>
      <c r="AE298" s="598">
        <f t="shared" si="185"/>
        <v>163485.42603936425</v>
      </c>
      <c r="AF298" s="598">
        <f t="shared" si="185"/>
        <v>177513.99902313753</v>
      </c>
      <c r="AG298" s="598">
        <f t="shared" si="185"/>
        <v>200777.25128679644</v>
      </c>
      <c r="AH298" s="598">
        <f t="shared" si="185"/>
        <v>192407.60520192856</v>
      </c>
      <c r="AI298" s="599">
        <f t="shared" si="185"/>
        <v>182983.79290654283</v>
      </c>
      <c r="AJ298" s="598">
        <f>AJ297*17/14</f>
        <v>153791.23950136607</v>
      </c>
      <c r="AK298" s="598">
        <f>AK297*17/14</f>
        <v>162726.47549324995</v>
      </c>
    </row>
    <row r="299" spans="1:42" ht="15.75" thickTop="1" x14ac:dyDescent="0.25">
      <c r="A299" s="589" t="s">
        <v>246</v>
      </c>
      <c r="B299" s="590"/>
      <c r="C299" s="591">
        <v>1990</v>
      </c>
      <c r="D299" s="591">
        <v>1991</v>
      </c>
      <c r="E299" s="591">
        <v>1992</v>
      </c>
      <c r="F299" s="591">
        <v>1993</v>
      </c>
      <c r="G299" s="591">
        <v>1994</v>
      </c>
      <c r="H299" s="591">
        <v>1995</v>
      </c>
      <c r="I299" s="591">
        <v>1996</v>
      </c>
      <c r="J299" s="591">
        <v>1997</v>
      </c>
      <c r="K299" s="591">
        <v>1998</v>
      </c>
      <c r="L299" s="591">
        <v>1999</v>
      </c>
      <c r="M299" s="591">
        <v>2000</v>
      </c>
      <c r="N299" s="591">
        <v>2001</v>
      </c>
      <c r="O299" s="591">
        <v>2002</v>
      </c>
      <c r="P299" s="591">
        <v>2003</v>
      </c>
      <c r="Q299" s="591">
        <v>2004</v>
      </c>
      <c r="R299" s="591">
        <v>2005</v>
      </c>
      <c r="S299" s="591">
        <v>2006</v>
      </c>
      <c r="T299" s="591">
        <v>2007</v>
      </c>
      <c r="U299" s="591">
        <v>2008</v>
      </c>
      <c r="V299" s="591">
        <v>2009</v>
      </c>
      <c r="W299" s="591">
        <v>2010</v>
      </c>
      <c r="X299" s="591">
        <v>2011</v>
      </c>
      <c r="Y299" s="591">
        <v>2012</v>
      </c>
      <c r="Z299" s="591">
        <v>2013</v>
      </c>
      <c r="AA299" s="591">
        <v>2014</v>
      </c>
      <c r="AB299" s="591">
        <v>2015</v>
      </c>
      <c r="AC299" s="591">
        <v>2016</v>
      </c>
      <c r="AD299" s="591">
        <v>2017</v>
      </c>
      <c r="AE299" s="591">
        <v>2018</v>
      </c>
      <c r="AF299" s="591">
        <v>2019</v>
      </c>
      <c r="AG299" s="591">
        <v>2020</v>
      </c>
      <c r="AH299" s="591">
        <v>2021</v>
      </c>
      <c r="AI299" s="592">
        <v>2022</v>
      </c>
      <c r="AJ299" s="591">
        <v>2023</v>
      </c>
      <c r="AK299" s="591">
        <v>2024</v>
      </c>
      <c r="AL299" s="581"/>
      <c r="AM299" s="581"/>
      <c r="AN299" s="581"/>
      <c r="AO299" s="581"/>
      <c r="AP299" s="581"/>
    </row>
    <row r="300" spans="1:42" ht="18" x14ac:dyDescent="0.35">
      <c r="A300" s="271" t="s">
        <v>222</v>
      </c>
      <c r="B300" s="272" t="s">
        <v>60</v>
      </c>
      <c r="C300" s="273">
        <f>C162</f>
        <v>155818</v>
      </c>
      <c r="D300" s="273">
        <f t="shared" ref="D300:AI300" si="186">D162</f>
        <v>159002</v>
      </c>
      <c r="E300" s="273">
        <f t="shared" si="186"/>
        <v>156949</v>
      </c>
      <c r="F300" s="273">
        <f t="shared" si="186"/>
        <v>144982</v>
      </c>
      <c r="G300" s="273">
        <f t="shared" si="186"/>
        <v>146641</v>
      </c>
      <c r="H300" s="273">
        <f t="shared" si="186"/>
        <v>137687</v>
      </c>
      <c r="I300" s="273">
        <f t="shared" si="186"/>
        <v>126472</v>
      </c>
      <c r="J300" s="273">
        <f t="shared" si="186"/>
        <v>117130</v>
      </c>
      <c r="K300" s="273">
        <f t="shared" si="186"/>
        <v>104884</v>
      </c>
      <c r="L300" s="273">
        <f t="shared" si="186"/>
        <v>98393</v>
      </c>
      <c r="M300" s="273">
        <f t="shared" si="186"/>
        <v>101820</v>
      </c>
      <c r="N300" s="273">
        <f t="shared" si="186"/>
        <v>98699</v>
      </c>
      <c r="O300" s="273">
        <f t="shared" si="186"/>
        <v>83329</v>
      </c>
      <c r="P300" s="273">
        <f t="shared" si="186"/>
        <v>79323</v>
      </c>
      <c r="Q300" s="273">
        <f t="shared" si="186"/>
        <v>80029</v>
      </c>
      <c r="R300" s="273">
        <f t="shared" si="186"/>
        <v>83624</v>
      </c>
      <c r="S300" s="273">
        <f t="shared" si="186"/>
        <v>80885</v>
      </c>
      <c r="T300" s="273">
        <f t="shared" si="186"/>
        <v>77204</v>
      </c>
      <c r="U300" s="273">
        <f t="shared" si="186"/>
        <v>72508.990000000005</v>
      </c>
      <c r="V300" s="273">
        <f t="shared" si="186"/>
        <v>68974.350000000006</v>
      </c>
      <c r="W300" s="273">
        <f t="shared" si="186"/>
        <v>65821.490000000005</v>
      </c>
      <c r="X300" s="273">
        <f t="shared" si="186"/>
        <v>61176.84</v>
      </c>
      <c r="Y300" s="273">
        <f t="shared" si="186"/>
        <v>56005.95</v>
      </c>
      <c r="Z300" s="273">
        <f t="shared" si="186"/>
        <v>55884.14</v>
      </c>
      <c r="AA300" s="273">
        <f t="shared" si="186"/>
        <v>57357.21</v>
      </c>
      <c r="AB300" s="273">
        <f t="shared" si="186"/>
        <v>57074.43</v>
      </c>
      <c r="AC300" s="273">
        <f t="shared" si="186"/>
        <v>60052.17</v>
      </c>
      <c r="AD300" s="273">
        <f t="shared" si="186"/>
        <v>62508.480000000003</v>
      </c>
      <c r="AE300" s="273">
        <f t="shared" si="186"/>
        <v>65411.66</v>
      </c>
      <c r="AF300" s="273">
        <f t="shared" si="186"/>
        <v>74896</v>
      </c>
      <c r="AG300" s="273">
        <f t="shared" si="186"/>
        <v>79403.61</v>
      </c>
      <c r="AH300" s="273">
        <f t="shared" si="186"/>
        <v>80077.210000000006</v>
      </c>
      <c r="AI300" s="274">
        <f t="shared" si="186"/>
        <v>75328.39</v>
      </c>
      <c r="AJ300" s="273">
        <f>AJ162</f>
        <v>66460.539999999994</v>
      </c>
      <c r="AK300" s="273">
        <f>AK162</f>
        <v>66091.41</v>
      </c>
      <c r="AL300" s="581"/>
      <c r="AM300" s="581"/>
      <c r="AN300" s="581"/>
      <c r="AO300" s="581"/>
      <c r="AP300" s="581"/>
    </row>
    <row r="301" spans="1:42" ht="18" x14ac:dyDescent="0.35">
      <c r="A301" s="275" t="s">
        <v>223</v>
      </c>
      <c r="B301" s="272" t="s">
        <v>224</v>
      </c>
      <c r="C301" s="276">
        <f t="shared" ref="C301:AI301" si="187">C171</f>
        <v>2.7E-2</v>
      </c>
      <c r="D301" s="276">
        <f t="shared" si="187"/>
        <v>2.7E-2</v>
      </c>
      <c r="E301" s="276">
        <f t="shared" si="187"/>
        <v>2.7E-2</v>
      </c>
      <c r="F301" s="276">
        <f t="shared" si="187"/>
        <v>2.7E-2</v>
      </c>
      <c r="G301" s="276">
        <f t="shared" si="187"/>
        <v>2.7E-2</v>
      </c>
      <c r="H301" s="276">
        <f t="shared" si="187"/>
        <v>2.7E-2</v>
      </c>
      <c r="I301" s="276">
        <f t="shared" si="187"/>
        <v>2.7E-2</v>
      </c>
      <c r="J301" s="276">
        <f t="shared" si="187"/>
        <v>2.7E-2</v>
      </c>
      <c r="K301" s="276">
        <f t="shared" si="187"/>
        <v>2.7E-2</v>
      </c>
      <c r="L301" s="276">
        <f t="shared" si="187"/>
        <v>2.7E-2</v>
      </c>
      <c r="M301" s="276">
        <f t="shared" si="187"/>
        <v>2.7E-2</v>
      </c>
      <c r="N301" s="276">
        <f t="shared" si="187"/>
        <v>2.7E-2</v>
      </c>
      <c r="O301" s="276">
        <f t="shared" si="187"/>
        <v>2.7E-2</v>
      </c>
      <c r="P301" s="276">
        <f t="shared" si="187"/>
        <v>2.7E-2</v>
      </c>
      <c r="Q301" s="276">
        <f t="shared" si="187"/>
        <v>2.7E-2</v>
      </c>
      <c r="R301" s="276">
        <f t="shared" si="187"/>
        <v>2.7E-2</v>
      </c>
      <c r="S301" s="276">
        <f t="shared" si="187"/>
        <v>2.7E-2</v>
      </c>
      <c r="T301" s="276">
        <f t="shared" si="187"/>
        <v>2.7E-2</v>
      </c>
      <c r="U301" s="276">
        <f t="shared" si="187"/>
        <v>2.7E-2</v>
      </c>
      <c r="V301" s="276">
        <f t="shared" si="187"/>
        <v>2.7E-2</v>
      </c>
      <c r="W301" s="276">
        <f t="shared" si="187"/>
        <v>2.7E-2</v>
      </c>
      <c r="X301" s="276">
        <f t="shared" si="187"/>
        <v>2.7E-2</v>
      </c>
      <c r="Y301" s="276">
        <f t="shared" si="187"/>
        <v>2.7E-2</v>
      </c>
      <c r="Z301" s="276">
        <f t="shared" si="187"/>
        <v>2.7E-2</v>
      </c>
      <c r="AA301" s="276">
        <f t="shared" si="187"/>
        <v>2.7E-2</v>
      </c>
      <c r="AB301" s="276">
        <f t="shared" si="187"/>
        <v>2.7E-2</v>
      </c>
      <c r="AC301" s="276">
        <f t="shared" si="187"/>
        <v>2.7E-2</v>
      </c>
      <c r="AD301" s="276">
        <f t="shared" si="187"/>
        <v>2.7E-2</v>
      </c>
      <c r="AE301" s="276">
        <f t="shared" si="187"/>
        <v>2.7E-2</v>
      </c>
      <c r="AF301" s="276">
        <f t="shared" si="187"/>
        <v>2.7E-2</v>
      </c>
      <c r="AG301" s="276">
        <f t="shared" si="187"/>
        <v>2.7E-2</v>
      </c>
      <c r="AH301" s="276">
        <f t="shared" si="187"/>
        <v>2.7E-2</v>
      </c>
      <c r="AI301" s="277">
        <f t="shared" si="187"/>
        <v>2.7E-2</v>
      </c>
      <c r="AJ301" s="276">
        <f>AJ171</f>
        <v>2.7E-2</v>
      </c>
      <c r="AK301" s="276">
        <f>AK171</f>
        <v>2.7E-2</v>
      </c>
      <c r="AL301" s="581"/>
      <c r="AM301" s="581"/>
      <c r="AN301" s="581"/>
      <c r="AO301" s="581"/>
      <c r="AP301" s="581"/>
    </row>
    <row r="302" spans="1:42" x14ac:dyDescent="0.25">
      <c r="A302" s="275" t="s">
        <v>225</v>
      </c>
      <c r="B302" s="272" t="s">
        <v>226</v>
      </c>
      <c r="C302" s="276">
        <f>IF(C301&gt;0.0132,410*C301-5.42)/100</f>
        <v>5.6500000000000002E-2</v>
      </c>
      <c r="D302" s="276">
        <f t="shared" ref="D302:AI302" si="188">IF(D301&gt;0.0132,410*D301-5.42)/100</f>
        <v>5.6500000000000002E-2</v>
      </c>
      <c r="E302" s="276">
        <f t="shared" si="188"/>
        <v>5.6500000000000002E-2</v>
      </c>
      <c r="F302" s="276">
        <f t="shared" si="188"/>
        <v>5.6500000000000002E-2</v>
      </c>
      <c r="G302" s="276">
        <f t="shared" si="188"/>
        <v>5.6500000000000002E-2</v>
      </c>
      <c r="H302" s="276">
        <f t="shared" si="188"/>
        <v>5.6500000000000002E-2</v>
      </c>
      <c r="I302" s="276">
        <f t="shared" si="188"/>
        <v>5.6500000000000002E-2</v>
      </c>
      <c r="J302" s="276">
        <f t="shared" si="188"/>
        <v>5.6500000000000002E-2</v>
      </c>
      <c r="K302" s="276">
        <f t="shared" si="188"/>
        <v>5.6500000000000002E-2</v>
      </c>
      <c r="L302" s="276">
        <f t="shared" si="188"/>
        <v>5.6500000000000002E-2</v>
      </c>
      <c r="M302" s="276">
        <f t="shared" si="188"/>
        <v>5.6500000000000002E-2</v>
      </c>
      <c r="N302" s="276">
        <f t="shared" si="188"/>
        <v>5.6500000000000002E-2</v>
      </c>
      <c r="O302" s="276">
        <f t="shared" si="188"/>
        <v>5.6500000000000002E-2</v>
      </c>
      <c r="P302" s="276">
        <f t="shared" si="188"/>
        <v>5.6500000000000002E-2</v>
      </c>
      <c r="Q302" s="276">
        <f t="shared" si="188"/>
        <v>5.6500000000000002E-2</v>
      </c>
      <c r="R302" s="276">
        <f t="shared" si="188"/>
        <v>5.6500000000000002E-2</v>
      </c>
      <c r="S302" s="276">
        <f t="shared" si="188"/>
        <v>5.6500000000000002E-2</v>
      </c>
      <c r="T302" s="276">
        <f t="shared" si="188"/>
        <v>5.6500000000000002E-2</v>
      </c>
      <c r="U302" s="276">
        <f t="shared" si="188"/>
        <v>5.6500000000000002E-2</v>
      </c>
      <c r="V302" s="276">
        <f t="shared" si="188"/>
        <v>5.6500000000000002E-2</v>
      </c>
      <c r="W302" s="276">
        <f t="shared" si="188"/>
        <v>5.6500000000000002E-2</v>
      </c>
      <c r="X302" s="276">
        <f t="shared" si="188"/>
        <v>5.6500000000000002E-2</v>
      </c>
      <c r="Y302" s="276">
        <f t="shared" si="188"/>
        <v>5.6500000000000002E-2</v>
      </c>
      <c r="Z302" s="276">
        <f t="shared" si="188"/>
        <v>5.6500000000000002E-2</v>
      </c>
      <c r="AA302" s="276">
        <f t="shared" si="188"/>
        <v>5.6500000000000002E-2</v>
      </c>
      <c r="AB302" s="276">
        <f t="shared" si="188"/>
        <v>5.6500000000000002E-2</v>
      </c>
      <c r="AC302" s="276">
        <f t="shared" si="188"/>
        <v>5.6500000000000002E-2</v>
      </c>
      <c r="AD302" s="276">
        <f t="shared" si="188"/>
        <v>5.6500000000000002E-2</v>
      </c>
      <c r="AE302" s="276">
        <f t="shared" si="188"/>
        <v>5.6500000000000002E-2</v>
      </c>
      <c r="AF302" s="276">
        <f t="shared" si="188"/>
        <v>5.6500000000000002E-2</v>
      </c>
      <c r="AG302" s="276">
        <f t="shared" si="188"/>
        <v>5.6500000000000002E-2</v>
      </c>
      <c r="AH302" s="276">
        <f t="shared" si="188"/>
        <v>5.6500000000000002E-2</v>
      </c>
      <c r="AI302" s="277">
        <f t="shared" si="188"/>
        <v>5.6500000000000002E-2</v>
      </c>
      <c r="AJ302" s="276">
        <f>IF(AJ301&gt;0.0132,410*AJ301-5.42)/100</f>
        <v>5.6500000000000002E-2</v>
      </c>
      <c r="AK302" s="276">
        <f>IF(AK301&gt;0.0132,410*AK301-5.42)/100</f>
        <v>5.6500000000000002E-2</v>
      </c>
      <c r="AL302" s="581"/>
      <c r="AM302" s="581"/>
      <c r="AN302" s="581"/>
      <c r="AO302" s="581"/>
      <c r="AP302" s="581"/>
    </row>
    <row r="303" spans="1:42" ht="18" x14ac:dyDescent="0.35">
      <c r="A303" s="275" t="s">
        <v>227</v>
      </c>
      <c r="B303" s="272" t="s">
        <v>228</v>
      </c>
      <c r="C303" s="280">
        <f t="shared" ref="C303:AI303" si="189">C169*1000</f>
        <v>1752.6149999999998</v>
      </c>
      <c r="D303" s="280">
        <f t="shared" si="189"/>
        <v>1151.1947805687978</v>
      </c>
      <c r="E303" s="280">
        <f t="shared" si="189"/>
        <v>1166.2531937126075</v>
      </c>
      <c r="F303" s="280">
        <f t="shared" si="189"/>
        <v>1262.5172262763651</v>
      </c>
      <c r="G303" s="280">
        <f t="shared" si="189"/>
        <v>1248.2339352568517</v>
      </c>
      <c r="H303" s="280">
        <f t="shared" si="189"/>
        <v>1329.4085316696564</v>
      </c>
      <c r="I303" s="280">
        <f t="shared" si="189"/>
        <v>1447.2948360111329</v>
      </c>
      <c r="J303" s="280">
        <f t="shared" si="189"/>
        <v>1562.7275036284468</v>
      </c>
      <c r="K303" s="280">
        <f t="shared" si="189"/>
        <v>1745.1877550436673</v>
      </c>
      <c r="L303" s="280">
        <f t="shared" si="189"/>
        <v>1818.6230016362949</v>
      </c>
      <c r="M303" s="280">
        <f t="shared" si="189"/>
        <v>1828.7724120997839</v>
      </c>
      <c r="N303" s="280">
        <f t="shared" si="189"/>
        <v>1899.8599327247489</v>
      </c>
      <c r="O303" s="280">
        <f t="shared" si="189"/>
        <v>1957.0790721117496</v>
      </c>
      <c r="P303" s="280">
        <f t="shared" si="189"/>
        <v>1554.3518147321711</v>
      </c>
      <c r="Q303" s="280">
        <f t="shared" si="189"/>
        <v>2072.0673755763532</v>
      </c>
      <c r="R303" s="280">
        <f t="shared" si="189"/>
        <v>2048.9501877451448</v>
      </c>
      <c r="S303" s="280">
        <f t="shared" si="189"/>
        <v>2035.0169623539593</v>
      </c>
      <c r="T303" s="280">
        <f t="shared" si="189"/>
        <v>1949.1616172737163</v>
      </c>
      <c r="U303" s="280">
        <f t="shared" si="189"/>
        <v>1984.41430862573</v>
      </c>
      <c r="V303" s="280">
        <f t="shared" si="189"/>
        <v>2098.6072740808718</v>
      </c>
      <c r="W303" s="280">
        <f t="shared" si="189"/>
        <v>1975.1510989799831</v>
      </c>
      <c r="X303" s="280">
        <f t="shared" si="189"/>
        <v>1918.0767298539774</v>
      </c>
      <c r="Y303" s="280">
        <f t="shared" si="189"/>
        <v>1781.1856963411922</v>
      </c>
      <c r="Z303" s="280">
        <f t="shared" si="189"/>
        <v>1883.3558067637791</v>
      </c>
      <c r="AA303" s="280">
        <f t="shared" si="189"/>
        <v>2065.0036105312656</v>
      </c>
      <c r="AB303" s="280">
        <f t="shared" si="189"/>
        <v>1694.7038849095818</v>
      </c>
      <c r="AC303" s="280">
        <f t="shared" si="189"/>
        <v>1989.9965589086953</v>
      </c>
      <c r="AD303" s="280">
        <f t="shared" si="189"/>
        <v>1754.3398605277232</v>
      </c>
      <c r="AE303" s="280">
        <f t="shared" si="189"/>
        <v>1576.4636868258654</v>
      </c>
      <c r="AF303" s="280">
        <f t="shared" si="189"/>
        <v>1655.6589367255929</v>
      </c>
      <c r="AG303" s="280">
        <f t="shared" si="189"/>
        <v>1677.8207165895856</v>
      </c>
      <c r="AH303" s="280">
        <f t="shared" si="189"/>
        <v>1795.5165041963874</v>
      </c>
      <c r="AI303" s="281">
        <f t="shared" si="189"/>
        <v>1715.8540947178083</v>
      </c>
      <c r="AJ303" s="280">
        <f>AJ169*1000</f>
        <v>1639.9753946477113</v>
      </c>
      <c r="AK303" s="280">
        <f>AK169*1000</f>
        <v>1593.198861546455</v>
      </c>
      <c r="AL303" s="581"/>
      <c r="AM303" s="581"/>
      <c r="AN303" s="581"/>
      <c r="AO303" s="581"/>
      <c r="AP303" s="581"/>
    </row>
    <row r="304" spans="1:42" ht="18" x14ac:dyDescent="0.35">
      <c r="A304" s="275" t="s">
        <v>229</v>
      </c>
      <c r="B304" s="272" t="s">
        <v>230</v>
      </c>
      <c r="C304" s="282">
        <f>C301*C303</f>
        <v>47.320604999999993</v>
      </c>
      <c r="D304" s="282">
        <f t="shared" ref="D304:AI304" si="190">D301*D303</f>
        <v>31.082259075357541</v>
      </c>
      <c r="E304" s="282">
        <f t="shared" si="190"/>
        <v>31.488836230240402</v>
      </c>
      <c r="F304" s="282">
        <f t="shared" si="190"/>
        <v>34.087965109461855</v>
      </c>
      <c r="G304" s="282">
        <f t="shared" si="190"/>
        <v>33.702316251934995</v>
      </c>
      <c r="H304" s="282">
        <f t="shared" si="190"/>
        <v>35.894030355080723</v>
      </c>
      <c r="I304" s="282">
        <f t="shared" si="190"/>
        <v>39.076960572300585</v>
      </c>
      <c r="J304" s="282">
        <f t="shared" si="190"/>
        <v>42.193642597968065</v>
      </c>
      <c r="K304" s="282">
        <f t="shared" si="190"/>
        <v>47.120069386179019</v>
      </c>
      <c r="L304" s="282">
        <f t="shared" si="190"/>
        <v>49.102821044179962</v>
      </c>
      <c r="M304" s="282">
        <f t="shared" si="190"/>
        <v>49.376855126694167</v>
      </c>
      <c r="N304" s="282">
        <f t="shared" si="190"/>
        <v>51.296218183568222</v>
      </c>
      <c r="O304" s="282">
        <f t="shared" si="190"/>
        <v>52.841134947017238</v>
      </c>
      <c r="P304" s="282">
        <f t="shared" si="190"/>
        <v>41.967498997768615</v>
      </c>
      <c r="Q304" s="282">
        <f t="shared" si="190"/>
        <v>55.945819140561539</v>
      </c>
      <c r="R304" s="282">
        <f t="shared" si="190"/>
        <v>55.321655069118911</v>
      </c>
      <c r="S304" s="282">
        <f t="shared" si="190"/>
        <v>54.945457983556899</v>
      </c>
      <c r="T304" s="282">
        <f t="shared" si="190"/>
        <v>52.627363666390337</v>
      </c>
      <c r="U304" s="282">
        <f t="shared" si="190"/>
        <v>53.579186332894707</v>
      </c>
      <c r="V304" s="282">
        <f t="shared" si="190"/>
        <v>56.662396400183539</v>
      </c>
      <c r="W304" s="282">
        <f t="shared" si="190"/>
        <v>53.329079672459542</v>
      </c>
      <c r="X304" s="282">
        <f t="shared" si="190"/>
        <v>51.788071706057387</v>
      </c>
      <c r="Y304" s="282">
        <f t="shared" si="190"/>
        <v>48.09201380121219</v>
      </c>
      <c r="Z304" s="282">
        <f t="shared" si="190"/>
        <v>50.850606782622037</v>
      </c>
      <c r="AA304" s="282">
        <f t="shared" si="190"/>
        <v>55.755097484344169</v>
      </c>
      <c r="AB304" s="282">
        <f t="shared" si="190"/>
        <v>45.757004892558712</v>
      </c>
      <c r="AC304" s="282">
        <f t="shared" si="190"/>
        <v>53.729907090534773</v>
      </c>
      <c r="AD304" s="282">
        <f t="shared" si="190"/>
        <v>47.367176234248525</v>
      </c>
      <c r="AE304" s="282">
        <f t="shared" si="190"/>
        <v>42.564519544298363</v>
      </c>
      <c r="AF304" s="282">
        <f t="shared" si="190"/>
        <v>44.702791291591005</v>
      </c>
      <c r="AG304" s="282">
        <f t="shared" si="190"/>
        <v>45.301159347918812</v>
      </c>
      <c r="AH304" s="282">
        <f t="shared" si="190"/>
        <v>48.478945613302457</v>
      </c>
      <c r="AI304" s="283">
        <f t="shared" si="190"/>
        <v>46.328060557380823</v>
      </c>
      <c r="AJ304" s="282">
        <f>AJ301*AJ303</f>
        <v>44.279335655488204</v>
      </c>
      <c r="AK304" s="282">
        <f>AK301*AK303</f>
        <v>43.016369261754285</v>
      </c>
      <c r="AL304" s="581"/>
      <c r="AM304" s="581"/>
      <c r="AN304" s="581"/>
      <c r="AO304" s="581"/>
      <c r="AP304" s="581"/>
    </row>
    <row r="305" spans="1:42" ht="18" x14ac:dyDescent="0.35">
      <c r="A305" s="275" t="s">
        <v>249</v>
      </c>
      <c r="B305" s="593"/>
      <c r="C305" s="282">
        <v>0</v>
      </c>
      <c r="D305" s="282">
        <v>0</v>
      </c>
      <c r="E305" s="282">
        <v>0</v>
      </c>
      <c r="F305" s="282">
        <v>0</v>
      </c>
      <c r="G305" s="282">
        <v>0</v>
      </c>
      <c r="H305" s="282">
        <v>0</v>
      </c>
      <c r="I305" s="282">
        <v>0</v>
      </c>
      <c r="J305" s="282">
        <v>0</v>
      </c>
      <c r="K305" s="282">
        <v>0</v>
      </c>
      <c r="L305" s="282">
        <v>0</v>
      </c>
      <c r="M305" s="282">
        <v>0</v>
      </c>
      <c r="N305" s="282">
        <v>0</v>
      </c>
      <c r="O305" s="282">
        <v>0</v>
      </c>
      <c r="P305" s="282">
        <v>0</v>
      </c>
      <c r="Q305" s="282">
        <v>0</v>
      </c>
      <c r="R305" s="282">
        <v>0</v>
      </c>
      <c r="S305" s="282">
        <v>0</v>
      </c>
      <c r="T305" s="282">
        <v>0</v>
      </c>
      <c r="U305" s="282">
        <v>0</v>
      </c>
      <c r="V305" s="282">
        <v>0</v>
      </c>
      <c r="W305" s="282">
        <v>0</v>
      </c>
      <c r="X305" s="282">
        <v>0</v>
      </c>
      <c r="Y305" s="282">
        <v>0</v>
      </c>
      <c r="Z305" s="282">
        <v>0</v>
      </c>
      <c r="AA305" s="282">
        <v>0</v>
      </c>
      <c r="AB305" s="282">
        <v>0</v>
      </c>
      <c r="AC305" s="282">
        <v>0</v>
      </c>
      <c r="AD305" s="282">
        <v>0</v>
      </c>
      <c r="AE305" s="282">
        <v>0</v>
      </c>
      <c r="AF305" s="282">
        <v>0</v>
      </c>
      <c r="AG305" s="282">
        <v>0</v>
      </c>
      <c r="AH305" s="282">
        <v>0</v>
      </c>
      <c r="AI305" s="283">
        <v>0</v>
      </c>
      <c r="AJ305" s="282">
        <v>0</v>
      </c>
      <c r="AK305" s="282">
        <v>0</v>
      </c>
      <c r="AL305" s="581"/>
      <c r="AM305" s="581"/>
      <c r="AN305" s="581"/>
      <c r="AO305" s="581"/>
      <c r="AP305" s="581"/>
    </row>
    <row r="306" spans="1:42" ht="18" x14ac:dyDescent="0.35">
      <c r="A306" s="275" t="s">
        <v>231</v>
      </c>
      <c r="B306" s="593"/>
      <c r="C306" s="282">
        <v>0</v>
      </c>
      <c r="D306" s="282">
        <v>0</v>
      </c>
      <c r="E306" s="282">
        <v>0</v>
      </c>
      <c r="F306" s="282">
        <v>0</v>
      </c>
      <c r="G306" s="282">
        <v>0</v>
      </c>
      <c r="H306" s="282">
        <v>0</v>
      </c>
      <c r="I306" s="282">
        <v>0</v>
      </c>
      <c r="J306" s="282">
        <v>0</v>
      </c>
      <c r="K306" s="282">
        <v>0</v>
      </c>
      <c r="L306" s="282">
        <v>0</v>
      </c>
      <c r="M306" s="282">
        <v>0</v>
      </c>
      <c r="N306" s="282">
        <v>0</v>
      </c>
      <c r="O306" s="282">
        <v>0</v>
      </c>
      <c r="P306" s="282">
        <v>0</v>
      </c>
      <c r="Q306" s="282">
        <v>0</v>
      </c>
      <c r="R306" s="282">
        <v>0</v>
      </c>
      <c r="S306" s="282">
        <v>0</v>
      </c>
      <c r="T306" s="282">
        <v>0</v>
      </c>
      <c r="U306" s="282">
        <v>0</v>
      </c>
      <c r="V306" s="282">
        <v>0</v>
      </c>
      <c r="W306" s="282">
        <v>0</v>
      </c>
      <c r="X306" s="282">
        <v>0</v>
      </c>
      <c r="Y306" s="282">
        <v>0</v>
      </c>
      <c r="Z306" s="282">
        <v>0</v>
      </c>
      <c r="AA306" s="282">
        <v>0</v>
      </c>
      <c r="AB306" s="282">
        <v>0</v>
      </c>
      <c r="AC306" s="282">
        <v>0</v>
      </c>
      <c r="AD306" s="282">
        <v>0</v>
      </c>
      <c r="AE306" s="282">
        <v>0</v>
      </c>
      <c r="AF306" s="282">
        <v>0</v>
      </c>
      <c r="AG306" s="282">
        <v>0</v>
      </c>
      <c r="AH306" s="282">
        <v>0</v>
      </c>
      <c r="AI306" s="283">
        <v>0</v>
      </c>
      <c r="AJ306" s="282">
        <v>0</v>
      </c>
      <c r="AK306" s="282">
        <v>0</v>
      </c>
      <c r="AL306" s="581"/>
      <c r="AM306" s="581"/>
      <c r="AN306" s="581"/>
      <c r="AO306" s="581"/>
      <c r="AP306" s="581"/>
    </row>
    <row r="307" spans="1:42" ht="18" x14ac:dyDescent="0.35">
      <c r="A307" s="275" t="s">
        <v>232</v>
      </c>
      <c r="B307" s="593"/>
      <c r="C307" s="282">
        <v>0</v>
      </c>
      <c r="D307" s="282">
        <v>0</v>
      </c>
      <c r="E307" s="282">
        <v>0</v>
      </c>
      <c r="F307" s="282">
        <v>0</v>
      </c>
      <c r="G307" s="282">
        <v>0</v>
      </c>
      <c r="H307" s="282">
        <v>0</v>
      </c>
      <c r="I307" s="282">
        <v>0</v>
      </c>
      <c r="J307" s="282">
        <v>0</v>
      </c>
      <c r="K307" s="282">
        <v>0</v>
      </c>
      <c r="L307" s="282">
        <v>0</v>
      </c>
      <c r="M307" s="282">
        <v>0</v>
      </c>
      <c r="N307" s="282">
        <v>0</v>
      </c>
      <c r="O307" s="282">
        <v>0</v>
      </c>
      <c r="P307" s="282">
        <v>0</v>
      </c>
      <c r="Q307" s="282">
        <v>0</v>
      </c>
      <c r="R307" s="282">
        <v>0</v>
      </c>
      <c r="S307" s="282">
        <v>0</v>
      </c>
      <c r="T307" s="282">
        <v>0</v>
      </c>
      <c r="U307" s="282">
        <v>0</v>
      </c>
      <c r="V307" s="282">
        <v>0</v>
      </c>
      <c r="W307" s="282">
        <v>0</v>
      </c>
      <c r="X307" s="282">
        <v>0</v>
      </c>
      <c r="Y307" s="282">
        <v>0</v>
      </c>
      <c r="Z307" s="282">
        <v>0</v>
      </c>
      <c r="AA307" s="282">
        <v>0</v>
      </c>
      <c r="AB307" s="282">
        <v>0</v>
      </c>
      <c r="AC307" s="282">
        <v>0</v>
      </c>
      <c r="AD307" s="282">
        <v>0</v>
      </c>
      <c r="AE307" s="282">
        <v>0</v>
      </c>
      <c r="AF307" s="282">
        <v>0</v>
      </c>
      <c r="AG307" s="282">
        <v>0</v>
      </c>
      <c r="AH307" s="282">
        <v>0</v>
      </c>
      <c r="AI307" s="283">
        <v>0</v>
      </c>
      <c r="AJ307" s="282">
        <v>0</v>
      </c>
      <c r="AK307" s="282">
        <v>0</v>
      </c>
      <c r="AL307" s="581"/>
      <c r="AM307" s="581"/>
      <c r="AN307" s="581"/>
      <c r="AO307" s="581"/>
      <c r="AP307" s="581"/>
    </row>
    <row r="308" spans="1:42" ht="18" x14ac:dyDescent="0.35">
      <c r="A308" s="271" t="s">
        <v>233</v>
      </c>
      <c r="B308" s="594"/>
      <c r="C308" s="595">
        <f>IF(OR((1-(C305+C306+C307)&lt;0),((1-(C305+C306+C307))&gt;1)),"Out of valid range",(1-(C305+C306+C307)))</f>
        <v>1</v>
      </c>
      <c r="D308" s="595">
        <f t="shared" ref="D308:AI308" si="191">IF(OR((1-(D305+D306+D307)&lt;0),((1-(D305+D306+D307))&gt;1)),"Out of valid range",(1-(D305+D306+D307)))</f>
        <v>1</v>
      </c>
      <c r="E308" s="595">
        <f t="shared" si="191"/>
        <v>1</v>
      </c>
      <c r="F308" s="595">
        <f t="shared" si="191"/>
        <v>1</v>
      </c>
      <c r="G308" s="595">
        <f t="shared" si="191"/>
        <v>1</v>
      </c>
      <c r="H308" s="595">
        <f t="shared" si="191"/>
        <v>1</v>
      </c>
      <c r="I308" s="595">
        <f t="shared" si="191"/>
        <v>1</v>
      </c>
      <c r="J308" s="595">
        <f t="shared" si="191"/>
        <v>1</v>
      </c>
      <c r="K308" s="595">
        <f t="shared" si="191"/>
        <v>1</v>
      </c>
      <c r="L308" s="595">
        <f t="shared" si="191"/>
        <v>1</v>
      </c>
      <c r="M308" s="595">
        <f t="shared" si="191"/>
        <v>1</v>
      </c>
      <c r="N308" s="595">
        <f t="shared" si="191"/>
        <v>1</v>
      </c>
      <c r="O308" s="595">
        <f t="shared" si="191"/>
        <v>1</v>
      </c>
      <c r="P308" s="595">
        <f t="shared" si="191"/>
        <v>1</v>
      </c>
      <c r="Q308" s="595">
        <f t="shared" si="191"/>
        <v>1</v>
      </c>
      <c r="R308" s="595">
        <f t="shared" si="191"/>
        <v>1</v>
      </c>
      <c r="S308" s="595">
        <f t="shared" si="191"/>
        <v>1</v>
      </c>
      <c r="T308" s="595">
        <f t="shared" si="191"/>
        <v>1</v>
      </c>
      <c r="U308" s="595">
        <f t="shared" si="191"/>
        <v>1</v>
      </c>
      <c r="V308" s="595">
        <f t="shared" si="191"/>
        <v>1</v>
      </c>
      <c r="W308" s="595">
        <f t="shared" si="191"/>
        <v>1</v>
      </c>
      <c r="X308" s="595">
        <f t="shared" si="191"/>
        <v>1</v>
      </c>
      <c r="Y308" s="595">
        <f t="shared" si="191"/>
        <v>1</v>
      </c>
      <c r="Z308" s="595">
        <f t="shared" si="191"/>
        <v>1</v>
      </c>
      <c r="AA308" s="595">
        <f t="shared" si="191"/>
        <v>1</v>
      </c>
      <c r="AB308" s="595">
        <f t="shared" si="191"/>
        <v>1</v>
      </c>
      <c r="AC308" s="595">
        <f t="shared" si="191"/>
        <v>1</v>
      </c>
      <c r="AD308" s="595">
        <f t="shared" si="191"/>
        <v>1</v>
      </c>
      <c r="AE308" s="595">
        <f t="shared" si="191"/>
        <v>1</v>
      </c>
      <c r="AF308" s="595">
        <f t="shared" si="191"/>
        <v>1</v>
      </c>
      <c r="AG308" s="595">
        <f t="shared" si="191"/>
        <v>1</v>
      </c>
      <c r="AH308" s="595">
        <f t="shared" si="191"/>
        <v>1</v>
      </c>
      <c r="AI308" s="596">
        <f t="shared" si="191"/>
        <v>1</v>
      </c>
      <c r="AJ308" s="595">
        <f>IF(OR((1-(AJ305+AJ306+AJ307)&lt;0),((1-(AJ305+AJ306+AJ307))&gt;1)),"Out of valid range",(1-(AJ305+AJ306+AJ307)))</f>
        <v>1</v>
      </c>
      <c r="AK308" s="595">
        <f>IF(OR((1-(AK305+AK306+AK307)&lt;0),((1-(AK305+AK306+AK307))&gt;1)),"Out of valid range",(1-(AK305+AK306+AK307)))</f>
        <v>1</v>
      </c>
      <c r="AL308" s="581"/>
      <c r="AM308" s="581"/>
      <c r="AN308" s="581"/>
      <c r="AO308" s="581"/>
      <c r="AP308" s="581"/>
    </row>
    <row r="309" spans="1:42" ht="18" x14ac:dyDescent="0.35">
      <c r="A309" s="271" t="s">
        <v>234</v>
      </c>
      <c r="B309" s="594" t="s">
        <v>235</v>
      </c>
      <c r="C309" s="595">
        <f>IF(C302=0,0,C300*C304*C308*C302)</f>
        <v>416597.21468878497</v>
      </c>
      <c r="D309" s="595">
        <f t="shared" ref="D309:AI309" si="192">IF(D302=0,0,D300*D304*D308*D302)</f>
        <v>279230.98669875</v>
      </c>
      <c r="E309" s="595">
        <f t="shared" si="192"/>
        <v>279230.98669875006</v>
      </c>
      <c r="F309" s="595">
        <f t="shared" si="192"/>
        <v>279230.98669874994</v>
      </c>
      <c r="G309" s="595">
        <f t="shared" si="192"/>
        <v>279230.98669875</v>
      </c>
      <c r="H309" s="595">
        <f t="shared" si="192"/>
        <v>279230.98669875</v>
      </c>
      <c r="I309" s="595">
        <f t="shared" si="192"/>
        <v>279230.98669875</v>
      </c>
      <c r="J309" s="595">
        <f t="shared" si="192"/>
        <v>279230.98669874994</v>
      </c>
      <c r="K309" s="595">
        <f t="shared" si="192"/>
        <v>279230.98669875</v>
      </c>
      <c r="L309" s="595">
        <f t="shared" si="192"/>
        <v>272972.62371149997</v>
      </c>
      <c r="M309" s="595">
        <f t="shared" si="192"/>
        <v>284056.65347850003</v>
      </c>
      <c r="N309" s="595">
        <f t="shared" si="192"/>
        <v>286053.02727525</v>
      </c>
      <c r="O309" s="595">
        <f t="shared" si="192"/>
        <v>248780.73977099996</v>
      </c>
      <c r="P309" s="595">
        <f t="shared" si="192"/>
        <v>188087.81764950001</v>
      </c>
      <c r="Q309" s="595">
        <f t="shared" si="192"/>
        <v>252966.76973999996</v>
      </c>
      <c r="R309" s="595">
        <f t="shared" si="192"/>
        <v>261381.32171774999</v>
      </c>
      <c r="S309" s="595">
        <f t="shared" si="192"/>
        <v>251100.88034850001</v>
      </c>
      <c r="T309" s="595">
        <f t="shared" si="192"/>
        <v>229561.92862424999</v>
      </c>
      <c r="U309" s="595">
        <f t="shared" si="192"/>
        <v>219500.95676012998</v>
      </c>
      <c r="V309" s="595">
        <f t="shared" si="192"/>
        <v>220816.23580469249</v>
      </c>
      <c r="W309" s="595">
        <f t="shared" si="192"/>
        <v>198326.27086690496</v>
      </c>
      <c r="X309" s="595">
        <f t="shared" si="192"/>
        <v>179005.02758185499</v>
      </c>
      <c r="Y309" s="595">
        <f t="shared" si="192"/>
        <v>152179.298999775</v>
      </c>
      <c r="Z309" s="595">
        <f t="shared" si="192"/>
        <v>160558.44721166248</v>
      </c>
      <c r="AA309" s="595">
        <f t="shared" si="192"/>
        <v>180684.56117637001</v>
      </c>
      <c r="AB309" s="595">
        <f t="shared" si="192"/>
        <v>147552.85596037499</v>
      </c>
      <c r="AC309" s="595">
        <f t="shared" si="192"/>
        <v>182302.75957970246</v>
      </c>
      <c r="AD309" s="595">
        <f t="shared" si="192"/>
        <v>167288.03563866747</v>
      </c>
      <c r="AE309" s="595">
        <f t="shared" si="192"/>
        <v>157308.19724796747</v>
      </c>
      <c r="AF309" s="595">
        <f t="shared" si="192"/>
        <v>189165.40449648749</v>
      </c>
      <c r="AG309" s="595">
        <f t="shared" si="192"/>
        <v>203234.77080166497</v>
      </c>
      <c r="AH309" s="595">
        <f t="shared" si="192"/>
        <v>219336.3170277075</v>
      </c>
      <c r="AI309" s="596">
        <f t="shared" si="192"/>
        <v>197174.72906896501</v>
      </c>
      <c r="AJ309" s="595">
        <f>IF(AJ302=0,0,AJ300*AJ304*AJ308*AJ302)</f>
        <v>166269.81355553248</v>
      </c>
      <c r="AK309" s="595">
        <f>IF(AK302=0,0,AK300*AK304*AK308*AK302)</f>
        <v>160630.20611383498</v>
      </c>
      <c r="AL309" s="581"/>
      <c r="AM309" s="581"/>
      <c r="AN309" s="581"/>
      <c r="AO309" s="581"/>
      <c r="AP309" s="581"/>
    </row>
    <row r="310" spans="1:42" ht="18.75" thickBot="1" x14ac:dyDescent="0.4">
      <c r="A310" s="284" t="s">
        <v>236</v>
      </c>
      <c r="B310" s="597" t="s">
        <v>237</v>
      </c>
      <c r="C310" s="600">
        <f>C309*17/14</f>
        <v>505868.04640781035</v>
      </c>
      <c r="D310" s="598">
        <f t="shared" ref="D310:AI310" si="193">D309*17/14</f>
        <v>339066.19813419646</v>
      </c>
      <c r="E310" s="598">
        <f t="shared" si="193"/>
        <v>339066.19813419651</v>
      </c>
      <c r="F310" s="598">
        <f t="shared" si="193"/>
        <v>339066.1981341964</v>
      </c>
      <c r="G310" s="598">
        <f t="shared" si="193"/>
        <v>339066.19813419646</v>
      </c>
      <c r="H310" s="598">
        <f t="shared" si="193"/>
        <v>339066.19813419646</v>
      </c>
      <c r="I310" s="598">
        <f t="shared" si="193"/>
        <v>339066.19813419646</v>
      </c>
      <c r="J310" s="598">
        <f t="shared" si="193"/>
        <v>339066.1981341964</v>
      </c>
      <c r="K310" s="598">
        <f t="shared" si="193"/>
        <v>339066.19813419646</v>
      </c>
      <c r="L310" s="598">
        <f t="shared" si="193"/>
        <v>331466.75736396428</v>
      </c>
      <c r="M310" s="598">
        <f t="shared" si="193"/>
        <v>344925.93636675004</v>
      </c>
      <c r="N310" s="598">
        <f t="shared" si="193"/>
        <v>347350.10454851791</v>
      </c>
      <c r="O310" s="598">
        <f t="shared" si="193"/>
        <v>302090.89829335705</v>
      </c>
      <c r="P310" s="598">
        <f t="shared" si="193"/>
        <v>228392.35000296429</v>
      </c>
      <c r="Q310" s="598">
        <f t="shared" si="193"/>
        <v>307173.93468428572</v>
      </c>
      <c r="R310" s="598">
        <f>R309*17/14</f>
        <v>317391.60494298214</v>
      </c>
      <c r="S310" s="598">
        <f t="shared" si="193"/>
        <v>304908.21185175003</v>
      </c>
      <c r="T310" s="598">
        <f t="shared" si="193"/>
        <v>278753.77047230356</v>
      </c>
      <c r="U310" s="598">
        <f t="shared" si="193"/>
        <v>266536.87606587209</v>
      </c>
      <c r="V310" s="598">
        <f t="shared" si="193"/>
        <v>268134.00061998371</v>
      </c>
      <c r="W310" s="598">
        <f t="shared" si="193"/>
        <v>240824.75748124174</v>
      </c>
      <c r="X310" s="598">
        <f t="shared" si="193"/>
        <v>217363.24777796678</v>
      </c>
      <c r="Y310" s="598">
        <f t="shared" si="193"/>
        <v>184789.1487854411</v>
      </c>
      <c r="Z310" s="598">
        <f t="shared" si="193"/>
        <v>194963.82875701872</v>
      </c>
      <c r="AA310" s="598">
        <f t="shared" si="193"/>
        <v>219402.68142844929</v>
      </c>
      <c r="AB310" s="598">
        <f t="shared" si="193"/>
        <v>179171.32509474107</v>
      </c>
      <c r="AC310" s="598">
        <f t="shared" si="193"/>
        <v>221367.63663249582</v>
      </c>
      <c r="AD310" s="598">
        <f t="shared" si="193"/>
        <v>203135.47184695335</v>
      </c>
      <c r="AE310" s="598">
        <f t="shared" si="193"/>
        <v>191017.09665824621</v>
      </c>
      <c r="AF310" s="598">
        <f t="shared" si="193"/>
        <v>229700.84831716339</v>
      </c>
      <c r="AG310" s="598">
        <f t="shared" si="193"/>
        <v>246785.07883059318</v>
      </c>
      <c r="AH310" s="598">
        <f t="shared" si="193"/>
        <v>266336.95639078767</v>
      </c>
      <c r="AI310" s="598">
        <f t="shared" si="193"/>
        <v>239426.45672660039</v>
      </c>
      <c r="AJ310" s="598">
        <f>AJ309*17/14</f>
        <v>201899.05931743231</v>
      </c>
      <c r="AK310" s="598">
        <f>AK309*17/14</f>
        <v>195050.96456679961</v>
      </c>
      <c r="AL310" s="581"/>
      <c r="AM310" s="581"/>
      <c r="AN310" s="581"/>
      <c r="AO310" s="581"/>
      <c r="AP310" s="581"/>
    </row>
    <row r="311" spans="1:42" ht="15.75" thickTop="1" x14ac:dyDescent="0.25">
      <c r="A311" s="589" t="s">
        <v>247</v>
      </c>
      <c r="B311" s="590"/>
      <c r="C311" s="591">
        <v>1990</v>
      </c>
      <c r="D311" s="591">
        <v>1991</v>
      </c>
      <c r="E311" s="591">
        <v>1992</v>
      </c>
      <c r="F311" s="591">
        <v>1993</v>
      </c>
      <c r="G311" s="591">
        <v>1994</v>
      </c>
      <c r="H311" s="591">
        <v>1995</v>
      </c>
      <c r="I311" s="591">
        <v>1996</v>
      </c>
      <c r="J311" s="591">
        <v>1997</v>
      </c>
      <c r="K311" s="591">
        <v>1998</v>
      </c>
      <c r="L311" s="591">
        <v>1999</v>
      </c>
      <c r="M311" s="591">
        <v>2000</v>
      </c>
      <c r="N311" s="591">
        <v>2001</v>
      </c>
      <c r="O311" s="591">
        <v>2002</v>
      </c>
      <c r="P311" s="591">
        <v>2003</v>
      </c>
      <c r="Q311" s="591">
        <v>2004</v>
      </c>
      <c r="R311" s="591">
        <v>2005</v>
      </c>
      <c r="S311" s="591">
        <v>2006</v>
      </c>
      <c r="T311" s="591">
        <v>2007</v>
      </c>
      <c r="U311" s="591">
        <v>2008</v>
      </c>
      <c r="V311" s="591">
        <v>2009</v>
      </c>
      <c r="W311" s="591">
        <v>2010</v>
      </c>
      <c r="X311" s="591">
        <v>2011</v>
      </c>
      <c r="Y311" s="591">
        <v>2012</v>
      </c>
      <c r="Z311" s="591">
        <v>2013</v>
      </c>
      <c r="AA311" s="591">
        <v>2014</v>
      </c>
      <c r="AB311" s="591">
        <v>2015</v>
      </c>
      <c r="AC311" s="591">
        <v>2016</v>
      </c>
      <c r="AD311" s="591">
        <v>2017</v>
      </c>
      <c r="AE311" s="591">
        <v>2018</v>
      </c>
      <c r="AF311" s="591">
        <v>2019</v>
      </c>
      <c r="AG311" s="591">
        <v>2020</v>
      </c>
      <c r="AH311" s="591">
        <v>2021</v>
      </c>
      <c r="AI311" s="592">
        <v>2022</v>
      </c>
      <c r="AJ311" s="591">
        <v>2023</v>
      </c>
      <c r="AK311" s="591">
        <v>2024</v>
      </c>
      <c r="AL311" s="581"/>
      <c r="AM311" s="581"/>
      <c r="AN311" s="581"/>
      <c r="AO311" s="581"/>
      <c r="AP311" s="581"/>
    </row>
    <row r="312" spans="1:42" ht="18" x14ac:dyDescent="0.35">
      <c r="A312" s="271" t="s">
        <v>222</v>
      </c>
      <c r="B312" s="272" t="s">
        <v>60</v>
      </c>
      <c r="C312" s="273">
        <f t="shared" ref="C312:AI312" si="194">C182</f>
        <v>1605288</v>
      </c>
      <c r="D312" s="273">
        <f t="shared" si="194"/>
        <v>1553641</v>
      </c>
      <c r="E312" s="273">
        <f t="shared" si="194"/>
        <v>1543787</v>
      </c>
      <c r="F312" s="273">
        <f t="shared" si="194"/>
        <v>1461349</v>
      </c>
      <c r="G312" s="273">
        <f t="shared" si="194"/>
        <v>1370830</v>
      </c>
      <c r="H312" s="273">
        <f t="shared" si="194"/>
        <v>1336770</v>
      </c>
      <c r="I312" s="273">
        <f t="shared" si="194"/>
        <v>1311041</v>
      </c>
      <c r="J312" s="273">
        <f t="shared" si="194"/>
        <v>1210262</v>
      </c>
      <c r="K312" s="273">
        <f t="shared" si="194"/>
        <v>921725</v>
      </c>
      <c r="L312" s="273">
        <f t="shared" si="194"/>
        <v>929832</v>
      </c>
      <c r="M312" s="273">
        <f t="shared" si="194"/>
        <v>940436</v>
      </c>
      <c r="N312" s="273">
        <f t="shared" si="194"/>
        <v>940166</v>
      </c>
      <c r="O312" s="273">
        <f t="shared" si="194"/>
        <v>802726</v>
      </c>
      <c r="P312" s="273">
        <f t="shared" si="194"/>
        <v>875035</v>
      </c>
      <c r="Q312" s="273">
        <f t="shared" si="194"/>
        <v>858116</v>
      </c>
      <c r="R312" s="273">
        <f t="shared" si="194"/>
        <v>852741</v>
      </c>
      <c r="S312" s="273">
        <f t="shared" si="194"/>
        <v>889388</v>
      </c>
      <c r="T312" s="273">
        <f t="shared" si="194"/>
        <v>932137</v>
      </c>
      <c r="U312" s="273">
        <f t="shared" si="194"/>
        <v>920081.73</v>
      </c>
      <c r="V312" s="273">
        <f t="shared" si="194"/>
        <v>907899.35</v>
      </c>
      <c r="W312" s="273">
        <f t="shared" si="194"/>
        <v>919119.53</v>
      </c>
      <c r="X312" s="273">
        <f t="shared" si="194"/>
        <v>929874.06</v>
      </c>
      <c r="Y312" s="273">
        <f t="shared" si="194"/>
        <v>959130.72</v>
      </c>
      <c r="Z312" s="273">
        <f t="shared" si="194"/>
        <v>958515.97</v>
      </c>
      <c r="AA312" s="273">
        <f t="shared" si="194"/>
        <v>957992.3</v>
      </c>
      <c r="AB312" s="273">
        <f t="shared" si="194"/>
        <v>935470.95</v>
      </c>
      <c r="AC312" s="273">
        <f t="shared" si="194"/>
        <v>928490.06</v>
      </c>
      <c r="AD312" s="273">
        <f t="shared" si="194"/>
        <v>960480.75</v>
      </c>
      <c r="AE312" s="273">
        <f t="shared" si="194"/>
        <v>971790.81</v>
      </c>
      <c r="AF312" s="273">
        <f t="shared" si="194"/>
        <v>966001.21</v>
      </c>
      <c r="AG312" s="273">
        <f t="shared" si="194"/>
        <v>957479.29</v>
      </c>
      <c r="AH312" s="273">
        <f t="shared" si="194"/>
        <v>980617.17</v>
      </c>
      <c r="AI312" s="274">
        <f t="shared" si="194"/>
        <v>976286.79</v>
      </c>
      <c r="AJ312" s="273">
        <f>AJ182</f>
        <v>938413.97</v>
      </c>
      <c r="AK312" s="273">
        <f>AK182</f>
        <v>951931.96</v>
      </c>
      <c r="AL312" s="581"/>
      <c r="AM312" s="581"/>
      <c r="AN312" s="581"/>
      <c r="AO312" s="581"/>
      <c r="AP312" s="581"/>
    </row>
    <row r="313" spans="1:42" ht="18" x14ac:dyDescent="0.35">
      <c r="A313" s="275" t="s">
        <v>223</v>
      </c>
      <c r="B313" s="272" t="s">
        <v>224</v>
      </c>
      <c r="C313" s="276">
        <f t="shared" ref="C313:AI313" si="195">C191</f>
        <v>1.4999999999999999E-2</v>
      </c>
      <c r="D313" s="276">
        <f t="shared" si="195"/>
        <v>1.4999999999999999E-2</v>
      </c>
      <c r="E313" s="276">
        <f t="shared" si="195"/>
        <v>1.4999999999999999E-2</v>
      </c>
      <c r="F313" s="276">
        <f t="shared" si="195"/>
        <v>1.4999999999999999E-2</v>
      </c>
      <c r="G313" s="276">
        <f t="shared" si="195"/>
        <v>1.4999999999999999E-2</v>
      </c>
      <c r="H313" s="276">
        <f t="shared" si="195"/>
        <v>1.4999999999999999E-2</v>
      </c>
      <c r="I313" s="276">
        <f t="shared" si="195"/>
        <v>1.4999999999999999E-2</v>
      </c>
      <c r="J313" s="276">
        <f t="shared" si="195"/>
        <v>1.4999999999999999E-2</v>
      </c>
      <c r="K313" s="276">
        <f t="shared" si="195"/>
        <v>1.4999999999999999E-2</v>
      </c>
      <c r="L313" s="276">
        <f t="shared" si="195"/>
        <v>1.4999999999999999E-2</v>
      </c>
      <c r="M313" s="276">
        <f t="shared" si="195"/>
        <v>1.4999999999999999E-2</v>
      </c>
      <c r="N313" s="276">
        <f t="shared" si="195"/>
        <v>1.4999999999999999E-2</v>
      </c>
      <c r="O313" s="276">
        <f t="shared" si="195"/>
        <v>1.4999999999999999E-2</v>
      </c>
      <c r="P313" s="276">
        <f t="shared" si="195"/>
        <v>1.4999999999999999E-2</v>
      </c>
      <c r="Q313" s="276">
        <f t="shared" si="195"/>
        <v>1.4999999999999999E-2</v>
      </c>
      <c r="R313" s="276">
        <f t="shared" si="195"/>
        <v>1.4999999999999999E-2</v>
      </c>
      <c r="S313" s="276">
        <f t="shared" si="195"/>
        <v>1.4999999999999999E-2</v>
      </c>
      <c r="T313" s="276">
        <f t="shared" si="195"/>
        <v>1.4999999999999999E-2</v>
      </c>
      <c r="U313" s="276">
        <f t="shared" si="195"/>
        <v>1.4999999999999999E-2</v>
      </c>
      <c r="V313" s="276">
        <f t="shared" si="195"/>
        <v>1.4999999999999999E-2</v>
      </c>
      <c r="W313" s="276">
        <f t="shared" si="195"/>
        <v>1.4999999999999999E-2</v>
      </c>
      <c r="X313" s="276">
        <f t="shared" si="195"/>
        <v>1.4999999999999999E-2</v>
      </c>
      <c r="Y313" s="276">
        <f t="shared" si="195"/>
        <v>1.4999999999999999E-2</v>
      </c>
      <c r="Z313" s="276">
        <f t="shared" si="195"/>
        <v>1.4999999999999999E-2</v>
      </c>
      <c r="AA313" s="276">
        <f t="shared" si="195"/>
        <v>1.4999999999999999E-2</v>
      </c>
      <c r="AB313" s="276">
        <f t="shared" si="195"/>
        <v>1.4999999999999999E-2</v>
      </c>
      <c r="AC313" s="276">
        <f t="shared" si="195"/>
        <v>1.4999999999999999E-2</v>
      </c>
      <c r="AD313" s="276">
        <f t="shared" si="195"/>
        <v>1.4999999999999999E-2</v>
      </c>
      <c r="AE313" s="276">
        <f t="shared" si="195"/>
        <v>1.4999999999999999E-2</v>
      </c>
      <c r="AF313" s="276">
        <f t="shared" si="195"/>
        <v>1.4999999999999999E-2</v>
      </c>
      <c r="AG313" s="276">
        <f t="shared" si="195"/>
        <v>1.4999999999999999E-2</v>
      </c>
      <c r="AH313" s="276">
        <f t="shared" si="195"/>
        <v>1.4999999999999999E-2</v>
      </c>
      <c r="AI313" s="277">
        <f t="shared" si="195"/>
        <v>1.4999999999999999E-2</v>
      </c>
      <c r="AJ313" s="276">
        <f>AJ191</f>
        <v>1.4999999999999999E-2</v>
      </c>
      <c r="AK313" s="276">
        <f>AK191</f>
        <v>1.4999999999999999E-2</v>
      </c>
      <c r="AL313" s="581"/>
      <c r="AM313" s="581"/>
      <c r="AN313" s="581"/>
      <c r="AO313" s="581"/>
      <c r="AP313" s="581"/>
    </row>
    <row r="314" spans="1:42" x14ac:dyDescent="0.25">
      <c r="A314" s="275" t="s">
        <v>225</v>
      </c>
      <c r="B314" s="272" t="s">
        <v>226</v>
      </c>
      <c r="C314" s="276">
        <f>IF(C313&gt;0.0132,410*C313-5.42)/100</f>
        <v>7.2999999999999957E-3</v>
      </c>
      <c r="D314" s="276">
        <f>IF(D313&gt;0.0132,410*D313-5.42)/100</f>
        <v>7.2999999999999957E-3</v>
      </c>
      <c r="E314" s="276">
        <f t="shared" ref="E314:AI314" si="196">IF(E313&gt;0.0132,410*E313-5.42)/100</f>
        <v>7.2999999999999957E-3</v>
      </c>
      <c r="F314" s="276">
        <f t="shared" si="196"/>
        <v>7.2999999999999957E-3</v>
      </c>
      <c r="G314" s="276">
        <f t="shared" si="196"/>
        <v>7.2999999999999957E-3</v>
      </c>
      <c r="H314" s="276">
        <f t="shared" si="196"/>
        <v>7.2999999999999957E-3</v>
      </c>
      <c r="I314" s="276">
        <f t="shared" si="196"/>
        <v>7.2999999999999957E-3</v>
      </c>
      <c r="J314" s="276">
        <f t="shared" si="196"/>
        <v>7.2999999999999957E-3</v>
      </c>
      <c r="K314" s="276">
        <f t="shared" si="196"/>
        <v>7.2999999999999957E-3</v>
      </c>
      <c r="L314" s="276">
        <f t="shared" si="196"/>
        <v>7.2999999999999957E-3</v>
      </c>
      <c r="M314" s="276">
        <f t="shared" si="196"/>
        <v>7.2999999999999957E-3</v>
      </c>
      <c r="N314" s="276">
        <f t="shared" si="196"/>
        <v>7.2999999999999957E-3</v>
      </c>
      <c r="O314" s="276">
        <f t="shared" si="196"/>
        <v>7.2999999999999957E-3</v>
      </c>
      <c r="P314" s="276">
        <f t="shared" si="196"/>
        <v>7.2999999999999957E-3</v>
      </c>
      <c r="Q314" s="276">
        <f t="shared" si="196"/>
        <v>7.2999999999999957E-3</v>
      </c>
      <c r="R314" s="276">
        <f t="shared" si="196"/>
        <v>7.2999999999999957E-3</v>
      </c>
      <c r="S314" s="276">
        <f t="shared" si="196"/>
        <v>7.2999999999999957E-3</v>
      </c>
      <c r="T314" s="276">
        <f t="shared" si="196"/>
        <v>7.2999999999999957E-3</v>
      </c>
      <c r="U314" s="276">
        <f t="shared" si="196"/>
        <v>7.2999999999999957E-3</v>
      </c>
      <c r="V314" s="276">
        <f t="shared" si="196"/>
        <v>7.2999999999999957E-3</v>
      </c>
      <c r="W314" s="276">
        <f t="shared" si="196"/>
        <v>7.2999999999999957E-3</v>
      </c>
      <c r="X314" s="276">
        <f t="shared" si="196"/>
        <v>7.2999999999999957E-3</v>
      </c>
      <c r="Y314" s="276">
        <f t="shared" si="196"/>
        <v>7.2999999999999957E-3</v>
      </c>
      <c r="Z314" s="276">
        <f t="shared" si="196"/>
        <v>7.2999999999999957E-3</v>
      </c>
      <c r="AA314" s="276">
        <f t="shared" si="196"/>
        <v>7.2999999999999957E-3</v>
      </c>
      <c r="AB314" s="276">
        <f t="shared" si="196"/>
        <v>7.2999999999999957E-3</v>
      </c>
      <c r="AC314" s="276">
        <f t="shared" si="196"/>
        <v>7.2999999999999957E-3</v>
      </c>
      <c r="AD314" s="276">
        <f t="shared" si="196"/>
        <v>7.2999999999999957E-3</v>
      </c>
      <c r="AE314" s="276">
        <f t="shared" si="196"/>
        <v>7.2999999999999957E-3</v>
      </c>
      <c r="AF314" s="276">
        <f t="shared" si="196"/>
        <v>7.2999999999999957E-3</v>
      </c>
      <c r="AG314" s="276">
        <f t="shared" si="196"/>
        <v>7.2999999999999957E-3</v>
      </c>
      <c r="AH314" s="276">
        <f t="shared" si="196"/>
        <v>7.2999999999999957E-3</v>
      </c>
      <c r="AI314" s="277">
        <f t="shared" si="196"/>
        <v>7.2999999999999957E-3</v>
      </c>
      <c r="AJ314" s="276">
        <f>IF(AJ313&gt;0.0132,410*AJ313-5.42)/100</f>
        <v>7.2999999999999957E-3</v>
      </c>
      <c r="AK314" s="276">
        <f>IF(AK313&gt;0.0132,410*AK313-5.42)/100</f>
        <v>7.2999999999999957E-3</v>
      </c>
      <c r="AL314" s="581"/>
      <c r="AM314" s="581"/>
      <c r="AN314" s="581"/>
      <c r="AO314" s="581"/>
      <c r="AP314" s="581"/>
    </row>
    <row r="315" spans="1:42" ht="18" x14ac:dyDescent="0.35">
      <c r="A315" s="275" t="s">
        <v>227</v>
      </c>
      <c r="B315" s="272" t="s">
        <v>228</v>
      </c>
      <c r="C315" s="280">
        <f t="shared" ref="C315:AI315" si="197">C189*1000</f>
        <v>956.24999999999989</v>
      </c>
      <c r="D315" s="280">
        <f t="shared" si="197"/>
        <v>956.24999999999989</v>
      </c>
      <c r="E315" s="280">
        <f t="shared" si="197"/>
        <v>956.24999999999989</v>
      </c>
      <c r="F315" s="280">
        <f t="shared" si="197"/>
        <v>956.24999999999989</v>
      </c>
      <c r="G315" s="280">
        <f t="shared" si="197"/>
        <v>956.24999999999989</v>
      </c>
      <c r="H315" s="280">
        <f t="shared" si="197"/>
        <v>956.24999999999989</v>
      </c>
      <c r="I315" s="280">
        <f t="shared" si="197"/>
        <v>849.15</v>
      </c>
      <c r="J315" s="280">
        <f t="shared" si="197"/>
        <v>849.15</v>
      </c>
      <c r="K315" s="280">
        <f t="shared" si="197"/>
        <v>743.94266728145601</v>
      </c>
      <c r="L315" s="280">
        <f t="shared" si="197"/>
        <v>775.31099166300999</v>
      </c>
      <c r="M315" s="280">
        <f t="shared" si="197"/>
        <v>690.88851341292752</v>
      </c>
      <c r="N315" s="280">
        <f t="shared" si="197"/>
        <v>764.86492810844027</v>
      </c>
      <c r="O315" s="280">
        <f t="shared" si="197"/>
        <v>785.1680772766797</v>
      </c>
      <c r="P315" s="280">
        <f t="shared" si="197"/>
        <v>615.76219236944803</v>
      </c>
      <c r="Q315" s="280">
        <f t="shared" si="197"/>
        <v>822.82784611870636</v>
      </c>
      <c r="R315" s="280">
        <f t="shared" si="197"/>
        <v>796.60298965336472</v>
      </c>
      <c r="S315" s="280">
        <f t="shared" si="197"/>
        <v>800.9289927455734</v>
      </c>
      <c r="T315" s="280">
        <f t="shared" si="197"/>
        <v>759.71253689103639</v>
      </c>
      <c r="U315" s="280">
        <f t="shared" si="197"/>
        <v>821.58684582292472</v>
      </c>
      <c r="V315" s="280">
        <f t="shared" si="197"/>
        <v>848.77582592167278</v>
      </c>
      <c r="W315" s="280">
        <f t="shared" si="197"/>
        <v>878.88769091872075</v>
      </c>
      <c r="X315" s="280">
        <f t="shared" si="197"/>
        <v>886.24833566171299</v>
      </c>
      <c r="Y315" s="280">
        <f t="shared" si="197"/>
        <v>822.3347766402477</v>
      </c>
      <c r="Z315" s="280">
        <f t="shared" si="197"/>
        <v>913.92571007450192</v>
      </c>
      <c r="AA315" s="280">
        <f t="shared" si="197"/>
        <v>958.80918113851214</v>
      </c>
      <c r="AB315" s="280">
        <f t="shared" si="197"/>
        <v>802.24927519128209</v>
      </c>
      <c r="AC315" s="280">
        <f t="shared" si="197"/>
        <v>954.90308986183413</v>
      </c>
      <c r="AD315" s="280">
        <f t="shared" si="197"/>
        <v>831.50434524585739</v>
      </c>
      <c r="AE315" s="280">
        <f t="shared" si="197"/>
        <v>642.97461024559379</v>
      </c>
      <c r="AF315" s="280">
        <f t="shared" si="197"/>
        <v>745.13271618986903</v>
      </c>
      <c r="AG315" s="280">
        <f t="shared" si="197"/>
        <v>854.89829153380424</v>
      </c>
      <c r="AH315" s="280">
        <f t="shared" si="197"/>
        <v>929.49087945298754</v>
      </c>
      <c r="AI315" s="281">
        <f t="shared" si="197"/>
        <v>799.49667766169398</v>
      </c>
      <c r="AJ315" s="280">
        <f>AJ189*1000</f>
        <v>873.73987303279387</v>
      </c>
      <c r="AK315" s="280">
        <f>AK189*1000</f>
        <v>861.70790462797379</v>
      </c>
      <c r="AL315" s="581"/>
      <c r="AM315" s="581"/>
      <c r="AN315" s="581"/>
      <c r="AO315" s="581"/>
      <c r="AP315" s="581"/>
    </row>
    <row r="316" spans="1:42" ht="18" x14ac:dyDescent="0.35">
      <c r="A316" s="275" t="s">
        <v>229</v>
      </c>
      <c r="B316" s="272" t="s">
        <v>230</v>
      </c>
      <c r="C316" s="282">
        <f>C313*C315</f>
        <v>14.343749999999998</v>
      </c>
      <c r="D316" s="282">
        <f>D313*D315</f>
        <v>14.343749999999998</v>
      </c>
      <c r="E316" s="282">
        <f t="shared" ref="E316:AI316" si="198">E313*E315</f>
        <v>14.343749999999998</v>
      </c>
      <c r="F316" s="282">
        <f t="shared" si="198"/>
        <v>14.343749999999998</v>
      </c>
      <c r="G316" s="282">
        <f t="shared" si="198"/>
        <v>14.343749999999998</v>
      </c>
      <c r="H316" s="282">
        <f t="shared" si="198"/>
        <v>14.343749999999998</v>
      </c>
      <c r="I316" s="282">
        <f t="shared" si="198"/>
        <v>12.73725</v>
      </c>
      <c r="J316" s="282">
        <f t="shared" si="198"/>
        <v>12.73725</v>
      </c>
      <c r="K316" s="282">
        <f t="shared" si="198"/>
        <v>11.15914000922184</v>
      </c>
      <c r="L316" s="282">
        <f t="shared" si="198"/>
        <v>11.629664874945149</v>
      </c>
      <c r="M316" s="282">
        <f t="shared" si="198"/>
        <v>10.363327701193912</v>
      </c>
      <c r="N316" s="282">
        <f t="shared" si="198"/>
        <v>11.472973921626604</v>
      </c>
      <c r="O316" s="282">
        <f t="shared" si="198"/>
        <v>11.777521159150195</v>
      </c>
      <c r="P316" s="282">
        <f t="shared" si="198"/>
        <v>9.2364328855417206</v>
      </c>
      <c r="Q316" s="282">
        <f t="shared" si="198"/>
        <v>12.342417691780595</v>
      </c>
      <c r="R316" s="282">
        <f t="shared" si="198"/>
        <v>11.94904484480047</v>
      </c>
      <c r="S316" s="282">
        <f t="shared" si="198"/>
        <v>12.013934891183601</v>
      </c>
      <c r="T316" s="282">
        <f t="shared" si="198"/>
        <v>11.395688053365545</v>
      </c>
      <c r="U316" s="282">
        <f t="shared" si="198"/>
        <v>12.32380268734387</v>
      </c>
      <c r="V316" s="282">
        <f t="shared" si="198"/>
        <v>12.73163738882509</v>
      </c>
      <c r="W316" s="282">
        <f t="shared" si="198"/>
        <v>13.18331536378081</v>
      </c>
      <c r="X316" s="282">
        <f t="shared" si="198"/>
        <v>13.293725034925695</v>
      </c>
      <c r="Y316" s="282">
        <f t="shared" si="198"/>
        <v>12.335021649603714</v>
      </c>
      <c r="Z316" s="282">
        <f t="shared" si="198"/>
        <v>13.708885651117528</v>
      </c>
      <c r="AA316" s="282">
        <f t="shared" si="198"/>
        <v>14.382137717077681</v>
      </c>
      <c r="AB316" s="282">
        <f t="shared" si="198"/>
        <v>12.033739127869231</v>
      </c>
      <c r="AC316" s="282">
        <f t="shared" si="198"/>
        <v>14.323546347927511</v>
      </c>
      <c r="AD316" s="282">
        <f t="shared" si="198"/>
        <v>12.47256517868786</v>
      </c>
      <c r="AE316" s="282">
        <f t="shared" si="198"/>
        <v>9.644619153683907</v>
      </c>
      <c r="AF316" s="282">
        <f t="shared" si="198"/>
        <v>11.176990742848036</v>
      </c>
      <c r="AG316" s="282">
        <f t="shared" si="198"/>
        <v>12.823474373007063</v>
      </c>
      <c r="AH316" s="282">
        <f t="shared" si="198"/>
        <v>13.942363191794813</v>
      </c>
      <c r="AI316" s="283">
        <f t="shared" si="198"/>
        <v>11.99245016492541</v>
      </c>
      <c r="AJ316" s="282">
        <f>AJ313*AJ315</f>
        <v>13.106098095491907</v>
      </c>
      <c r="AK316" s="282">
        <f>AK313*AK315</f>
        <v>12.925618569419607</v>
      </c>
      <c r="AL316" s="581"/>
      <c r="AM316" s="581"/>
      <c r="AN316" s="581"/>
      <c r="AO316" s="581"/>
      <c r="AP316" s="581"/>
    </row>
    <row r="317" spans="1:42" ht="18" x14ac:dyDescent="0.35">
      <c r="A317" s="275" t="s">
        <v>249</v>
      </c>
      <c r="B317" s="593"/>
      <c r="C317" s="282">
        <v>0</v>
      </c>
      <c r="D317" s="282">
        <v>0</v>
      </c>
      <c r="E317" s="282">
        <v>0</v>
      </c>
      <c r="F317" s="282">
        <v>0</v>
      </c>
      <c r="G317" s="282">
        <v>0</v>
      </c>
      <c r="H317" s="282">
        <v>0</v>
      </c>
      <c r="I317" s="282">
        <v>0</v>
      </c>
      <c r="J317" s="282">
        <v>0</v>
      </c>
      <c r="K317" s="282">
        <v>0</v>
      </c>
      <c r="L317" s="282">
        <v>0</v>
      </c>
      <c r="M317" s="282">
        <v>0</v>
      </c>
      <c r="N317" s="282">
        <v>0</v>
      </c>
      <c r="O317" s="282">
        <v>0</v>
      </c>
      <c r="P317" s="282">
        <v>0</v>
      </c>
      <c r="Q317" s="282">
        <v>0</v>
      </c>
      <c r="R317" s="282">
        <v>0</v>
      </c>
      <c r="S317" s="282">
        <v>0</v>
      </c>
      <c r="T317" s="282">
        <v>0</v>
      </c>
      <c r="U317" s="282">
        <v>0</v>
      </c>
      <c r="V317" s="282">
        <v>0</v>
      </c>
      <c r="W317" s="282">
        <v>0</v>
      </c>
      <c r="X317" s="282">
        <v>0</v>
      </c>
      <c r="Y317" s="282">
        <v>0</v>
      </c>
      <c r="Z317" s="282">
        <v>0</v>
      </c>
      <c r="AA317" s="282">
        <v>0</v>
      </c>
      <c r="AB317" s="282">
        <v>0</v>
      </c>
      <c r="AC317" s="282">
        <v>0</v>
      </c>
      <c r="AD317" s="282">
        <v>0</v>
      </c>
      <c r="AE317" s="282">
        <v>0</v>
      </c>
      <c r="AF317" s="282">
        <v>0</v>
      </c>
      <c r="AG317" s="282">
        <v>0</v>
      </c>
      <c r="AH317" s="282">
        <v>0</v>
      </c>
      <c r="AI317" s="283">
        <v>0</v>
      </c>
      <c r="AJ317" s="282">
        <v>0</v>
      </c>
      <c r="AK317" s="282">
        <v>0</v>
      </c>
      <c r="AL317" s="581"/>
      <c r="AM317" s="581"/>
      <c r="AN317" s="581"/>
      <c r="AO317" s="581"/>
      <c r="AP317" s="581"/>
    </row>
    <row r="318" spans="1:42" ht="18" x14ac:dyDescent="0.35">
      <c r="A318" s="275" t="s">
        <v>231</v>
      </c>
      <c r="B318" s="593"/>
      <c r="C318" s="282">
        <v>0</v>
      </c>
      <c r="D318" s="282">
        <v>0</v>
      </c>
      <c r="E318" s="282">
        <v>0</v>
      </c>
      <c r="F318" s="282">
        <v>0</v>
      </c>
      <c r="G318" s="282">
        <v>0</v>
      </c>
      <c r="H318" s="282">
        <v>0</v>
      </c>
      <c r="I318" s="282">
        <v>0</v>
      </c>
      <c r="J318" s="282">
        <v>0</v>
      </c>
      <c r="K318" s="282">
        <v>0</v>
      </c>
      <c r="L318" s="282">
        <v>0</v>
      </c>
      <c r="M318" s="282">
        <v>0</v>
      </c>
      <c r="N318" s="282">
        <v>0</v>
      </c>
      <c r="O318" s="282">
        <v>0</v>
      </c>
      <c r="P318" s="282">
        <v>0</v>
      </c>
      <c r="Q318" s="282">
        <v>0</v>
      </c>
      <c r="R318" s="282">
        <v>0</v>
      </c>
      <c r="S318" s="282">
        <v>0</v>
      </c>
      <c r="T318" s="282">
        <v>0</v>
      </c>
      <c r="U318" s="282">
        <v>0</v>
      </c>
      <c r="V318" s="282">
        <v>0</v>
      </c>
      <c r="W318" s="282">
        <v>0</v>
      </c>
      <c r="X318" s="282">
        <v>0</v>
      </c>
      <c r="Y318" s="282">
        <v>0</v>
      </c>
      <c r="Z318" s="282">
        <v>0</v>
      </c>
      <c r="AA318" s="282">
        <v>0</v>
      </c>
      <c r="AB318" s="282">
        <v>0</v>
      </c>
      <c r="AC318" s="282">
        <v>0</v>
      </c>
      <c r="AD318" s="282">
        <v>0</v>
      </c>
      <c r="AE318" s="282">
        <v>0</v>
      </c>
      <c r="AF318" s="282">
        <v>0</v>
      </c>
      <c r="AG318" s="282">
        <v>0</v>
      </c>
      <c r="AH318" s="282">
        <v>0</v>
      </c>
      <c r="AI318" s="283">
        <v>0</v>
      </c>
      <c r="AJ318" s="282">
        <v>0</v>
      </c>
      <c r="AK318" s="282">
        <v>0</v>
      </c>
      <c r="AL318" s="581"/>
      <c r="AM318" s="581"/>
      <c r="AN318" s="581"/>
      <c r="AO318" s="581"/>
      <c r="AP318" s="581"/>
    </row>
    <row r="319" spans="1:42" ht="18" x14ac:dyDescent="0.35">
      <c r="A319" s="275" t="s">
        <v>232</v>
      </c>
      <c r="B319" s="593"/>
      <c r="C319" s="282">
        <v>0</v>
      </c>
      <c r="D319" s="282">
        <v>0</v>
      </c>
      <c r="E319" s="282">
        <v>0</v>
      </c>
      <c r="F319" s="282">
        <v>0</v>
      </c>
      <c r="G319" s="282">
        <v>0</v>
      </c>
      <c r="H319" s="282">
        <v>0</v>
      </c>
      <c r="I319" s="282">
        <v>0</v>
      </c>
      <c r="J319" s="282">
        <v>0</v>
      </c>
      <c r="K319" s="282">
        <v>0</v>
      </c>
      <c r="L319" s="282">
        <v>0</v>
      </c>
      <c r="M319" s="282">
        <v>0</v>
      </c>
      <c r="N319" s="282">
        <v>0</v>
      </c>
      <c r="O319" s="282">
        <v>0</v>
      </c>
      <c r="P319" s="282">
        <v>0</v>
      </c>
      <c r="Q319" s="282">
        <v>0</v>
      </c>
      <c r="R319" s="282">
        <v>0</v>
      </c>
      <c r="S319" s="282">
        <v>0</v>
      </c>
      <c r="T319" s="282">
        <v>0</v>
      </c>
      <c r="U319" s="282">
        <v>0</v>
      </c>
      <c r="V319" s="282">
        <v>0</v>
      </c>
      <c r="W319" s="282">
        <v>0</v>
      </c>
      <c r="X319" s="282">
        <v>0</v>
      </c>
      <c r="Y319" s="282">
        <v>0</v>
      </c>
      <c r="Z319" s="282">
        <v>0</v>
      </c>
      <c r="AA319" s="282">
        <v>0</v>
      </c>
      <c r="AB319" s="282">
        <v>0</v>
      </c>
      <c r="AC319" s="282">
        <v>0</v>
      </c>
      <c r="AD319" s="282">
        <v>0</v>
      </c>
      <c r="AE319" s="282">
        <v>0</v>
      </c>
      <c r="AF319" s="282">
        <v>0</v>
      </c>
      <c r="AG319" s="282">
        <v>0</v>
      </c>
      <c r="AH319" s="282">
        <v>0</v>
      </c>
      <c r="AI319" s="283">
        <v>0</v>
      </c>
      <c r="AJ319" s="282">
        <v>0</v>
      </c>
      <c r="AK319" s="282">
        <v>0</v>
      </c>
      <c r="AL319" s="581"/>
      <c r="AM319" s="581"/>
      <c r="AN319" s="581"/>
      <c r="AO319" s="581"/>
      <c r="AP319" s="581"/>
    </row>
    <row r="320" spans="1:42" ht="18" x14ac:dyDescent="0.35">
      <c r="A320" s="271" t="s">
        <v>233</v>
      </c>
      <c r="B320" s="594"/>
      <c r="C320" s="595">
        <f>IF(OR((1-(C317+C318+C319)&lt;0),((1-(C317+C318+C319))&gt;1)),"Out of valid range",(1-(C317+C318+C319)))</f>
        <v>1</v>
      </c>
      <c r="D320" s="595">
        <f>IF(OR((1-(D317+D318+D319)&lt;0),((1-(D317+D318+D319))&gt;1)),"Out of valid range",(1-(D317+D318+D319)))</f>
        <v>1</v>
      </c>
      <c r="E320" s="595">
        <f t="shared" ref="E320:AI320" si="199">IF(OR((1-(E317+E318+E319)&lt;0),((1-(E317+E318+E319))&gt;1)),"Out of valid range",(1-(E317+E318+E319)))</f>
        <v>1</v>
      </c>
      <c r="F320" s="595">
        <f t="shared" si="199"/>
        <v>1</v>
      </c>
      <c r="G320" s="595">
        <f t="shared" si="199"/>
        <v>1</v>
      </c>
      <c r="H320" s="595">
        <f t="shared" si="199"/>
        <v>1</v>
      </c>
      <c r="I320" s="595">
        <f t="shared" si="199"/>
        <v>1</v>
      </c>
      <c r="J320" s="595">
        <f t="shared" si="199"/>
        <v>1</v>
      </c>
      <c r="K320" s="595">
        <f t="shared" si="199"/>
        <v>1</v>
      </c>
      <c r="L320" s="595">
        <f t="shared" si="199"/>
        <v>1</v>
      </c>
      <c r="M320" s="595">
        <f t="shared" si="199"/>
        <v>1</v>
      </c>
      <c r="N320" s="595">
        <f t="shared" si="199"/>
        <v>1</v>
      </c>
      <c r="O320" s="595">
        <f t="shared" si="199"/>
        <v>1</v>
      </c>
      <c r="P320" s="595">
        <f t="shared" si="199"/>
        <v>1</v>
      </c>
      <c r="Q320" s="595">
        <f t="shared" si="199"/>
        <v>1</v>
      </c>
      <c r="R320" s="595">
        <f t="shared" si="199"/>
        <v>1</v>
      </c>
      <c r="S320" s="595">
        <f t="shared" si="199"/>
        <v>1</v>
      </c>
      <c r="T320" s="595">
        <f t="shared" si="199"/>
        <v>1</v>
      </c>
      <c r="U320" s="595">
        <f t="shared" si="199"/>
        <v>1</v>
      </c>
      <c r="V320" s="595">
        <f t="shared" si="199"/>
        <v>1</v>
      </c>
      <c r="W320" s="595">
        <f t="shared" si="199"/>
        <v>1</v>
      </c>
      <c r="X320" s="595">
        <f t="shared" si="199"/>
        <v>1</v>
      </c>
      <c r="Y320" s="595">
        <f t="shared" si="199"/>
        <v>1</v>
      </c>
      <c r="Z320" s="595">
        <f t="shared" si="199"/>
        <v>1</v>
      </c>
      <c r="AA320" s="595">
        <f t="shared" si="199"/>
        <v>1</v>
      </c>
      <c r="AB320" s="595">
        <f t="shared" si="199"/>
        <v>1</v>
      </c>
      <c r="AC320" s="595">
        <f t="shared" si="199"/>
        <v>1</v>
      </c>
      <c r="AD320" s="595">
        <f t="shared" si="199"/>
        <v>1</v>
      </c>
      <c r="AE320" s="595">
        <f t="shared" si="199"/>
        <v>1</v>
      </c>
      <c r="AF320" s="595">
        <f t="shared" si="199"/>
        <v>1</v>
      </c>
      <c r="AG320" s="595">
        <f t="shared" si="199"/>
        <v>1</v>
      </c>
      <c r="AH320" s="595">
        <f t="shared" si="199"/>
        <v>1</v>
      </c>
      <c r="AI320" s="596">
        <f t="shared" si="199"/>
        <v>1</v>
      </c>
      <c r="AJ320" s="595">
        <f>IF(OR((1-(AJ317+AJ318+AJ319)&lt;0),((1-(AJ317+AJ318+AJ319))&gt;1)),"Out of valid range",(1-(AJ317+AJ318+AJ319)))</f>
        <v>1</v>
      </c>
      <c r="AK320" s="595">
        <f>IF(OR((1-(AK317+AK318+AK319)&lt;0),((1-(AK317+AK318+AK319))&gt;1)),"Out of valid range",(1-(AK317+AK318+AK319)))</f>
        <v>1</v>
      </c>
    </row>
    <row r="321" spans="1:37" ht="18" x14ac:dyDescent="0.35">
      <c r="A321" s="271" t="s">
        <v>234</v>
      </c>
      <c r="B321" s="594" t="s">
        <v>235</v>
      </c>
      <c r="C321" s="595">
        <f>IF(C314=0,0,C312*C316*C320*C314)</f>
        <v>168088.70317499989</v>
      </c>
      <c r="D321" s="595">
        <f>IF(D314=0,0,D312*D316*D320*D314)</f>
        <v>162680.77808437488</v>
      </c>
      <c r="E321" s="595">
        <f t="shared" ref="E321:AI321" si="200">IF(E314=0,0,E312*E316*E320*E314)</f>
        <v>161648.97190312488</v>
      </c>
      <c r="F321" s="595">
        <f t="shared" si="200"/>
        <v>153016.94044687488</v>
      </c>
      <c r="G321" s="595">
        <f t="shared" si="200"/>
        <v>143538.75253124989</v>
      </c>
      <c r="H321" s="595">
        <f t="shared" si="200"/>
        <v>139972.35121874989</v>
      </c>
      <c r="I321" s="595">
        <f t="shared" si="200"/>
        <v>121903.11593392491</v>
      </c>
      <c r="J321" s="595">
        <f t="shared" si="200"/>
        <v>112532.49051434993</v>
      </c>
      <c r="K321" s="595">
        <f t="shared" si="200"/>
        <v>75085.305772499967</v>
      </c>
      <c r="L321" s="595">
        <f t="shared" si="200"/>
        <v>78939.532214999941</v>
      </c>
      <c r="M321" s="595">
        <f t="shared" si="200"/>
        <v>71146.139084999944</v>
      </c>
      <c r="N321" s="595">
        <f t="shared" si="200"/>
        <v>78741.449999999939</v>
      </c>
      <c r="O321" s="595">
        <f t="shared" si="200"/>
        <v>69015.093884999951</v>
      </c>
      <c r="P321" s="595">
        <f t="shared" si="200"/>
        <v>59000.074964999963</v>
      </c>
      <c r="Q321" s="595">
        <f t="shared" si="200"/>
        <v>77315.950529999944</v>
      </c>
      <c r="R321" s="595">
        <f t="shared" si="200"/>
        <v>74382.915284999937</v>
      </c>
      <c r="S321" s="595">
        <f t="shared" si="200"/>
        <v>78000.861532499956</v>
      </c>
      <c r="T321" s="595">
        <f t="shared" si="200"/>
        <v>77543.100067499952</v>
      </c>
      <c r="U321" s="595">
        <f t="shared" si="200"/>
        <v>82774.011586274923</v>
      </c>
      <c r="V321" s="595">
        <f t="shared" si="200"/>
        <v>84381.03076117493</v>
      </c>
      <c r="W321" s="595">
        <f t="shared" si="200"/>
        <v>88454.411133299931</v>
      </c>
      <c r="X321" s="595">
        <f t="shared" si="200"/>
        <v>90238.877516474939</v>
      </c>
      <c r="Y321" s="595">
        <f t="shared" si="200"/>
        <v>86365.556830799935</v>
      </c>
      <c r="Z321" s="595">
        <f t="shared" si="200"/>
        <v>95923.356540749941</v>
      </c>
      <c r="AA321" s="595">
        <f t="shared" si="200"/>
        <v>100579.23349064992</v>
      </c>
      <c r="AB321" s="595">
        <f t="shared" si="200"/>
        <v>82177.657630199945</v>
      </c>
      <c r="AC321" s="595">
        <f t="shared" si="200"/>
        <v>97084.673978399922</v>
      </c>
      <c r="AD321" s="595">
        <f t="shared" si="200"/>
        <v>87451.508927924951</v>
      </c>
      <c r="AE321" s="595">
        <f t="shared" si="200"/>
        <v>68419.631494349946</v>
      </c>
      <c r="AF321" s="595">
        <f t="shared" si="200"/>
        <v>78818.002046774956</v>
      </c>
      <c r="AG321" s="595">
        <f t="shared" si="200"/>
        <v>89630.941307399931</v>
      </c>
      <c r="AH321" s="595">
        <f t="shared" si="200"/>
        <v>99806.481374624927</v>
      </c>
      <c r="AI321" s="596">
        <f t="shared" si="200"/>
        <v>85468.915932974953</v>
      </c>
      <c r="AJ321" s="595">
        <f>IF(AJ314=0,0,AJ312*AJ316*AJ320*AJ314)</f>
        <v>89782.302478499943</v>
      </c>
      <c r="AK321" s="595">
        <f>IF(AK314=0,0,AK312*AK316*AK320*AK314)</f>
        <v>89821.458758699955</v>
      </c>
    </row>
    <row r="322" spans="1:37" ht="18.75" thickBot="1" x14ac:dyDescent="0.4">
      <c r="A322" s="284" t="s">
        <v>236</v>
      </c>
      <c r="B322" s="597" t="s">
        <v>237</v>
      </c>
      <c r="C322" s="600">
        <f>C321*17/14</f>
        <v>204107.71099821414</v>
      </c>
      <c r="D322" s="598">
        <f>D321*17/14</f>
        <v>197540.94481674093</v>
      </c>
      <c r="E322" s="598">
        <f t="shared" ref="E322:AI322" si="201">E321*17/14</f>
        <v>196288.03731093736</v>
      </c>
      <c r="F322" s="598">
        <f t="shared" si="201"/>
        <v>185806.28482834809</v>
      </c>
      <c r="G322" s="598">
        <f t="shared" si="201"/>
        <v>174297.05664508915</v>
      </c>
      <c r="H322" s="598">
        <f t="shared" si="201"/>
        <v>169966.42647991056</v>
      </c>
      <c r="I322" s="598">
        <f t="shared" si="201"/>
        <v>148025.21220548026</v>
      </c>
      <c r="J322" s="598">
        <f t="shared" si="201"/>
        <v>136646.59562456777</v>
      </c>
      <c r="K322" s="598">
        <f t="shared" si="201"/>
        <v>91175.014152321382</v>
      </c>
      <c r="L322" s="598">
        <f t="shared" si="201"/>
        <v>95855.14626107135</v>
      </c>
      <c r="M322" s="598">
        <f t="shared" si="201"/>
        <v>86391.740317499934</v>
      </c>
      <c r="N322" s="598">
        <f t="shared" si="201"/>
        <v>95614.617857142788</v>
      </c>
      <c r="O322" s="598">
        <f t="shared" si="201"/>
        <v>83804.042574642794</v>
      </c>
      <c r="P322" s="598">
        <f t="shared" si="201"/>
        <v>71642.948171785669</v>
      </c>
      <c r="Q322" s="598">
        <f t="shared" si="201"/>
        <v>93883.654214999944</v>
      </c>
      <c r="R322" s="598">
        <f t="shared" si="201"/>
        <v>90322.111417499924</v>
      </c>
      <c r="S322" s="598">
        <f t="shared" si="201"/>
        <v>94715.331860892809</v>
      </c>
      <c r="T322" s="598">
        <f t="shared" si="201"/>
        <v>94159.478653392798</v>
      </c>
      <c r="U322" s="598">
        <f t="shared" si="201"/>
        <v>100511.29978333383</v>
      </c>
      <c r="V322" s="598">
        <f t="shared" si="201"/>
        <v>102462.68020999813</v>
      </c>
      <c r="W322" s="598">
        <f t="shared" si="201"/>
        <v>107408.92780472136</v>
      </c>
      <c r="X322" s="598">
        <f t="shared" si="201"/>
        <v>109575.77984143386</v>
      </c>
      <c r="Y322" s="598">
        <f t="shared" si="201"/>
        <v>104872.46186597135</v>
      </c>
      <c r="Z322" s="598">
        <f t="shared" si="201"/>
        <v>116478.36151376778</v>
      </c>
      <c r="AA322" s="598">
        <f t="shared" si="201"/>
        <v>122131.92638150346</v>
      </c>
      <c r="AB322" s="598">
        <f t="shared" si="201"/>
        <v>99787.155693814231</v>
      </c>
      <c r="AC322" s="598">
        <f t="shared" si="201"/>
        <v>117888.53268805705</v>
      </c>
      <c r="AD322" s="598">
        <f t="shared" si="201"/>
        <v>106191.11798390887</v>
      </c>
      <c r="AE322" s="598">
        <f t="shared" si="201"/>
        <v>83080.981100282079</v>
      </c>
      <c r="AF322" s="598">
        <f t="shared" si="201"/>
        <v>95707.573913941029</v>
      </c>
      <c r="AG322" s="598">
        <f t="shared" si="201"/>
        <v>108837.57158755706</v>
      </c>
      <c r="AH322" s="598">
        <f t="shared" si="201"/>
        <v>121193.58452633026</v>
      </c>
      <c r="AI322" s="598">
        <f t="shared" si="201"/>
        <v>103783.68363289816</v>
      </c>
      <c r="AJ322" s="598">
        <f>AJ321*17/14</f>
        <v>109021.36729532135</v>
      </c>
      <c r="AK322" s="598">
        <f>AK321*17/14</f>
        <v>109068.91420699281</v>
      </c>
    </row>
    <row r="323" spans="1:37" s="588" customFormat="1" ht="15.75" thickTop="1" x14ac:dyDescent="0.25">
      <c r="A323" s="604"/>
      <c r="B323" s="605"/>
      <c r="C323" s="605">
        <v>1990</v>
      </c>
      <c r="D323" s="605">
        <v>1991</v>
      </c>
      <c r="E323" s="605">
        <v>1992</v>
      </c>
      <c r="F323" s="605">
        <v>1993</v>
      </c>
      <c r="G323" s="605">
        <v>1994</v>
      </c>
      <c r="H323" s="605">
        <v>1995</v>
      </c>
      <c r="I323" s="605">
        <v>1996</v>
      </c>
      <c r="J323" s="605">
        <v>1997</v>
      </c>
      <c r="K323" s="605">
        <v>1998</v>
      </c>
      <c r="L323" s="605">
        <v>1999</v>
      </c>
      <c r="M323" s="605">
        <v>2000</v>
      </c>
      <c r="N323" s="605">
        <v>2001</v>
      </c>
      <c r="O323" s="605">
        <v>2002</v>
      </c>
      <c r="P323" s="605">
        <v>2003</v>
      </c>
      <c r="Q323" s="605">
        <v>2004</v>
      </c>
      <c r="R323" s="605">
        <v>2005</v>
      </c>
      <c r="S323" s="605">
        <v>2006</v>
      </c>
      <c r="T323" s="605">
        <v>2007</v>
      </c>
      <c r="U323" s="605">
        <v>2008</v>
      </c>
      <c r="V323" s="605">
        <v>2009</v>
      </c>
      <c r="W323" s="605">
        <v>2010</v>
      </c>
      <c r="X323" s="605">
        <v>2011</v>
      </c>
      <c r="Y323" s="605">
        <v>2012</v>
      </c>
      <c r="Z323" s="605">
        <v>2013</v>
      </c>
      <c r="AA323" s="605">
        <v>2014</v>
      </c>
      <c r="AB323" s="605">
        <v>2015</v>
      </c>
      <c r="AC323" s="605">
        <v>2016</v>
      </c>
      <c r="AD323" s="605">
        <v>2017</v>
      </c>
      <c r="AE323" s="605">
        <v>2018</v>
      </c>
      <c r="AF323" s="605">
        <v>2019</v>
      </c>
      <c r="AG323" s="605">
        <v>2020</v>
      </c>
      <c r="AH323" s="605">
        <v>2021</v>
      </c>
      <c r="AI323" s="606">
        <v>2022</v>
      </c>
      <c r="AJ323" s="605">
        <v>2023</v>
      </c>
      <c r="AK323" s="605">
        <v>2024</v>
      </c>
    </row>
    <row r="324" spans="1:37" ht="18.75" thickBot="1" x14ac:dyDescent="0.4">
      <c r="A324" s="287" t="s">
        <v>248</v>
      </c>
      <c r="B324" s="609" t="s">
        <v>75</v>
      </c>
      <c r="C324" s="610">
        <f>(C214+C226+C238+C250+C262+C274+C286+C298+C310+C322)/1000000</f>
        <v>1.702629740141397</v>
      </c>
      <c r="D324" s="610">
        <f t="shared" ref="D324:Q324" si="202">(D214+D226+D238+D250+D262+D274+D286+D298+D310+D322)/1000000</f>
        <v>1.650629178767985</v>
      </c>
      <c r="E324" s="610">
        <f t="shared" si="202"/>
        <v>1.7107053917074999</v>
      </c>
      <c r="F324" s="610">
        <f t="shared" si="202"/>
        <v>1.6591612432006109</v>
      </c>
      <c r="G324" s="610">
        <f t="shared" si="202"/>
        <v>1.5803970001423764</v>
      </c>
      <c r="H324" s="610">
        <f t="shared" si="202"/>
        <v>1.521952861572363</v>
      </c>
      <c r="I324" s="610">
        <f t="shared" si="202"/>
        <v>1.4562751840697341</v>
      </c>
      <c r="J324" s="610">
        <f t="shared" si="202"/>
        <v>1.3732065478989119</v>
      </c>
      <c r="K324" s="610">
        <f t="shared" si="202"/>
        <v>1.326556536881798</v>
      </c>
      <c r="L324" s="610">
        <f t="shared" si="202"/>
        <v>1.3314289320940655</v>
      </c>
      <c r="M324" s="610">
        <f t="shared" si="202"/>
        <v>1.3241413998076099</v>
      </c>
      <c r="N324" s="610">
        <f t="shared" si="202"/>
        <v>1.3223405840108153</v>
      </c>
      <c r="O324" s="610">
        <f t="shared" si="202"/>
        <v>1.2983176082423022</v>
      </c>
      <c r="P324" s="610">
        <f t="shared" si="202"/>
        <v>1.2824555533913538</v>
      </c>
      <c r="Q324" s="610">
        <f t="shared" si="202"/>
        <v>1.3109075031543371</v>
      </c>
      <c r="R324" s="610">
        <f>(R214+R226+R238+R250+R262+R274+R286+R298+R310+R322)/1000000</f>
        <v>1.3111077992670355</v>
      </c>
      <c r="S324" s="610">
        <f t="shared" ref="S324:AI324" si="203">(S214+S226+S238+S250+S262+S274+S286+S298+S310+S322)/1000000</f>
        <v>1.3100600829674047</v>
      </c>
      <c r="T324" s="610">
        <f t="shared" si="203"/>
        <v>1.3144260070839633</v>
      </c>
      <c r="U324" s="610">
        <f t="shared" si="203"/>
        <v>1.3205259577414121</v>
      </c>
      <c r="V324" s="610">
        <f t="shared" si="203"/>
        <v>1.3238261311030677</v>
      </c>
      <c r="W324" s="610">
        <f t="shared" si="203"/>
        <v>1.259667750970364</v>
      </c>
      <c r="X324" s="610">
        <f t="shared" si="203"/>
        <v>1.4932394210274973</v>
      </c>
      <c r="Y324" s="610">
        <f t="shared" si="203"/>
        <v>1.4778692641238007</v>
      </c>
      <c r="Z324" s="610">
        <f t="shared" si="203"/>
        <v>1.4460695597632049</v>
      </c>
      <c r="AA324" s="610">
        <f t="shared" si="203"/>
        <v>1.7249077357553895</v>
      </c>
      <c r="AB324" s="610">
        <f t="shared" si="203"/>
        <v>1.3605163320939315</v>
      </c>
      <c r="AC324" s="610">
        <f t="shared" si="203"/>
        <v>1.7618525097986424</v>
      </c>
      <c r="AD324" s="610">
        <f t="shared" si="203"/>
        <v>2.2422413947251809</v>
      </c>
      <c r="AE324" s="610">
        <f t="shared" si="203"/>
        <v>1.920380159774923</v>
      </c>
      <c r="AF324" s="610">
        <f t="shared" si="203"/>
        <v>2.3331233426641629</v>
      </c>
      <c r="AG324" s="610">
        <f t="shared" si="203"/>
        <v>2.555549045651611</v>
      </c>
      <c r="AH324" s="610">
        <f>(AH214+AH226+AH238+AH250+AH262+AH274+AH286+AH298+AH310+AH322)/1000000</f>
        <v>2.4987672219481913</v>
      </c>
      <c r="AI324" s="610">
        <f t="shared" si="203"/>
        <v>2.2355220574384904</v>
      </c>
      <c r="AJ324" s="610">
        <f>(AJ214+AJ226+AJ238+AJ250+AJ262+AJ274+AJ286+AJ298+AJ310+AJ322)/1000000</f>
        <v>2.1061772716413829</v>
      </c>
      <c r="AK324" s="610">
        <f>(AK214+AK226+AK238+AK250+AK262+AK274+AK286+AK298+AK310+AK322)/1000000</f>
        <v>2.1206144530607389</v>
      </c>
    </row>
    <row r="325" spans="1:37" ht="15.75" thickTop="1" x14ac:dyDescent="0.25"/>
    <row r="327" spans="1:37" x14ac:dyDescent="0.25">
      <c r="C327" s="607">
        <f>C249/C242/1000000</f>
        <v>3.1781394847999995</v>
      </c>
      <c r="D327" s="607">
        <f t="shared" ref="D327:AH327" si="204">D249/D242/1000000</f>
        <v>3.2996845406000004</v>
      </c>
      <c r="E327" s="607">
        <f t="shared" si="204"/>
        <v>3.2089169882000004</v>
      </c>
      <c r="F327" s="607">
        <f t="shared" si="204"/>
        <v>3.0409738317000006</v>
      </c>
      <c r="G327" s="607">
        <f t="shared" si="204"/>
        <v>2.2253989722999998</v>
      </c>
      <c r="H327" s="607">
        <f t="shared" si="204"/>
        <v>2.2617987315000003</v>
      </c>
      <c r="I327" s="607">
        <f t="shared" si="204"/>
        <v>2.5082216235999999</v>
      </c>
      <c r="J327" s="607">
        <f t="shared" si="204"/>
        <v>2.1109252073000002</v>
      </c>
      <c r="K327" s="607">
        <f t="shared" si="204"/>
        <v>2.0824227239999997</v>
      </c>
      <c r="L327" s="607">
        <f t="shared" si="204"/>
        <v>2.0271594760000005</v>
      </c>
      <c r="M327" s="607">
        <f t="shared" si="204"/>
        <v>2.0106123760000001</v>
      </c>
      <c r="N327" s="607">
        <f t="shared" si="204"/>
        <v>1.5628585660000001</v>
      </c>
      <c r="O327" s="607">
        <f t="shared" si="204"/>
        <v>1.1481963340000001</v>
      </c>
      <c r="P327" s="607">
        <f t="shared" si="204"/>
        <v>1.0099670779999999</v>
      </c>
      <c r="Q327" s="607">
        <f t="shared" si="204"/>
        <v>1.084747924</v>
      </c>
      <c r="R327" s="607">
        <f t="shared" si="204"/>
        <v>1.14990394</v>
      </c>
      <c r="S327" s="607">
        <f t="shared" si="204"/>
        <v>0.89405237199999976</v>
      </c>
      <c r="T327" s="607">
        <f t="shared" si="204"/>
        <v>0.98560238999999994</v>
      </c>
      <c r="U327" s="607">
        <f t="shared" si="204"/>
        <v>0.92160612107999984</v>
      </c>
      <c r="V327" s="607">
        <f t="shared" si="204"/>
        <v>0.89327323786000012</v>
      </c>
      <c r="W327" s="607">
        <f t="shared" si="204"/>
        <v>0.82340436989999988</v>
      </c>
      <c r="X327" s="607">
        <f t="shared" si="204"/>
        <v>0.86932194654000017</v>
      </c>
      <c r="Y327" s="607">
        <f t="shared" si="204"/>
        <v>0.75298446393999996</v>
      </c>
      <c r="Z327" s="607">
        <f t="shared" si="204"/>
        <v>0.69158178394000003</v>
      </c>
      <c r="AA327" s="607">
        <f t="shared" si="204"/>
        <v>0.7747808596200001</v>
      </c>
      <c r="AB327" s="607">
        <f t="shared" si="204"/>
        <v>0.66785629697999982</v>
      </c>
      <c r="AC327" s="607">
        <f t="shared" si="204"/>
        <v>0.76399841320000006</v>
      </c>
      <c r="AD327" s="607">
        <f t="shared" si="204"/>
        <v>0.75963320804000001</v>
      </c>
      <c r="AE327" s="607">
        <f t="shared" si="204"/>
        <v>0.70491133577999987</v>
      </c>
      <c r="AF327" s="607">
        <f t="shared" si="204"/>
        <v>0.72133135162000006</v>
      </c>
      <c r="AG327" s="607">
        <f t="shared" si="204"/>
        <v>0.77190316370000012</v>
      </c>
      <c r="AH327" s="607">
        <f t="shared" si="204"/>
        <v>0.74051654538</v>
      </c>
      <c r="AI327" s="607">
        <f>AI249/AI242/1000000</f>
        <v>0.71053712633999999</v>
      </c>
      <c r="AJ327" s="607">
        <f t="shared" ref="AJ327:AK327" si="205">AJ249/AJ242/1000000</f>
        <v>0.66170056678</v>
      </c>
      <c r="AK327" s="607">
        <f t="shared" si="205"/>
        <v>0.73212760761999995</v>
      </c>
    </row>
    <row r="328" spans="1:37" x14ac:dyDescent="0.25">
      <c r="C328" s="608">
        <f>C285/C278/1000000</f>
        <v>2.9255805483043189</v>
      </c>
      <c r="D328" s="608">
        <f t="shared" ref="D328:AK328" si="206">D285/D278/1000000</f>
        <v>5.6895486371922699</v>
      </c>
      <c r="E328" s="608">
        <f t="shared" si="206"/>
        <v>6.3824978580420053</v>
      </c>
      <c r="F328" s="608">
        <f t="shared" si="206"/>
        <v>7.2734160352280037</v>
      </c>
      <c r="G328" s="608">
        <f t="shared" si="206"/>
        <v>7.1230721249282691</v>
      </c>
      <c r="H328" s="608">
        <f t="shared" si="206"/>
        <v>6.9377912564070634</v>
      </c>
      <c r="I328" s="608">
        <f t="shared" si="206"/>
        <v>6.827010422929062</v>
      </c>
      <c r="J328" s="608">
        <f t="shared" si="206"/>
        <v>6.140058079164131</v>
      </c>
      <c r="K328" s="608">
        <f t="shared" si="206"/>
        <v>7.3030650253113683</v>
      </c>
      <c r="L328" s="608">
        <f t="shared" si="206"/>
        <v>7.6719184105086065</v>
      </c>
      <c r="M328" s="608">
        <f t="shared" si="206"/>
        <v>7.366328051055846</v>
      </c>
      <c r="N328" s="608">
        <f t="shared" si="206"/>
        <v>7.5555341836030827</v>
      </c>
      <c r="O328" s="608">
        <f t="shared" si="206"/>
        <v>9.3447691046503198</v>
      </c>
      <c r="P328" s="608">
        <f t="shared" si="206"/>
        <v>11.313469583197554</v>
      </c>
      <c r="Q328" s="608">
        <f t="shared" si="206"/>
        <v>9.4609879472447957</v>
      </c>
      <c r="R328" s="608">
        <f t="shared" si="206"/>
        <v>9.5261488707920314</v>
      </c>
      <c r="S328" s="608">
        <f t="shared" si="206"/>
        <v>9.90724637933927</v>
      </c>
      <c r="T328" s="608">
        <f t="shared" si="206"/>
        <v>10.333328412386507</v>
      </c>
      <c r="U328" s="608">
        <f t="shared" si="206"/>
        <v>10.850984601368744</v>
      </c>
      <c r="V328" s="608">
        <f t="shared" si="206"/>
        <v>10.924527261950997</v>
      </c>
      <c r="W328" s="608">
        <f t="shared" si="206"/>
        <v>10.615567437936001</v>
      </c>
      <c r="X328" s="608">
        <f t="shared" si="206"/>
        <v>14.306473624068001</v>
      </c>
      <c r="Y328" s="608">
        <f t="shared" si="206"/>
        <v>14.802991827362998</v>
      </c>
      <c r="Z328" s="608">
        <f t="shared" si="206"/>
        <v>14.047872148295996</v>
      </c>
      <c r="AA328" s="608">
        <f t="shared" si="206"/>
        <v>17.308934650601998</v>
      </c>
      <c r="AB328" s="608">
        <f t="shared" si="206"/>
        <v>13.358452517009995</v>
      </c>
      <c r="AC328" s="608">
        <f t="shared" si="206"/>
        <v>17.538057971792998</v>
      </c>
      <c r="AD328" s="608">
        <f t="shared" si="206"/>
        <v>25.114432572990019</v>
      </c>
      <c r="AE328" s="608">
        <f t="shared" si="206"/>
        <v>21.317172729300019</v>
      </c>
      <c r="AF328" s="608">
        <f t="shared" si="206"/>
        <v>26.373959914806033</v>
      </c>
      <c r="AG328" s="608">
        <f t="shared" si="206"/>
        <v>28.815292275480033</v>
      </c>
      <c r="AH328" s="608">
        <f>AH285/AH278/1000000</f>
        <v>27.657733415382015</v>
      </c>
      <c r="AI328" s="608">
        <f t="shared" si="206"/>
        <v>24.616677074661009</v>
      </c>
      <c r="AJ328" s="608">
        <f t="shared" si="206"/>
        <v>23.648015949011992</v>
      </c>
      <c r="AK328" s="608">
        <f t="shared" si="206"/>
        <v>23.797791952109996</v>
      </c>
    </row>
    <row r="329" spans="1:37" x14ac:dyDescent="0.25">
      <c r="C329" s="608">
        <f>C297/C290/1000000</f>
        <v>10.209956525999999</v>
      </c>
      <c r="D329" s="608">
        <f t="shared" ref="D329:AK329" si="207">D297/D290/1000000</f>
        <v>9.1640334554999985</v>
      </c>
      <c r="E329" s="608">
        <f t="shared" si="207"/>
        <v>9.4030758359999993</v>
      </c>
      <c r="F329" s="608">
        <f t="shared" si="207"/>
        <v>7.9840897290000008</v>
      </c>
      <c r="G329" s="608">
        <f t="shared" si="207"/>
        <v>7.4962502999999989</v>
      </c>
      <c r="H329" s="608">
        <f t="shared" si="207"/>
        <v>6.8775180704999981</v>
      </c>
      <c r="I329" s="608">
        <f t="shared" si="207"/>
        <v>6.247440737999999</v>
      </c>
      <c r="J329" s="608">
        <f t="shared" si="207"/>
        <v>6.0561114074999987</v>
      </c>
      <c r="K329" s="608">
        <f t="shared" si="207"/>
        <v>4.8878838854999991</v>
      </c>
      <c r="L329" s="608">
        <f t="shared" si="207"/>
        <v>4.6557815849999997</v>
      </c>
      <c r="M329" s="608">
        <f t="shared" si="207"/>
        <v>4.8038503949999996</v>
      </c>
      <c r="N329" s="608">
        <f t="shared" si="207"/>
        <v>4.6064505600000007</v>
      </c>
      <c r="O329" s="608">
        <f t="shared" si="207"/>
        <v>3.4728353100000002</v>
      </c>
      <c r="P329" s="608">
        <f t="shared" si="207"/>
        <v>2.5823844900000004</v>
      </c>
      <c r="Q329" s="608">
        <f t="shared" si="207"/>
        <v>3.3457313249999996</v>
      </c>
      <c r="R329" s="608">
        <f t="shared" si="207"/>
        <v>3.1591409399999995</v>
      </c>
      <c r="S329" s="608">
        <f t="shared" si="207"/>
        <v>2.9880142649999994</v>
      </c>
      <c r="T329" s="608">
        <f t="shared" si="207"/>
        <v>2.9764887749999995</v>
      </c>
      <c r="U329" s="608">
        <f t="shared" si="207"/>
        <v>2.6600761381499991</v>
      </c>
      <c r="V329" s="608">
        <f t="shared" si="207"/>
        <v>2.5947986269499994</v>
      </c>
      <c r="W329" s="608">
        <f t="shared" si="207"/>
        <v>2.32386754275</v>
      </c>
      <c r="X329" s="608">
        <f t="shared" si="207"/>
        <v>2.3285661421500006</v>
      </c>
      <c r="Y329" s="608">
        <f t="shared" si="207"/>
        <v>2.2001624757</v>
      </c>
      <c r="Z329" s="608">
        <f t="shared" si="207"/>
        <v>2.2000662922499998</v>
      </c>
      <c r="AA329" s="608">
        <f t="shared" si="207"/>
        <v>2.5297583039999996</v>
      </c>
      <c r="AB329" s="608">
        <f t="shared" si="207"/>
        <v>2.1259104358499998</v>
      </c>
      <c r="AC329" s="608">
        <f t="shared" si="207"/>
        <v>2.8768653036000003</v>
      </c>
      <c r="AD329" s="608">
        <f t="shared" si="207"/>
        <v>2.7405919444499998</v>
      </c>
      <c r="AE329" s="608">
        <f t="shared" si="207"/>
        <v>2.3829213581999995</v>
      </c>
      <c r="AF329" s="608">
        <f t="shared" si="207"/>
        <v>2.5873982158500004</v>
      </c>
      <c r="AG329" s="608">
        <f t="shared" si="207"/>
        <v>2.9264773742999997</v>
      </c>
      <c r="AH329" s="608">
        <f t="shared" si="207"/>
        <v>2.8044835739999994</v>
      </c>
      <c r="AI329" s="608">
        <f t="shared" si="207"/>
        <v>2.6671245192000002</v>
      </c>
      <c r="AJ329" s="608">
        <f t="shared" si="207"/>
        <v>2.2416213982499995</v>
      </c>
      <c r="AK329" s="608">
        <f t="shared" si="207"/>
        <v>2.3718590909999997</v>
      </c>
    </row>
    <row r="330" spans="1:37" x14ac:dyDescent="0.25">
      <c r="C330" s="608">
        <f>C309/C302/1000000</f>
        <v>7.3734020298899994</v>
      </c>
      <c r="D330" s="608">
        <f t="shared" ref="D330:AK330" si="208">D309/D302/1000000</f>
        <v>4.9421413574999997</v>
      </c>
      <c r="E330" s="608">
        <f t="shared" si="208"/>
        <v>4.9421413575000006</v>
      </c>
      <c r="F330" s="608">
        <f t="shared" si="208"/>
        <v>4.9421413574999988</v>
      </c>
      <c r="G330" s="608">
        <f t="shared" si="208"/>
        <v>4.9421413574999997</v>
      </c>
      <c r="H330" s="608">
        <f t="shared" si="208"/>
        <v>4.9421413574999997</v>
      </c>
      <c r="I330" s="608">
        <f t="shared" si="208"/>
        <v>4.9421413574999997</v>
      </c>
      <c r="J330" s="608">
        <f t="shared" si="208"/>
        <v>4.9421413574999988</v>
      </c>
      <c r="K330" s="608">
        <f t="shared" si="208"/>
        <v>4.9421413574999997</v>
      </c>
      <c r="L330" s="608">
        <f t="shared" si="208"/>
        <v>4.8313738709999994</v>
      </c>
      <c r="M330" s="608">
        <f t="shared" si="208"/>
        <v>5.0275513890000001</v>
      </c>
      <c r="N330" s="608">
        <f t="shared" si="208"/>
        <v>5.0628854385000004</v>
      </c>
      <c r="O330" s="608">
        <f t="shared" si="208"/>
        <v>4.4031989339999997</v>
      </c>
      <c r="P330" s="608">
        <f t="shared" si="208"/>
        <v>3.3289879230000001</v>
      </c>
      <c r="Q330" s="608">
        <f t="shared" si="208"/>
        <v>4.4772879599999991</v>
      </c>
      <c r="R330" s="608">
        <f t="shared" si="208"/>
        <v>4.6262180834999995</v>
      </c>
      <c r="S330" s="608">
        <f t="shared" si="208"/>
        <v>4.4442633689999997</v>
      </c>
      <c r="T330" s="608">
        <f t="shared" si="208"/>
        <v>4.0630429845</v>
      </c>
      <c r="U330" s="608">
        <f t="shared" si="208"/>
        <v>3.8849726860199993</v>
      </c>
      <c r="V330" s="608">
        <f t="shared" si="208"/>
        <v>3.9082519611449995</v>
      </c>
      <c r="W330" s="608">
        <f t="shared" si="208"/>
        <v>3.5101994843699993</v>
      </c>
      <c r="X330" s="608">
        <f t="shared" si="208"/>
        <v>3.1682305766700001</v>
      </c>
      <c r="Y330" s="608">
        <f t="shared" si="208"/>
        <v>2.6934389203499998</v>
      </c>
      <c r="Z330" s="608">
        <f t="shared" si="208"/>
        <v>2.8417424285249995</v>
      </c>
      <c r="AA330" s="608">
        <f t="shared" si="208"/>
        <v>3.1979568349800003</v>
      </c>
      <c r="AB330" s="608">
        <f t="shared" si="208"/>
        <v>2.6115549727499996</v>
      </c>
      <c r="AC330" s="608">
        <f t="shared" si="208"/>
        <v>3.226597514684999</v>
      </c>
      <c r="AD330" s="608">
        <f t="shared" si="208"/>
        <v>2.9608501882949994</v>
      </c>
      <c r="AE330" s="608">
        <f t="shared" si="208"/>
        <v>2.7842158804949992</v>
      </c>
      <c r="AF330" s="608">
        <f t="shared" si="208"/>
        <v>3.3480602565749997</v>
      </c>
      <c r="AG330" s="608">
        <f t="shared" si="208"/>
        <v>3.5970755894099997</v>
      </c>
      <c r="AH330" s="608">
        <f t="shared" si="208"/>
        <v>3.8820587084549998</v>
      </c>
      <c r="AI330" s="608">
        <f t="shared" si="208"/>
        <v>3.48981821361</v>
      </c>
      <c r="AJ330" s="608">
        <f t="shared" si="208"/>
        <v>2.9428285585049996</v>
      </c>
      <c r="AK330" s="608">
        <f t="shared" si="208"/>
        <v>2.8430124975899997</v>
      </c>
    </row>
    <row r="331" spans="1:37" x14ac:dyDescent="0.25">
      <c r="C331" s="608">
        <f>C321/C314/1000000</f>
        <v>23.025849749999995</v>
      </c>
      <c r="D331" s="608">
        <f t="shared" ref="D331:AK331" si="209">D321/D314/1000000</f>
        <v>22.285038093749996</v>
      </c>
      <c r="E331" s="608">
        <f t="shared" si="209"/>
        <v>22.143694781249998</v>
      </c>
      <c r="F331" s="608">
        <f t="shared" si="209"/>
        <v>20.961224718749996</v>
      </c>
      <c r="G331" s="608">
        <f t="shared" si="209"/>
        <v>19.662842812499996</v>
      </c>
      <c r="H331" s="608">
        <f t="shared" si="209"/>
        <v>19.174294687499998</v>
      </c>
      <c r="I331" s="608">
        <f t="shared" si="209"/>
        <v>16.699056977249999</v>
      </c>
      <c r="J331" s="608">
        <f t="shared" si="209"/>
        <v>15.4154096595</v>
      </c>
      <c r="K331" s="608">
        <f t="shared" si="209"/>
        <v>10.285658325000002</v>
      </c>
      <c r="L331" s="608">
        <f t="shared" si="209"/>
        <v>10.81363455</v>
      </c>
      <c r="M331" s="608">
        <f t="shared" si="209"/>
        <v>9.7460464499999979</v>
      </c>
      <c r="N331" s="608">
        <f t="shared" si="209"/>
        <v>10.786499999999998</v>
      </c>
      <c r="O331" s="608">
        <f t="shared" si="209"/>
        <v>9.4541224499999998</v>
      </c>
      <c r="P331" s="608">
        <f t="shared" si="209"/>
        <v>8.0822020499999994</v>
      </c>
      <c r="Q331" s="608">
        <f t="shared" si="209"/>
        <v>10.591226099999998</v>
      </c>
      <c r="R331" s="608">
        <f t="shared" si="209"/>
        <v>10.189440449999998</v>
      </c>
      <c r="S331" s="608">
        <f t="shared" si="209"/>
        <v>10.685049525</v>
      </c>
      <c r="T331" s="608">
        <f t="shared" si="209"/>
        <v>10.622342475</v>
      </c>
      <c r="U331" s="608">
        <f t="shared" si="209"/>
        <v>11.338905696749997</v>
      </c>
      <c r="V331" s="608">
        <f t="shared" si="209"/>
        <v>11.559045309749997</v>
      </c>
      <c r="W331" s="608">
        <f t="shared" si="209"/>
        <v>12.117042620999998</v>
      </c>
      <c r="X331" s="608">
        <f t="shared" si="209"/>
        <v>12.361490070749998</v>
      </c>
      <c r="Y331" s="608">
        <f t="shared" si="209"/>
        <v>11.830898195999998</v>
      </c>
      <c r="Z331" s="608">
        <f t="shared" si="209"/>
        <v>13.140185827499998</v>
      </c>
      <c r="AA331" s="608">
        <f t="shared" si="209"/>
        <v>13.777977190499996</v>
      </c>
      <c r="AB331" s="608">
        <f t="shared" si="209"/>
        <v>11.257213373999999</v>
      </c>
      <c r="AC331" s="608">
        <f t="shared" si="209"/>
        <v>13.299270407999998</v>
      </c>
      <c r="AD331" s="608">
        <f t="shared" si="209"/>
        <v>11.97965875725</v>
      </c>
      <c r="AE331" s="608">
        <f t="shared" si="209"/>
        <v>9.372552259499999</v>
      </c>
      <c r="AF331" s="608">
        <f t="shared" si="209"/>
        <v>10.79698658175</v>
      </c>
      <c r="AG331" s="608">
        <f t="shared" si="209"/>
        <v>12.278211137999998</v>
      </c>
      <c r="AH331" s="608">
        <f t="shared" si="209"/>
        <v>13.672120736249997</v>
      </c>
      <c r="AI331" s="608">
        <f t="shared" si="209"/>
        <v>11.708070675750001</v>
      </c>
      <c r="AJ331" s="608">
        <f t="shared" si="209"/>
        <v>12.298945545</v>
      </c>
      <c r="AK331" s="608">
        <f t="shared" si="209"/>
        <v>12.304309419000001</v>
      </c>
    </row>
    <row r="332" spans="1:37" x14ac:dyDescent="0.25">
      <c r="A332" s="575" t="s">
        <v>295</v>
      </c>
      <c r="B332" s="575" t="s">
        <v>296</v>
      </c>
      <c r="C332" s="608">
        <f>SUM(C327:C331)</f>
        <v>46.71292833899431</v>
      </c>
      <c r="D332" s="608">
        <f t="shared" ref="D332:AH332" si="210">SUM(D327:D331)</f>
        <v>45.380446084542264</v>
      </c>
      <c r="E332" s="608">
        <f t="shared" si="210"/>
        <v>46.080326820992006</v>
      </c>
      <c r="F332" s="608">
        <f t="shared" si="210"/>
        <v>44.201845672177996</v>
      </c>
      <c r="G332" s="608">
        <f t="shared" si="210"/>
        <v>41.449705567228264</v>
      </c>
      <c r="H332" s="608">
        <f t="shared" si="210"/>
        <v>40.193544103407064</v>
      </c>
      <c r="I332" s="608">
        <f t="shared" si="210"/>
        <v>37.223871119279053</v>
      </c>
      <c r="J332" s="608">
        <f t="shared" si="210"/>
        <v>34.664645710964123</v>
      </c>
      <c r="K332" s="608">
        <f t="shared" si="210"/>
        <v>29.501171317311368</v>
      </c>
      <c r="L332" s="608">
        <f t="shared" si="210"/>
        <v>29.999867892508608</v>
      </c>
      <c r="M332" s="608">
        <f t="shared" si="210"/>
        <v>28.954388661055845</v>
      </c>
      <c r="N332" s="608">
        <f t="shared" si="210"/>
        <v>29.574228748103081</v>
      </c>
      <c r="O332" s="608">
        <f t="shared" si="210"/>
        <v>27.823122132650319</v>
      </c>
      <c r="P332" s="608">
        <f t="shared" si="210"/>
        <v>26.317011124197556</v>
      </c>
      <c r="Q332" s="608">
        <f t="shared" si="210"/>
        <v>28.959981256244795</v>
      </c>
      <c r="R332" s="608">
        <f t="shared" si="210"/>
        <v>28.650852284292029</v>
      </c>
      <c r="S332" s="608">
        <f t="shared" si="210"/>
        <v>28.918625910339269</v>
      </c>
      <c r="T332" s="608">
        <f t="shared" si="210"/>
        <v>28.980805036886508</v>
      </c>
      <c r="U332" s="608">
        <f t="shared" si="210"/>
        <v>29.65654524336874</v>
      </c>
      <c r="V332" s="608">
        <f t="shared" si="210"/>
        <v>29.879896397655994</v>
      </c>
      <c r="W332" s="608">
        <f t="shared" si="210"/>
        <v>29.390081455956</v>
      </c>
      <c r="X332" s="608">
        <f t="shared" si="210"/>
        <v>33.034082360178004</v>
      </c>
      <c r="Y332" s="608">
        <f t="shared" si="210"/>
        <v>32.280475883352999</v>
      </c>
      <c r="Z332" s="608">
        <f t="shared" si="210"/>
        <v>32.921448480510989</v>
      </c>
      <c r="AA332" s="608">
        <f t="shared" si="210"/>
        <v>37.589407839701991</v>
      </c>
      <c r="AB332" s="608">
        <f t="shared" si="210"/>
        <v>30.020987596589993</v>
      </c>
      <c r="AC332" s="608">
        <f t="shared" si="210"/>
        <v>37.704789611277995</v>
      </c>
      <c r="AD332" s="608">
        <f t="shared" si="210"/>
        <v>43.55516667102502</v>
      </c>
      <c r="AE332" s="608">
        <f t="shared" si="210"/>
        <v>36.561773563275018</v>
      </c>
      <c r="AF332" s="608">
        <f t="shared" si="210"/>
        <v>43.827736320601034</v>
      </c>
      <c r="AG332" s="608">
        <f t="shared" si="210"/>
        <v>48.388959540890028</v>
      </c>
      <c r="AH332" s="608">
        <f t="shared" si="210"/>
        <v>48.756912979467018</v>
      </c>
      <c r="AI332" s="608">
        <f>SUM(AI327:AI331)</f>
        <v>43.192227609561016</v>
      </c>
      <c r="AJ332" s="608">
        <f t="shared" ref="AJ332:AK332" si="211">SUM(AJ327:AJ331)</f>
        <v>41.793112017546989</v>
      </c>
      <c r="AK332" s="608">
        <f t="shared" si="211"/>
        <v>42.049100567319996</v>
      </c>
    </row>
    <row r="333" spans="1:37" x14ac:dyDescent="0.25">
      <c r="C333" s="608"/>
    </row>
    <row r="360" spans="3:3" x14ac:dyDescent="0.25">
      <c r="C360" s="575" t="s">
        <v>297</v>
      </c>
    </row>
  </sheetData>
  <hyperlinks>
    <hyperlink ref="B120" r:id="rId1" location="w=" display="https://vdb.czso.cz/vdbvo2/faces/en/index.jsf?page=vystup-objekt&amp;z=T&amp;f=TABULKA&amp;skupId=346&amp;katalog=30840&amp;pvo=ZEM03A&amp;pvo=ZEM03A&amp;evo=v2085_!_ZEM02A-2022T_1 - w=" xr:uid="{0A5A2128-9AF4-411A-8F61-638BDCC238CD}"/>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CBC91B65AE254BBB6A9B81039ACDC0" ma:contentTypeVersion="5" ma:contentTypeDescription="Create a new document." ma:contentTypeScope="" ma:versionID="debbcf86b72ba58c295fac1d5db79b00">
  <xsd:schema xmlns:xsd="http://www.w3.org/2001/XMLSchema" xmlns:xs="http://www.w3.org/2001/XMLSchema" xmlns:p="http://schemas.microsoft.com/office/2006/metadata/properties" xmlns:ns2="d79bd523-ebb4-420c-baf4-cbfcc67c0d8c" xmlns:ns3="4ab81e25-ff4d-40b2-a940-657f35b9c76f" targetNamespace="http://schemas.microsoft.com/office/2006/metadata/properties" ma:root="true" ma:fieldsID="424480c13792268f9fdf6b8b02429174" ns2:_="" ns3:_="">
    <xsd:import namespace="d79bd523-ebb4-420c-baf4-cbfcc67c0d8c"/>
    <xsd:import namespace="4ab81e25-ff4d-40b2-a940-657f35b9c76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Note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9bd523-ebb4-420c-baf4-cbfcc67c0d8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b81e25-ff4d-40b2-a940-657f35b9c76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Notes0" ma:index="12" nillable="true" ma:displayName="Notes" ma:internalName="Notes0">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0 xmlns="4ab81e25-ff4d-40b2-a940-657f35b9c76f" xsi:nil="true"/>
  </documentManagement>
</p:properties>
</file>

<file path=customXml/itemProps1.xml><?xml version="1.0" encoding="utf-8"?>
<ds:datastoreItem xmlns:ds="http://schemas.openxmlformats.org/officeDocument/2006/customXml" ds:itemID="{E46BE503-4DFA-42E1-8C05-FF42EF7A4A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9bd523-ebb4-420c-baf4-cbfcc67c0d8c"/>
    <ds:schemaRef ds:uri="4ab81e25-ff4d-40b2-a940-657f35b9c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67821E-9BAA-453D-B84A-2B161D461412}">
  <ds:schemaRefs>
    <ds:schemaRef ds:uri="http://schemas.microsoft.com/sharepoint/v3/contenttype/forms"/>
  </ds:schemaRefs>
</ds:datastoreItem>
</file>

<file path=customXml/itemProps3.xml><?xml version="1.0" encoding="utf-8"?>
<ds:datastoreItem xmlns:ds="http://schemas.openxmlformats.org/officeDocument/2006/customXml" ds:itemID="{7CEF1A60-3580-477B-8BF5-2A8C1310D58F}">
  <ds:schemaRefs>
    <ds:schemaRef ds:uri="d79bd523-ebb4-420c-baf4-cbfcc67c0d8c"/>
    <ds:schemaRef ds:uri="http://purl.org/dc/terms/"/>
    <ds:schemaRef ds:uri="http://purl.org/dc/dcmitype/"/>
    <ds:schemaRef ds:uri="http://schemas.microsoft.com/office/2006/documentManagement/types"/>
    <ds:schemaRef ds:uri="4ab81e25-ff4d-40b2-a940-657f35b9c76f"/>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8</vt:i4>
      </vt:variant>
    </vt:vector>
  </HeadingPairs>
  <TitlesOfParts>
    <vt:vector size="8" baseType="lpstr">
      <vt:lpstr>3D_1 min. fert EF GB 2023</vt:lpstr>
      <vt:lpstr>3D_2 Share of min. fertilis </vt:lpstr>
      <vt:lpstr>3D_3 Crops area </vt:lpstr>
      <vt:lpstr>3D_4 PM calculation</vt:lpstr>
      <vt:lpstr>3D_5 Crop yeild </vt:lpstr>
      <vt:lpstr>3D_6_NMVOC calculation</vt:lpstr>
      <vt:lpstr>3D_7_Urea Abatement effects </vt:lpstr>
      <vt:lpstr>3Da4 NH3 FCR </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justingoodwin</dc:creator>
  <cp:lastModifiedBy>Dědina Martin</cp:lastModifiedBy>
  <cp:revision/>
  <cp:lastPrinted>2020-02-05T11:02:23Z</cp:lastPrinted>
  <dcterms:created xsi:type="dcterms:W3CDTF">2015-10-06T05:46:57Z</dcterms:created>
  <dcterms:modified xsi:type="dcterms:W3CDTF">2026-03-12T20:47:40Z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0x010100D5CBC91B65AE254BBB6A9B81039ACDC0</vt:lpwstr>
  </property>
</Properties>
</file>