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kumenty\"/>
    </mc:Choice>
  </mc:AlternateContent>
  <bookViews>
    <workbookView xWindow="0" yWindow="0" windowWidth="23040" windowHeight="10116" activeTab="1"/>
  </bookViews>
  <sheets>
    <sheet name="Read me" sheetId="5" r:id="rId1"/>
    <sheet name="Table1" sheetId="8" r:id="rId2"/>
    <sheet name="Table2" sheetId="7" r:id="rId3"/>
    <sheet name="Tabelle1" sheetId="9" state="hidden" r:id="rId4"/>
  </sheets>
  <externalReferences>
    <externalReference r:id="rId5"/>
  </externalReferences>
  <definedNames>
    <definedName name="a_AdjustedEmissions">Table2!$B$37:$R$43</definedName>
    <definedName name="a_UnadjustedEmissions">Table2!$B$20:$R$26</definedName>
    <definedName name="NAEIYear">[1]AdjustmentCalcs!$C$2</definedName>
    <definedName name="PollutantList">Tabelle1!$B$2:$B$6</definedName>
    <definedName name="r_AdjustedEmissions">Table2!$B$37:$R$37</definedName>
    <definedName name="r_UnadjustedEmissions">Table2!$B$20:$R$20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7" l="1"/>
  <c r="M21" i="7"/>
  <c r="N21" i="7"/>
  <c r="O21" i="7"/>
  <c r="P21" i="7"/>
  <c r="Q21" i="7"/>
  <c r="R21" i="7"/>
  <c r="K21" i="7"/>
  <c r="D38" i="7" l="1"/>
  <c r="P20" i="8" l="1"/>
  <c r="L20" i="8"/>
  <c r="P19" i="8"/>
  <c r="P21" i="8" l="1"/>
  <c r="L21" i="8"/>
  <c r="S21" i="8"/>
  <c r="J21" i="7"/>
  <c r="L19" i="8" l="1"/>
  <c r="C38" i="7" l="1"/>
  <c r="P38" i="7" l="1"/>
  <c r="M38" i="7"/>
  <c r="N38" i="7"/>
  <c r="O38" i="7"/>
  <c r="L38" i="7"/>
  <c r="K38" i="7"/>
  <c r="Q38" i="7"/>
  <c r="R38" i="7"/>
  <c r="J38" i="7"/>
  <c r="P22" i="8"/>
  <c r="P23" i="8"/>
  <c r="L22" i="8"/>
  <c r="L23" i="8"/>
  <c r="S23" i="8" l="1"/>
  <c r="S22" i="8"/>
  <c r="B38" i="7" l="1"/>
  <c r="B54" i="7" s="1"/>
  <c r="A38" i="7"/>
  <c r="A54" i="7" s="1"/>
  <c r="C54" i="7"/>
  <c r="O54" i="7" l="1"/>
  <c r="L54" i="7"/>
  <c r="K54" i="7"/>
  <c r="R54" i="7"/>
  <c r="N54" i="7"/>
  <c r="M54" i="7"/>
  <c r="Q54" i="7"/>
  <c r="P54" i="7"/>
  <c r="O47" i="7"/>
  <c r="P47" i="7"/>
  <c r="R47" i="7"/>
  <c r="J54" i="7"/>
  <c r="R49" i="7"/>
  <c r="Q49" i="7"/>
  <c r="P49" i="7"/>
  <c r="O49" i="7"/>
  <c r="N49" i="7"/>
  <c r="M49" i="7"/>
  <c r="L49" i="7"/>
  <c r="K49" i="7"/>
  <c r="J49" i="7"/>
  <c r="I49" i="7"/>
  <c r="H49" i="7"/>
  <c r="G49" i="7"/>
  <c r="R48" i="7"/>
  <c r="Q48" i="7"/>
  <c r="P48" i="7"/>
  <c r="O48" i="7"/>
  <c r="N48" i="7"/>
  <c r="M48" i="7"/>
  <c r="L48" i="7"/>
  <c r="K48" i="7"/>
  <c r="J48" i="7"/>
  <c r="I48" i="7"/>
  <c r="H48" i="7"/>
  <c r="G48" i="7"/>
  <c r="N47" i="7"/>
  <c r="M47" i="7"/>
  <c r="L47" i="7"/>
  <c r="K47" i="7"/>
  <c r="J47" i="7"/>
  <c r="R46" i="7"/>
  <c r="Q46" i="7"/>
  <c r="P46" i="7"/>
  <c r="O46" i="7"/>
  <c r="N46" i="7"/>
  <c r="M46" i="7"/>
  <c r="L46" i="7"/>
  <c r="K46" i="7"/>
  <c r="J46" i="7"/>
  <c r="I46" i="7"/>
  <c r="H46" i="7"/>
  <c r="G46" i="7"/>
  <c r="R45" i="7"/>
  <c r="Q45" i="7"/>
  <c r="P45" i="7"/>
  <c r="O45" i="7"/>
  <c r="N45" i="7"/>
  <c r="M45" i="7"/>
  <c r="L45" i="7"/>
  <c r="K45" i="7"/>
  <c r="J45" i="7"/>
  <c r="Q47" i="7" l="1"/>
  <c r="K64" i="7" l="1"/>
  <c r="O65" i="7"/>
  <c r="K66" i="7"/>
  <c r="G67" i="7"/>
  <c r="O67" i="7"/>
  <c r="L64" i="7"/>
  <c r="P65" i="7"/>
  <c r="L66" i="7"/>
  <c r="H67" i="7"/>
  <c r="P67" i="7"/>
  <c r="M64" i="7"/>
  <c r="Q65" i="7"/>
  <c r="M66" i="7"/>
  <c r="I67" i="7"/>
  <c r="Q67" i="7"/>
  <c r="N64" i="7"/>
  <c r="J65" i="7"/>
  <c r="R65" i="7"/>
  <c r="N66" i="7"/>
  <c r="J67" i="7"/>
  <c r="R67" i="7"/>
  <c r="O64" i="7"/>
  <c r="K65" i="7"/>
  <c r="O66" i="7"/>
  <c r="K67" i="7"/>
  <c r="P64" i="7"/>
  <c r="L65" i="7"/>
  <c r="P66" i="7"/>
  <c r="L67" i="7"/>
  <c r="Q64" i="7"/>
  <c r="M65" i="7"/>
  <c r="Q66" i="7"/>
  <c r="M67" i="7"/>
  <c r="J64" i="7"/>
  <c r="R64" i="7"/>
  <c r="N65" i="7"/>
  <c r="J66" i="7"/>
  <c r="R66" i="7"/>
  <c r="N67" i="7"/>
  <c r="M63" i="7"/>
  <c r="Q63" i="7"/>
  <c r="J63" i="7"/>
  <c r="R63" i="7"/>
  <c r="N63" i="7"/>
  <c r="O63" i="7"/>
  <c r="P63" i="7"/>
  <c r="K63" i="7"/>
  <c r="L63" i="7"/>
  <c r="I38" i="7"/>
  <c r="I21" i="7"/>
  <c r="H38" i="7"/>
  <c r="H21" i="7"/>
  <c r="G21" i="7"/>
  <c r="G38" i="7" l="1"/>
  <c r="G47" i="7" s="1"/>
  <c r="G30" i="7"/>
  <c r="H47" i="7"/>
  <c r="I47" i="7"/>
  <c r="S19" i="8"/>
  <c r="S20" i="8"/>
  <c r="J28" i="7"/>
  <c r="I28" i="7"/>
  <c r="H28" i="7"/>
  <c r="G28" i="7"/>
  <c r="M32" i="7"/>
  <c r="P31" i="7"/>
  <c r="G31" i="7"/>
  <c r="R32" i="7"/>
  <c r="Q32" i="7"/>
  <c r="P32" i="7"/>
  <c r="O32" i="7"/>
  <c r="N32" i="7"/>
  <c r="Q31" i="7"/>
  <c r="H31" i="7"/>
  <c r="K30" i="7"/>
  <c r="J32" i="7"/>
  <c r="I32" i="7"/>
  <c r="H32" i="7"/>
  <c r="G32" i="7"/>
  <c r="R31" i="7"/>
  <c r="I31" i="7"/>
  <c r="L30" i="7"/>
  <c r="O29" i="7"/>
  <c r="N31" i="7"/>
  <c r="M31" i="7"/>
  <c r="L31" i="7"/>
  <c r="K31" i="7"/>
  <c r="J31" i="7"/>
  <c r="M30" i="7"/>
  <c r="P29" i="7"/>
  <c r="G29" i="7"/>
  <c r="Q29" i="7"/>
  <c r="K28" i="7"/>
  <c r="P28" i="7"/>
  <c r="R30" i="7"/>
  <c r="Q30" i="7"/>
  <c r="P30" i="7"/>
  <c r="O30" i="7"/>
  <c r="N30" i="7"/>
  <c r="H29" i="7"/>
  <c r="N28" i="7"/>
  <c r="J30" i="7"/>
  <c r="I30" i="7"/>
  <c r="H30" i="7"/>
  <c r="R29" i="7"/>
  <c r="I29" i="7"/>
  <c r="L28" i="7"/>
  <c r="Q28" i="7"/>
  <c r="L32" i="7"/>
  <c r="N29" i="7"/>
  <c r="M29" i="7"/>
  <c r="L29" i="7"/>
  <c r="K29" i="7"/>
  <c r="J29" i="7"/>
  <c r="M28" i="7"/>
  <c r="K32" i="7"/>
  <c r="R28" i="7"/>
  <c r="O28" i="7"/>
  <c r="O31" i="7"/>
  <c r="I64" i="7" l="1"/>
  <c r="I66" i="7"/>
  <c r="H64" i="7"/>
  <c r="H66" i="7"/>
  <c r="G64" i="7"/>
  <c r="G66" i="7"/>
  <c r="G45" i="7"/>
  <c r="G54" i="7"/>
  <c r="G65" i="7" s="1"/>
  <c r="I54" i="7"/>
  <c r="I45" i="7"/>
  <c r="H45" i="7"/>
  <c r="H54" i="7"/>
  <c r="D54" i="7"/>
  <c r="H63" i="7" l="1"/>
  <c r="H65" i="7"/>
  <c r="I63" i="7"/>
  <c r="I65" i="7"/>
  <c r="G63" i="7"/>
</calcChain>
</file>

<file path=xl/comments1.xml><?xml version="1.0" encoding="utf-8"?>
<comments xmlns="http://schemas.openxmlformats.org/spreadsheetml/2006/main">
  <authors>
    <author>Schindlbacher Sabine</author>
    <author>Autor</author>
  </authors>
  <commentList>
    <comment ref="A7" authorId="0" shapeId="0">
      <text>
        <r>
          <rPr>
            <sz val="9"/>
            <color indexed="81"/>
            <rFont val="Segoe UI"/>
            <family val="2"/>
          </rPr>
          <t>Choose New Application or Previously Approved Application or New and Previously Approved Application</t>
        </r>
      </text>
    </comment>
    <comment ref="A18" authorId="0" shapeId="0">
      <text>
        <r>
          <rPr>
            <sz val="9"/>
            <color indexed="81"/>
            <rFont val="Segoe UI"/>
            <family val="2"/>
          </rPr>
          <t xml:space="preserve">
Choose New Application or Previously Approved Application</t>
        </r>
      </text>
    </comment>
    <comment ref="B18" authorId="1" shapeId="0">
      <text>
        <r>
          <rPr>
            <sz val="9"/>
            <color indexed="81"/>
            <rFont val="Tahoma"/>
            <family val="2"/>
          </rPr>
          <t>Use simple sequential numbering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>Please add a title which is suitably descriptive.
e.g. Road Transport NOx EF Revisions
or Crop Emissions - New Source
The same title can be used across multiple rows (where different years, NFRs or pollutants are included)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any comment that you consider helpful e.g. a reference to supporting information presented in the IIR.</t>
        </r>
      </text>
    </comment>
  </commentList>
</comments>
</file>

<file path=xl/comments2.xml><?xml version="1.0" encoding="utf-8"?>
<comments xmlns="http://schemas.openxmlformats.org/spreadsheetml/2006/main">
  <authors>
    <author>Schindlbacher Sabine</author>
    <author>chrisdore</author>
  </authors>
  <commentList>
    <comment ref="A7" authorId="0" shapeId="0">
      <text>
        <r>
          <rPr>
            <sz val="9"/>
            <color indexed="81"/>
            <rFont val="Segoe UI"/>
            <family val="2"/>
          </rPr>
          <t>Choose New Application or Previously Approved Application or New and Previously Approved Application</t>
        </r>
      </text>
    </comment>
    <comment ref="A20" authorId="0" shapeId="0">
      <text>
        <r>
          <rPr>
            <sz val="9"/>
            <color indexed="81"/>
            <rFont val="Segoe UI"/>
            <family val="2"/>
          </rPr>
          <t xml:space="preserve">
Choose New Application or Previously Approved Application</t>
        </r>
      </text>
    </comment>
    <comment ref="B20" authorId="1" shapeId="0">
      <text>
        <r>
          <rPr>
            <sz val="9"/>
            <color indexed="81"/>
            <rFont val="Tahoma"/>
            <family val="2"/>
          </rPr>
          <t>Use country code, submission year, and simple sequential numbering</t>
        </r>
      </text>
    </comment>
  </commentList>
</comments>
</file>

<file path=xl/sharedStrings.xml><?xml version="1.0" encoding="utf-8"?>
<sst xmlns="http://schemas.openxmlformats.org/spreadsheetml/2006/main" count="274" uniqueCount="95">
  <si>
    <t>COUNTRY:</t>
  </si>
  <si>
    <t>(as ISO2 code)</t>
  </si>
  <si>
    <t>DATE:</t>
  </si>
  <si>
    <t>(as DD.MM.YYYY)</t>
  </si>
  <si>
    <t>Version:</t>
  </si>
  <si>
    <t>(as v1.0 for the initial submission)</t>
  </si>
  <si>
    <t>Instructions</t>
  </si>
  <si>
    <t>Pollutant</t>
  </si>
  <si>
    <t>units</t>
  </si>
  <si>
    <t>ktonnes</t>
  </si>
  <si>
    <t>Reference No</t>
  </si>
  <si>
    <t>NFR Code</t>
  </si>
  <si>
    <t>1. This template is provided for Parties to summarise the adjustment applications that are made for the current annual application/review cycle.</t>
  </si>
  <si>
    <t>Unadjusted Emissions</t>
  </si>
  <si>
    <t>Adjusted Emissions</t>
  </si>
  <si>
    <t>Author(s)</t>
  </si>
  <si>
    <t>Date</t>
  </si>
  <si>
    <t>CEIP, TFEIP Ad Hoc Group on Adjustments</t>
  </si>
  <si>
    <t>Overview</t>
  </si>
  <si>
    <t>Instructions for using this file</t>
  </si>
  <si>
    <t>Parties should consult the relevant CLRTAP EB decisions, and the associated guidance material for details.</t>
  </si>
  <si>
    <t>Additional supporting information is also required as part of the submission, and this may be provided as an accompanying Excel file(s), as tables in the Party's IIR, or other report.</t>
  </si>
  <si>
    <t>Instructions are provided in the sheet.</t>
  </si>
  <si>
    <t>No.</t>
  </si>
  <si>
    <t>Title</t>
  </si>
  <si>
    <t>Comment</t>
  </si>
  <si>
    <t xml:space="preserve">NFR Long name </t>
  </si>
  <si>
    <t>Year</t>
  </si>
  <si>
    <t>Adjusted activity data</t>
  </si>
  <si>
    <t>AD Revision (%)</t>
  </si>
  <si>
    <t>Adjusted EF</t>
  </si>
  <si>
    <t>EF Revision (%)</t>
  </si>
  <si>
    <t>Adjusted emissions (kt)</t>
  </si>
  <si>
    <t>Adjustment (kt)</t>
  </si>
  <si>
    <t>Units</t>
  </si>
  <si>
    <t xml:space="preserve">ktonnes </t>
  </si>
  <si>
    <r>
      <t xml:space="preserve">2. Enter values or text only in the cells shaded green. Values for 2005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included.</t>
    </r>
  </si>
  <si>
    <t>Version Control</t>
  </si>
  <si>
    <t>Status of Adjustment</t>
  </si>
  <si>
    <t>New Application</t>
  </si>
  <si>
    <t>Previously Approved Application</t>
  </si>
  <si>
    <t>Inventory Adjustments under the Amended Gothenburg Protocol</t>
  </si>
  <si>
    <r>
      <t xml:space="preserve">This file is provided for Parties wishing to make a </t>
    </r>
    <r>
      <rPr>
        <b/>
        <sz val="11"/>
        <color rgb="FFFF0000"/>
        <rFont val="Calibri"/>
        <family val="2"/>
        <scheme val="minor"/>
      </rPr>
      <t>new or previously approved inventory adjustment application</t>
    </r>
    <r>
      <rPr>
        <sz val="11"/>
        <color theme="1"/>
        <rFont val="Calibri"/>
        <family val="2"/>
        <scheme val="minor"/>
      </rPr>
      <t xml:space="preserve"> under the </t>
    </r>
    <r>
      <rPr>
        <b/>
        <sz val="11"/>
        <color rgb="FFFF0000"/>
        <rFont val="Calibri"/>
        <family val="2"/>
        <scheme val="minor"/>
      </rPr>
      <t>amended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Gothenburg Protocol.</t>
    </r>
  </si>
  <si>
    <r>
      <t xml:space="preserve">This file is to be used for Parties wishing to make a new or previously approved inventory adjustment application that relates to complying with the </t>
    </r>
    <r>
      <rPr>
        <b/>
        <sz val="11"/>
        <color theme="1"/>
        <rFont val="Calibri"/>
        <family val="2"/>
        <scheme val="minor"/>
      </rPr>
      <t>Emission Reduction Commitments</t>
    </r>
    <r>
      <rPr>
        <sz val="11"/>
        <color theme="1"/>
        <rFont val="Calibri"/>
        <family val="2"/>
        <scheme val="minor"/>
      </rPr>
      <t xml:space="preserve"> under the Gothenburg Protocol</t>
    </r>
  </si>
  <si>
    <t>1. This template is provided for Parties to summarise the inventory adjustment applications that are made for the current annual application/review cycle.</t>
  </si>
  <si>
    <t>5. Data should be presented at the resolution of each pollutant and each NFR code (even if there is more than one adjustment for a given pollutant/NFR combination, or one adjustment that impacts across more than one pollutant/NFR combination).</t>
  </si>
  <si>
    <t>6. These data need to be consistent with the information in Table 2, representing an aggregation of the detailed data.</t>
  </si>
  <si>
    <t>New and Previously Approved Application</t>
  </si>
  <si>
    <t>This file has been prepared by CEIP/TFEIP for reporting of inventory adjustments under the ERCs</t>
  </si>
  <si>
    <t>Table 1</t>
  </si>
  <si>
    <t>Parties will need to populate this template with relevant information to provide details of the quantification of the new or previously approved adjustment applications(s).</t>
  </si>
  <si>
    <t>Parties will need to populate this template with relevant information to provide a summary of the previously approved or new adjustment applications(s).</t>
  </si>
  <si>
    <t>Summary of new or previously approved inventory adjustment applications under the amended Gothenburg Protocol</t>
  </si>
  <si>
    <t>Quantification of new or previously approved inventory adjustment applications under the amended Gothenburg Protocol</t>
  </si>
  <si>
    <t>3. Select if it is a previously approved or new inventory adjustment application in column A.</t>
  </si>
  <si>
    <t>total</t>
  </si>
  <si>
    <t>SOx</t>
  </si>
  <si>
    <t>NH3</t>
  </si>
  <si>
    <t>NMVOC</t>
  </si>
  <si>
    <t>PM2.5</t>
  </si>
  <si>
    <t>Table 1c Summary of effect of Adjustment (for QA/QC purposes)</t>
  </si>
  <si>
    <t>effect of adjustment</t>
  </si>
  <si>
    <t>Table 1d Aggregated sum of Effect of PREVIOUSLY APPROVED INVENTORY ADJUSTMENTS (use this value in the main emissions reporting template (Annex I)</t>
  </si>
  <si>
    <t>Insert Row to add more adjusted emissions ----&gt;</t>
  </si>
  <si>
    <t>Insert Row to add more unadjusted emissions ----&gt;</t>
  </si>
  <si>
    <t>All Adjustment Applications</t>
  </si>
  <si>
    <t>NA</t>
  </si>
  <si>
    <t>Table 1, Table 2 consistency</t>
  </si>
  <si>
    <t>Pollutants</t>
  </si>
  <si>
    <t>Unadjusted Emissions (kt)</t>
  </si>
  <si>
    <t>Unadjusted Activity data</t>
  </si>
  <si>
    <t>Unadjusted EF</t>
  </si>
  <si>
    <t>NOx</t>
  </si>
  <si>
    <t>Unit of activity data</t>
  </si>
  <si>
    <t>Table 1a Summary of Unadjusted emission (for QA/QC purposes)</t>
  </si>
  <si>
    <t>Table 1b Summary of new or previously approved adjusted emissions estimate under the amended Gothenburg Protocol</t>
  </si>
  <si>
    <t>2. Enter values or text only in the cells shaded green. All other cells are either already filled out or update automatically.</t>
  </si>
  <si>
    <r>
      <t>4. For each NFR and pollutant combination,</t>
    </r>
    <r>
      <rPr>
        <b/>
        <sz val="10"/>
        <rFont val="Arial"/>
        <family val="2"/>
      </rPr>
      <t xml:space="preserve"> the unadjusted emission values in Table 1a</t>
    </r>
    <r>
      <rPr>
        <sz val="10"/>
        <rFont val="Arial"/>
        <family val="2"/>
      </rPr>
      <t xml:space="preserve">, and the corresponding </t>
    </r>
    <r>
      <rPr>
        <b/>
        <sz val="10"/>
        <rFont val="Arial"/>
        <family val="2"/>
      </rPr>
      <t>adjusted emission values in Table 1b</t>
    </r>
    <r>
      <rPr>
        <sz val="10"/>
        <rFont val="Arial"/>
        <family val="2"/>
      </rPr>
      <t xml:space="preserve"> (for QA/QC purposes) are automatically generated once the respetive NFR code and pollutant are filled in.</t>
    </r>
  </si>
  <si>
    <t>Table 2</t>
  </si>
  <si>
    <t>Annex II, Table 1: Quantification of new or previously approved inventory adjustment applications under the amended Gothenburg Protocol (by NFR, year and pollutant)</t>
  </si>
  <si>
    <t>Annex II, Table 2: Summary of new or previously approved inventory adjustment applications under the amended Gothenburg Protocol (by NFR, year and pollutant)</t>
  </si>
  <si>
    <t>4. For each inventory adjustment, enter the adjusted and unadjusted activity data and EF.</t>
  </si>
  <si>
    <t>Unit of EF (kt/AD)</t>
  </si>
  <si>
    <t>v1.3</t>
  </si>
  <si>
    <t>Changes to the previous version include changes to the explanatory text, restructuring and addition of automatic QA/QC calculations</t>
  </si>
  <si>
    <t>6. These data need to be consistent with the information in Table 1.</t>
  </si>
  <si>
    <t>NH3 - revised Tier 2 Emissions from Mineral Fertiliser (3Da1)"</t>
  </si>
  <si>
    <t>Guidebook2023 EFs for 3Dai are higher than Guidebook2019 EFs. See Chapter XX In IIR</t>
  </si>
  <si>
    <t>3Da1</t>
  </si>
  <si>
    <t>Inorganic N-fertilizers (includes also urea application)</t>
  </si>
  <si>
    <t>Use of inorganic fertilizers (kg N/yr)</t>
  </si>
  <si>
    <t>g NH3 (kg N applied)–1)</t>
  </si>
  <si>
    <t>CZ</t>
  </si>
  <si>
    <t>v1.0</t>
  </si>
  <si>
    <t>CZ_2025_1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</si>
</sst>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0000"/>
    <numFmt numFmtId="166" formatCode="0.0000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1" applyFont="1"/>
    <xf numFmtId="0" fontId="4" fillId="0" borderId="0" xfId="0" applyFont="1"/>
    <xf numFmtId="0" fontId="6" fillId="3" borderId="0" xfId="0" applyFont="1" applyFill="1"/>
    <xf numFmtId="0" fontId="7" fillId="2" borderId="0" xfId="0" applyFont="1" applyFill="1"/>
    <xf numFmtId="0" fontId="4" fillId="3" borderId="0" xfId="0" applyFont="1" applyFill="1"/>
    <xf numFmtId="0" fontId="4" fillId="2" borderId="0" xfId="0" applyFont="1" applyFill="1"/>
    <xf numFmtId="0" fontId="1" fillId="0" borderId="0" xfId="1" applyAlignment="1">
      <alignment horizontal="left"/>
    </xf>
    <xf numFmtId="0" fontId="1" fillId="0" borderId="0" xfId="1" applyAlignment="1">
      <alignment horizontal="left" vertical="center"/>
    </xf>
    <xf numFmtId="0" fontId="1" fillId="0" borderId="0" xfId="1"/>
    <xf numFmtId="0" fontId="1" fillId="2" borderId="0" xfId="1" applyFill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0" fontId="10" fillId="0" borderId="0" xfId="0" applyFont="1"/>
    <xf numFmtId="0" fontId="7" fillId="3" borderId="0" xfId="0" applyFont="1" applyFill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/>
    </xf>
    <xf numFmtId="0" fontId="4" fillId="2" borderId="0" xfId="0" applyFont="1" applyFill="1" applyAlignment="1">
      <alignment vertical="top"/>
    </xf>
    <xf numFmtId="9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3" fillId="4" borderId="0" xfId="1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11" fillId="0" borderId="0" xfId="0" applyFont="1"/>
    <xf numFmtId="14" fontId="12" fillId="0" borderId="0" xfId="0" applyNumberFormat="1" applyFont="1"/>
    <xf numFmtId="0" fontId="5" fillId="5" borderId="0" xfId="0" applyFont="1" applyFill="1"/>
    <xf numFmtId="0" fontId="7" fillId="5" borderId="0" xfId="0" applyFont="1" applyFill="1"/>
    <xf numFmtId="0" fontId="4" fillId="5" borderId="0" xfId="0" applyFont="1" applyFill="1"/>
    <xf numFmtId="0" fontId="7" fillId="6" borderId="0" xfId="0" applyFont="1" applyFill="1"/>
    <xf numFmtId="0" fontId="4" fillId="6" borderId="0" xfId="0" applyFont="1" applyFill="1"/>
    <xf numFmtId="0" fontId="17" fillId="6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18" fillId="3" borderId="0" xfId="0" applyFont="1" applyFill="1"/>
    <xf numFmtId="0" fontId="1" fillId="3" borderId="0" xfId="0" applyFont="1" applyFill="1"/>
    <xf numFmtId="0" fontId="1" fillId="3" borderId="0" xfId="0" quotePrefix="1" applyFont="1" applyFill="1"/>
    <xf numFmtId="164" fontId="7" fillId="0" borderId="0" xfId="0" applyNumberFormat="1" applyFont="1"/>
    <xf numFmtId="14" fontId="12" fillId="7" borderId="0" xfId="0" applyNumberFormat="1" applyFont="1" applyFill="1"/>
    <xf numFmtId="0" fontId="9" fillId="7" borderId="0" xfId="0" applyFont="1" applyFill="1"/>
    <xf numFmtId="0" fontId="1" fillId="0" borderId="0" xfId="0" quotePrefix="1" applyFont="1"/>
    <xf numFmtId="14" fontId="1" fillId="2" borderId="0" xfId="1" applyNumberFormat="1" applyFill="1" applyAlignment="1" applyProtection="1">
      <alignment horizontal="left"/>
      <protection locked="0"/>
    </xf>
    <xf numFmtId="0" fontId="7" fillId="3" borderId="0" xfId="0" applyFont="1" applyFill="1" applyAlignment="1">
      <alignment horizontal="left"/>
    </xf>
    <xf numFmtId="167" fontId="4" fillId="2" borderId="0" xfId="0" applyNumberFormat="1" applyFont="1" applyFill="1" applyAlignment="1">
      <alignment vertical="top"/>
    </xf>
    <xf numFmtId="2" fontId="4" fillId="2" borderId="0" xfId="0" applyNumberFormat="1" applyFont="1" applyFill="1" applyAlignment="1">
      <alignment vertical="top"/>
    </xf>
    <xf numFmtId="166" fontId="4" fillId="3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0" fontId="1" fillId="2" borderId="0" xfId="1" applyFill="1" applyAlignment="1">
      <alignment horizontal="left"/>
    </xf>
    <xf numFmtId="0" fontId="0" fillId="0" borderId="0" xfId="0"/>
    <xf numFmtId="0" fontId="2" fillId="0" borderId="0" xfId="1" applyFont="1"/>
    <xf numFmtId="0" fontId="7" fillId="0" borderId="0" xfId="0" applyFont="1"/>
  </cellXfs>
  <cellStyles count="4">
    <cellStyle name="Normal 2" xfId="1"/>
    <cellStyle name="Normal 3" xfId="3"/>
    <cellStyle name="Normální" xfId="0" builtinId="0"/>
    <cellStyle name="Standard 2" xfId="2"/>
  </cellStyles>
  <dxfs count="0"/>
  <tableStyles count="0" defaultTableStyle="TableStyleMedium2" defaultPivotStyle="PivotStyleLight16"/>
  <colors>
    <mruColors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naei22\4_outputs\1_international%20reporting\3_Adjustment\UK_Annex_IIa_to%20ECE-EB.Air130_Adjustment_Application_2024_Submission_INTERNAL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Table1"/>
      <sheetName val="Table2"/>
      <sheetName val="AdjustmentCalcs"/>
      <sheetName val="AllPoll_All"/>
      <sheetName val="AllPoll_Select"/>
    </sheetNames>
    <sheetDataSet>
      <sheetData sheetId="0" refreshError="1"/>
      <sheetData sheetId="1" refreshError="1"/>
      <sheetData sheetId="2"/>
      <sheetData sheetId="3">
        <row r="2">
          <cell r="C2">
            <v>2022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5"/>
  <sheetViews>
    <sheetView zoomScale="85" zoomScaleNormal="85" workbookViewId="0">
      <selection activeCell="A10" sqref="A10"/>
    </sheetView>
  </sheetViews>
  <sheetFormatPr defaultColWidth="11.44140625" defaultRowHeight="14.4" x14ac:dyDescent="0.3"/>
  <cols>
    <col min="2" max="2" width="11.88671875" bestFit="1" customWidth="1"/>
  </cols>
  <sheetData>
    <row r="1" spans="1:2" ht="22.5" customHeight="1" x14ac:dyDescent="0.4">
      <c r="A1" s="25" t="s">
        <v>41</v>
      </c>
    </row>
    <row r="2" spans="1:2" s="15" customFormat="1" ht="15.6" x14ac:dyDescent="0.3">
      <c r="A2" s="14" t="s">
        <v>15</v>
      </c>
      <c r="B2" s="15" t="s">
        <v>17</v>
      </c>
    </row>
    <row r="3" spans="1:2" s="15" customFormat="1" ht="15.6" x14ac:dyDescent="0.3">
      <c r="A3" s="14" t="s">
        <v>16</v>
      </c>
      <c r="B3" s="38">
        <v>45561</v>
      </c>
    </row>
    <row r="4" spans="1:2" s="15" customFormat="1" ht="15.6" x14ac:dyDescent="0.3">
      <c r="A4" s="14" t="s">
        <v>37</v>
      </c>
    </row>
    <row r="5" spans="1:2" s="15" customFormat="1" ht="15.6" x14ac:dyDescent="0.3">
      <c r="A5" s="39" t="s">
        <v>83</v>
      </c>
    </row>
    <row r="6" spans="1:2" ht="15.6" x14ac:dyDescent="0.3">
      <c r="A6" s="15" t="s">
        <v>48</v>
      </c>
      <c r="B6" s="26"/>
    </row>
    <row r="7" spans="1:2" ht="15.6" x14ac:dyDescent="0.3">
      <c r="A7" s="15" t="s">
        <v>84</v>
      </c>
      <c r="B7" s="15"/>
    </row>
    <row r="8" spans="1:2" ht="15.6" x14ac:dyDescent="0.3">
      <c r="A8" s="15"/>
      <c r="B8" s="15"/>
    </row>
    <row r="9" spans="1:2" s="15" customFormat="1" ht="15.6" x14ac:dyDescent="0.3">
      <c r="A9" s="14" t="s">
        <v>18</v>
      </c>
    </row>
    <row r="10" spans="1:2" x14ac:dyDescent="0.3">
      <c r="A10" t="s">
        <v>42</v>
      </c>
    </row>
    <row r="11" spans="1:2" x14ac:dyDescent="0.3">
      <c r="A11" t="s">
        <v>20</v>
      </c>
    </row>
    <row r="13" spans="1:2" x14ac:dyDescent="0.3">
      <c r="A13" t="s">
        <v>21</v>
      </c>
    </row>
    <row r="15" spans="1:2" x14ac:dyDescent="0.3">
      <c r="A15" s="12" t="s">
        <v>19</v>
      </c>
    </row>
    <row r="16" spans="1:2" x14ac:dyDescent="0.3">
      <c r="A16" t="s">
        <v>43</v>
      </c>
    </row>
    <row r="19" spans="2:3" x14ac:dyDescent="0.3">
      <c r="B19" s="12" t="s">
        <v>49</v>
      </c>
      <c r="C19" s="12" t="s">
        <v>53</v>
      </c>
    </row>
    <row r="20" spans="2:3" x14ac:dyDescent="0.3">
      <c r="B20" t="s">
        <v>50</v>
      </c>
    </row>
    <row r="21" spans="2:3" x14ac:dyDescent="0.3">
      <c r="B21" t="s">
        <v>22</v>
      </c>
    </row>
    <row r="23" spans="2:3" x14ac:dyDescent="0.3">
      <c r="B23" s="12" t="s">
        <v>78</v>
      </c>
      <c r="C23" s="12" t="s">
        <v>52</v>
      </c>
    </row>
    <row r="24" spans="2:3" x14ac:dyDescent="0.3">
      <c r="B24" t="s">
        <v>51</v>
      </c>
    </row>
    <row r="25" spans="2:3" x14ac:dyDescent="0.3">
      <c r="B25" t="s">
        <v>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T24"/>
  <sheetViews>
    <sheetView tabSelected="1" zoomScale="55" zoomScaleNormal="55" workbookViewId="0">
      <selection activeCell="B6" sqref="B6"/>
    </sheetView>
  </sheetViews>
  <sheetFormatPr defaultColWidth="11.44140625" defaultRowHeight="14.4" x14ac:dyDescent="0.3"/>
  <cols>
    <col min="1" max="1" width="28.6640625" customWidth="1"/>
    <col min="2" max="2" width="14.44140625" customWidth="1"/>
    <col min="3" max="3" width="50.44140625" customWidth="1"/>
    <col min="4" max="4" width="67.44140625" bestFit="1" customWidth="1"/>
    <col min="5" max="5" width="20.6640625" customWidth="1"/>
    <col min="6" max="6" width="9.5546875" customWidth="1"/>
    <col min="7" max="7" width="21.88671875" customWidth="1"/>
    <col min="8" max="9" width="9.44140625" customWidth="1"/>
    <col min="10" max="10" width="12.33203125" customWidth="1"/>
    <col min="11" max="11" width="12" bestFit="1" customWidth="1"/>
    <col min="12" max="13" width="11.88671875" customWidth="1"/>
    <col min="14" max="14" width="10.44140625" customWidth="1"/>
    <col min="15" max="15" width="10.33203125" customWidth="1"/>
    <col min="16" max="16" width="11.5546875" bestFit="1" customWidth="1"/>
    <col min="17" max="17" width="11.88671875" customWidth="1"/>
    <col min="18" max="18" width="14" bestFit="1" customWidth="1"/>
    <col min="19" max="19" width="11.88671875" customWidth="1"/>
    <col min="20" max="20" width="9.33203125" customWidth="1"/>
  </cols>
  <sheetData>
    <row r="1" spans="1:15" ht="21" x14ac:dyDescent="0.4">
      <c r="A1" s="49" t="s">
        <v>79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3">
      <c r="A2" s="9"/>
      <c r="B2" s="7"/>
      <c r="C2" s="8"/>
    </row>
    <row r="3" spans="1:15" x14ac:dyDescent="0.3">
      <c r="A3" s="9"/>
      <c r="B3" s="7"/>
      <c r="C3" s="8"/>
    </row>
    <row r="4" spans="1:15" x14ac:dyDescent="0.3">
      <c r="A4" s="1" t="s">
        <v>0</v>
      </c>
      <c r="B4" s="10" t="s">
        <v>92</v>
      </c>
      <c r="C4" s="8" t="s">
        <v>1</v>
      </c>
    </row>
    <row r="5" spans="1:15" x14ac:dyDescent="0.3">
      <c r="A5" s="1" t="s">
        <v>2</v>
      </c>
      <c r="B5" s="41">
        <v>45702</v>
      </c>
      <c r="C5" s="8" t="s">
        <v>3</v>
      </c>
    </row>
    <row r="6" spans="1:15" x14ac:dyDescent="0.3">
      <c r="A6" s="1" t="s">
        <v>4</v>
      </c>
      <c r="B6" s="10" t="s">
        <v>93</v>
      </c>
      <c r="C6" s="8" t="s">
        <v>5</v>
      </c>
    </row>
    <row r="7" spans="1:15" x14ac:dyDescent="0.3">
      <c r="A7" s="22" t="s">
        <v>38</v>
      </c>
      <c r="B7" s="47" t="s">
        <v>47</v>
      </c>
      <c r="C7" s="48"/>
    </row>
    <row r="8" spans="1:15" ht="16.5" customHeight="1" x14ac:dyDescent="0.3">
      <c r="A8" s="1" t="s">
        <v>6</v>
      </c>
      <c r="B8" s="7"/>
      <c r="C8" s="8"/>
    </row>
    <row r="9" spans="1:15" x14ac:dyDescent="0.3">
      <c r="A9" s="9" t="s">
        <v>12</v>
      </c>
      <c r="B9" s="7"/>
      <c r="C9" s="8"/>
    </row>
    <row r="10" spans="1:15" x14ac:dyDescent="0.3">
      <c r="A10" s="9" t="s">
        <v>36</v>
      </c>
      <c r="B10" s="7"/>
      <c r="C10" s="8"/>
    </row>
    <row r="11" spans="1:15" x14ac:dyDescent="0.3">
      <c r="A11" s="9" t="s">
        <v>54</v>
      </c>
      <c r="B11" s="7"/>
      <c r="C11" s="8"/>
    </row>
    <row r="12" spans="1:15" x14ac:dyDescent="0.3">
      <c r="A12" s="9" t="s">
        <v>81</v>
      </c>
      <c r="B12" s="7"/>
      <c r="C12" s="8"/>
    </row>
    <row r="13" spans="1:15" x14ac:dyDescent="0.3">
      <c r="A13" s="2" t="s">
        <v>45</v>
      </c>
      <c r="B13" s="7"/>
      <c r="C13" s="8"/>
    </row>
    <row r="14" spans="1:15" x14ac:dyDescent="0.3">
      <c r="A14" s="2" t="s">
        <v>46</v>
      </c>
      <c r="B14" s="7"/>
      <c r="C14" s="8"/>
    </row>
    <row r="15" spans="1:15" x14ac:dyDescent="0.3">
      <c r="A15" s="9"/>
      <c r="B15" s="7"/>
      <c r="C15" s="8"/>
    </row>
    <row r="16" spans="1:15" x14ac:dyDescent="0.3">
      <c r="B16" s="7"/>
      <c r="C16" s="8"/>
    </row>
    <row r="17" spans="1:20" x14ac:dyDescent="0.3">
      <c r="A17" s="9"/>
      <c r="B17" s="7"/>
      <c r="C17" s="8"/>
    </row>
    <row r="18" spans="1:20" s="18" customFormat="1" ht="42" customHeight="1" x14ac:dyDescent="0.3">
      <c r="A18" s="23" t="s">
        <v>38</v>
      </c>
      <c r="B18" s="23" t="s">
        <v>23</v>
      </c>
      <c r="C18" s="23" t="s">
        <v>24</v>
      </c>
      <c r="D18" s="24" t="s">
        <v>25</v>
      </c>
      <c r="E18" s="24" t="s">
        <v>7</v>
      </c>
      <c r="F18" s="24" t="s">
        <v>11</v>
      </c>
      <c r="G18" s="24" t="s">
        <v>26</v>
      </c>
      <c r="H18" s="24" t="s">
        <v>27</v>
      </c>
      <c r="I18" s="24" t="s">
        <v>73</v>
      </c>
      <c r="J18" s="24" t="s">
        <v>70</v>
      </c>
      <c r="K18" s="24" t="s">
        <v>28</v>
      </c>
      <c r="L18" s="24" t="s">
        <v>29</v>
      </c>
      <c r="M18" s="24" t="s">
        <v>82</v>
      </c>
      <c r="N18" s="24" t="s">
        <v>71</v>
      </c>
      <c r="O18" s="24" t="s">
        <v>30</v>
      </c>
      <c r="P18" s="24" t="s">
        <v>31</v>
      </c>
      <c r="Q18" s="24" t="s">
        <v>69</v>
      </c>
      <c r="R18" s="24" t="s">
        <v>32</v>
      </c>
      <c r="S18" s="24" t="s">
        <v>33</v>
      </c>
      <c r="T18" s="24" t="s">
        <v>34</v>
      </c>
    </row>
    <row r="19" spans="1:20" s="2" customFormat="1" ht="13.8" x14ac:dyDescent="0.25">
      <c r="A19" s="11" t="s">
        <v>40</v>
      </c>
      <c r="B19" s="6" t="s">
        <v>94</v>
      </c>
      <c r="C19" s="19" t="s">
        <v>86</v>
      </c>
      <c r="D19" s="19" t="s">
        <v>87</v>
      </c>
      <c r="E19" s="4" t="s">
        <v>57</v>
      </c>
      <c r="F19" s="19" t="s">
        <v>88</v>
      </c>
      <c r="G19" s="19" t="s">
        <v>89</v>
      </c>
      <c r="H19" s="19">
        <v>2005</v>
      </c>
      <c r="I19" s="19" t="s">
        <v>90</v>
      </c>
      <c r="J19" s="46">
        <v>295.23333333333335</v>
      </c>
      <c r="K19" s="46">
        <v>295.23333333333335</v>
      </c>
      <c r="L19" s="20">
        <f t="shared" ref="L19:L23" si="0">IFERROR(-1+(K19/J19),0)</f>
        <v>0</v>
      </c>
      <c r="M19" s="19" t="s">
        <v>91</v>
      </c>
      <c r="N19" s="44">
        <v>77.040000000000006</v>
      </c>
      <c r="O19" s="44">
        <v>50.91</v>
      </c>
      <c r="P19" s="20">
        <f t="shared" ref="P19:P23" si="1">IFERROR(-1+(O19/N19),0)</f>
        <v>-0.33917445482866049</v>
      </c>
      <c r="Q19" s="43">
        <v>23.5488</v>
      </c>
      <c r="R19" s="43">
        <v>20.001233333333335</v>
      </c>
      <c r="S19" s="45">
        <f t="shared" ref="S19:S23" si="2">R19-Q19</f>
        <v>-3.5475666666666648</v>
      </c>
      <c r="T19" s="21" t="s">
        <v>35</v>
      </c>
    </row>
    <row r="20" spans="1:20" s="2" customFormat="1" ht="13.8" x14ac:dyDescent="0.25">
      <c r="A20" s="11" t="s">
        <v>40</v>
      </c>
      <c r="B20" s="6" t="s">
        <v>94</v>
      </c>
      <c r="C20" s="19" t="s">
        <v>86</v>
      </c>
      <c r="D20" s="19" t="s">
        <v>87</v>
      </c>
      <c r="E20" s="4" t="s">
        <v>57</v>
      </c>
      <c r="F20" s="19" t="s">
        <v>88</v>
      </c>
      <c r="G20" s="19" t="s">
        <v>89</v>
      </c>
      <c r="H20" s="19">
        <v>2020</v>
      </c>
      <c r="I20" s="19" t="s">
        <v>90</v>
      </c>
      <c r="J20" s="46">
        <v>296.3</v>
      </c>
      <c r="K20" s="46">
        <v>296.3</v>
      </c>
      <c r="L20" s="20">
        <f t="shared" si="0"/>
        <v>0</v>
      </c>
      <c r="M20" s="19" t="s">
        <v>91</v>
      </c>
      <c r="N20" s="44">
        <v>77.040000000000006</v>
      </c>
      <c r="O20" s="44">
        <v>50.91</v>
      </c>
      <c r="P20" s="20">
        <f t="shared" si="1"/>
        <v>-0.33917445482866049</v>
      </c>
      <c r="Q20" s="43">
        <v>28.264000000000003</v>
      </c>
      <c r="R20" s="43">
        <v>20.584300000000006</v>
      </c>
      <c r="S20" s="45">
        <f t="shared" si="2"/>
        <v>-7.6796999999999969</v>
      </c>
      <c r="T20" s="21" t="s">
        <v>35</v>
      </c>
    </row>
    <row r="21" spans="1:20" s="2" customFormat="1" ht="13.8" x14ac:dyDescent="0.25">
      <c r="A21" s="11" t="s">
        <v>40</v>
      </c>
      <c r="B21" s="6" t="s">
        <v>94</v>
      </c>
      <c r="C21" s="19" t="s">
        <v>86</v>
      </c>
      <c r="D21" s="19" t="s">
        <v>87</v>
      </c>
      <c r="E21" s="4" t="s">
        <v>57</v>
      </c>
      <c r="F21" s="19" t="s">
        <v>88</v>
      </c>
      <c r="G21" s="19" t="s">
        <v>89</v>
      </c>
      <c r="H21" s="19">
        <v>2021</v>
      </c>
      <c r="I21" s="19" t="s">
        <v>90</v>
      </c>
      <c r="J21" s="46">
        <v>314.09999999999997</v>
      </c>
      <c r="K21" s="46">
        <v>314.09999999999997</v>
      </c>
      <c r="L21" s="20">
        <f t="shared" si="0"/>
        <v>0</v>
      </c>
      <c r="M21" s="19" t="s">
        <v>91</v>
      </c>
      <c r="N21" s="44">
        <v>77.040000000000006</v>
      </c>
      <c r="O21" s="44">
        <v>50.91</v>
      </c>
      <c r="P21" s="20">
        <f t="shared" si="1"/>
        <v>-0.33917445482866049</v>
      </c>
      <c r="Q21" s="43">
        <v>27.189000000000007</v>
      </c>
      <c r="R21" s="43">
        <v>20.105000000000004</v>
      </c>
      <c r="S21" s="45">
        <f t="shared" si="2"/>
        <v>-7.0840000000000032</v>
      </c>
      <c r="T21" s="21" t="s">
        <v>35</v>
      </c>
    </row>
    <row r="22" spans="1:20" s="2" customFormat="1" ht="13.8" x14ac:dyDescent="0.25">
      <c r="A22" s="11" t="s">
        <v>40</v>
      </c>
      <c r="B22" s="6" t="s">
        <v>94</v>
      </c>
      <c r="C22" s="19" t="s">
        <v>86</v>
      </c>
      <c r="D22" s="19" t="s">
        <v>87</v>
      </c>
      <c r="E22" s="4" t="s">
        <v>57</v>
      </c>
      <c r="F22" s="19" t="s">
        <v>88</v>
      </c>
      <c r="G22" s="19" t="s">
        <v>89</v>
      </c>
      <c r="H22" s="19">
        <v>2022</v>
      </c>
      <c r="I22" s="19" t="s">
        <v>90</v>
      </c>
      <c r="J22" s="46">
        <v>329.8</v>
      </c>
      <c r="K22" s="46">
        <v>329.8</v>
      </c>
      <c r="L22" s="20">
        <f t="shared" si="0"/>
        <v>0</v>
      </c>
      <c r="M22" s="19" t="s">
        <v>91</v>
      </c>
      <c r="N22" s="44">
        <v>77.040000000000006</v>
      </c>
      <c r="O22" s="44">
        <v>50.91</v>
      </c>
      <c r="P22" s="20">
        <f t="shared" si="1"/>
        <v>-0.33917445482866049</v>
      </c>
      <c r="Q22" s="43">
        <v>27.214299999999998</v>
      </c>
      <c r="R22" s="43">
        <v>20.7212</v>
      </c>
      <c r="S22" s="45">
        <f t="shared" si="2"/>
        <v>-6.4930999999999983</v>
      </c>
      <c r="T22" s="21" t="s">
        <v>35</v>
      </c>
    </row>
    <row r="23" spans="1:20" s="2" customFormat="1" ht="13.8" x14ac:dyDescent="0.25">
      <c r="A23" s="11" t="s">
        <v>40</v>
      </c>
      <c r="B23" s="6" t="s">
        <v>94</v>
      </c>
      <c r="C23" s="19" t="s">
        <v>86</v>
      </c>
      <c r="D23" s="19" t="s">
        <v>87</v>
      </c>
      <c r="E23" s="4" t="s">
        <v>57</v>
      </c>
      <c r="F23" s="19" t="s">
        <v>88</v>
      </c>
      <c r="G23" s="19" t="s">
        <v>89</v>
      </c>
      <c r="H23" s="19">
        <v>2023</v>
      </c>
      <c r="I23" s="19" t="s">
        <v>90</v>
      </c>
      <c r="J23" s="46">
        <v>237.58999999999997</v>
      </c>
      <c r="K23" s="46">
        <v>237.58999999999997</v>
      </c>
      <c r="L23" s="20">
        <f t="shared" si="0"/>
        <v>0</v>
      </c>
      <c r="M23" s="19" t="s">
        <v>91</v>
      </c>
      <c r="N23" s="44">
        <v>77.040000000000006</v>
      </c>
      <c r="O23" s="44">
        <v>50.91</v>
      </c>
      <c r="P23" s="20">
        <f t="shared" si="1"/>
        <v>-0.33917445482866049</v>
      </c>
      <c r="Q23" s="43">
        <v>23.327333807185667</v>
      </c>
      <c r="R23" s="43">
        <v>18.744622385198859</v>
      </c>
      <c r="S23" s="45">
        <f t="shared" si="2"/>
        <v>-4.5827114219868079</v>
      </c>
      <c r="T23" s="21" t="s">
        <v>35</v>
      </c>
    </row>
    <row r="24" spans="1:20" x14ac:dyDescent="0.3">
      <c r="B24" s="16"/>
    </row>
  </sheetData>
  <mergeCells count="2">
    <mergeCell ref="B7:C7"/>
    <mergeCell ref="A1:O1"/>
  </mergeCells>
  <phoneticPr fontId="13" type="noConversion"/>
  <dataValidations disablePrompts="1" count="1">
    <dataValidation type="list" allowBlank="1" showInputMessage="1" showErrorMessage="1" sqref="E19:E23">
      <formula1>PollutantList</formula1>
    </dataValidation>
  </dataValidations>
  <pageMargins left="0.7" right="0.7" top="0.78740157499999996" bottom="0.78740157499999996" header="0.3" footer="0.3"/>
  <pageSetup paperSize="9" orientation="portrait" verticalDpi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Tabelle1!$A$1:$A$3</xm:f>
          </x14:formula1>
          <xm:sqref>B7</xm:sqref>
        </x14:dataValidation>
        <x14:dataValidation type="list" allowBlank="1" showInputMessage="1" showErrorMessage="1">
          <x14:formula1>
            <xm:f>Tabelle1!$A$1:$A$2</xm:f>
          </x14:formula1>
          <xm:sqref>A19:A23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D67"/>
  <sheetViews>
    <sheetView zoomScale="45" zoomScaleNormal="45" workbookViewId="0">
      <pane xSplit="2" ySplit="20" topLeftCell="C21" activePane="bottomRight" state="frozen"/>
      <selection pane="topRight" activeCell="C1" sqref="C1"/>
      <selection pane="bottomLeft" activeCell="A21" sqref="A21"/>
      <selection pane="bottomRight" activeCell="C8" sqref="C8"/>
    </sheetView>
  </sheetViews>
  <sheetFormatPr defaultColWidth="11.44140625" defaultRowHeight="13.8" x14ac:dyDescent="0.25"/>
  <cols>
    <col min="1" max="1" width="28.6640625" style="16" customWidth="1"/>
    <col min="2" max="2" width="17.6640625" style="16" customWidth="1"/>
    <col min="3" max="3" width="31" style="16" bestFit="1" customWidth="1"/>
    <col min="4" max="4" width="12.88671875" style="16" bestFit="1" customWidth="1"/>
    <col min="5" max="5" width="26" style="16" customWidth="1"/>
    <col min="6" max="6" width="11.44140625" style="16"/>
    <col min="7" max="7" width="8" style="16" bestFit="1" customWidth="1"/>
    <col min="8" max="30" width="6.88671875" style="16" customWidth="1"/>
    <col min="31" max="16384" width="11.44140625" style="16"/>
  </cols>
  <sheetData>
    <row r="1" spans="1:24" ht="21" x14ac:dyDescent="0.4">
      <c r="A1" s="49" t="s">
        <v>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4" x14ac:dyDescent="0.25">
      <c r="A2" s="9"/>
      <c r="B2" s="7"/>
      <c r="C2" s="8"/>
    </row>
    <row r="3" spans="1:24" x14ac:dyDescent="0.25">
      <c r="A3" s="9"/>
      <c r="B3" s="7"/>
      <c r="C3" s="8"/>
    </row>
    <row r="4" spans="1:24" x14ac:dyDescent="0.25">
      <c r="A4" s="1" t="s">
        <v>0</v>
      </c>
      <c r="B4" s="10" t="s">
        <v>92</v>
      </c>
      <c r="C4" s="8" t="s">
        <v>1</v>
      </c>
    </row>
    <row r="5" spans="1:24" x14ac:dyDescent="0.25">
      <c r="A5" s="1" t="s">
        <v>2</v>
      </c>
      <c r="B5" s="41">
        <v>45702</v>
      </c>
      <c r="C5" s="8" t="s">
        <v>3</v>
      </c>
    </row>
    <row r="6" spans="1:24" x14ac:dyDescent="0.25">
      <c r="A6" s="1" t="s">
        <v>4</v>
      </c>
      <c r="B6" s="10" t="s">
        <v>93</v>
      </c>
      <c r="C6" s="8" t="s">
        <v>5</v>
      </c>
    </row>
    <row r="7" spans="1:24" x14ac:dyDescent="0.25">
      <c r="A7" s="22" t="s">
        <v>38</v>
      </c>
      <c r="B7" s="47" t="s">
        <v>47</v>
      </c>
      <c r="C7" s="50"/>
    </row>
    <row r="9" spans="1:24" x14ac:dyDescent="0.25">
      <c r="A9" s="1" t="s">
        <v>6</v>
      </c>
      <c r="B9" s="7"/>
      <c r="C9" s="8"/>
    </row>
    <row r="10" spans="1:24" x14ac:dyDescent="0.25">
      <c r="A10" s="9" t="s">
        <v>44</v>
      </c>
      <c r="B10" s="7"/>
      <c r="C10" s="8"/>
    </row>
    <row r="11" spans="1:24" x14ac:dyDescent="0.25">
      <c r="A11" s="9" t="s">
        <v>76</v>
      </c>
      <c r="B11" s="7"/>
      <c r="C11" s="8"/>
    </row>
    <row r="12" spans="1:24" x14ac:dyDescent="0.25">
      <c r="A12" s="9" t="s">
        <v>54</v>
      </c>
      <c r="B12" s="7"/>
      <c r="C12" s="8"/>
    </row>
    <row r="13" spans="1:24" x14ac:dyDescent="0.25">
      <c r="A13" s="9" t="s">
        <v>77</v>
      </c>
      <c r="B13" s="7"/>
      <c r="C13" s="8"/>
    </row>
    <row r="14" spans="1:24" x14ac:dyDescent="0.25">
      <c r="A14" s="2" t="s">
        <v>45</v>
      </c>
      <c r="B14" s="7"/>
      <c r="C14" s="8"/>
    </row>
    <row r="15" spans="1:24" x14ac:dyDescent="0.25">
      <c r="A15" s="2" t="s">
        <v>85</v>
      </c>
      <c r="B15" s="7"/>
      <c r="C15" s="8"/>
    </row>
    <row r="16" spans="1:24" x14ac:dyDescent="0.25">
      <c r="A16" s="9"/>
      <c r="B16" s="7"/>
      <c r="C16" s="8"/>
    </row>
    <row r="17" spans="1:19" x14ac:dyDescent="0.25">
      <c r="B17" s="7"/>
      <c r="C17" s="8"/>
    </row>
    <row r="18" spans="1:19" x14ac:dyDescent="0.25">
      <c r="B18" s="7"/>
      <c r="C18" s="8"/>
    </row>
    <row r="19" spans="1:19" x14ac:dyDescent="0.25">
      <c r="A19" s="28"/>
      <c r="B19" s="27" t="s">
        <v>74</v>
      </c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9" x14ac:dyDescent="0.25">
      <c r="A20" s="3" t="s">
        <v>38</v>
      </c>
      <c r="B20" s="3" t="s">
        <v>10</v>
      </c>
      <c r="C20" s="3" t="s">
        <v>7</v>
      </c>
      <c r="D20" s="3" t="s">
        <v>11</v>
      </c>
      <c r="E20" s="3"/>
      <c r="F20" s="3" t="s">
        <v>8</v>
      </c>
      <c r="G20" s="3">
        <v>2005</v>
      </c>
      <c r="H20" s="3">
        <v>2020</v>
      </c>
      <c r="I20" s="3">
        <v>2021</v>
      </c>
      <c r="J20" s="3">
        <v>2022</v>
      </c>
      <c r="K20" s="3">
        <v>2023</v>
      </c>
      <c r="L20" s="3">
        <v>2024</v>
      </c>
      <c r="M20" s="3">
        <v>2025</v>
      </c>
      <c r="N20" s="3">
        <v>2026</v>
      </c>
      <c r="O20" s="3">
        <v>2027</v>
      </c>
      <c r="P20" s="3">
        <v>2028</v>
      </c>
      <c r="Q20" s="3">
        <v>2029</v>
      </c>
      <c r="R20" s="3">
        <v>2030</v>
      </c>
    </row>
    <row r="21" spans="1:19" x14ac:dyDescent="0.25">
      <c r="A21" s="11" t="s">
        <v>40</v>
      </c>
      <c r="B21" s="6" t="s">
        <v>94</v>
      </c>
      <c r="C21" s="6" t="s">
        <v>57</v>
      </c>
      <c r="D21" s="19" t="s">
        <v>88</v>
      </c>
      <c r="E21" s="13" t="s">
        <v>13</v>
      </c>
      <c r="F21" s="5" t="s">
        <v>9</v>
      </c>
      <c r="G21" s="5">
        <f>SUMIFS(Table1!$Q$19:$Q$23,Table1!$E$19:$E$23,Table2!$C21,Table1!$F$19:$F$23,Table2!$D21,Table1!$H$19:$H$23,Table2!G$20)</f>
        <v>23.5488</v>
      </c>
      <c r="H21" s="5">
        <f>SUMIFS(Table1!$Q$19:$Q$23,Table1!$E$19:$E$23,Table2!$C21,Table1!$F$19:$F$23,Table2!$D21,Table1!$H$19:$H$23,Table2!H$20)</f>
        <v>28.264000000000003</v>
      </c>
      <c r="I21" s="5">
        <f>SUMIFS(Table1!$Q$19:$Q$23,Table1!$E$19:$E$23,Table2!$C21,Table1!$F$19:$F$23,Table2!$D21,Table1!$H$19:$H$23,Table2!I$20)</f>
        <v>27.189000000000007</v>
      </c>
      <c r="J21" s="5">
        <f>SUMIFS(Table1!$Q$19:$Q$23,Table1!$E$19:$E$23,Table2!$C21,Table1!$F$19:$F$23,Table2!$D21,Table1!$H$19:$H$23,Table2!J$20)</f>
        <v>27.214299999999998</v>
      </c>
      <c r="K21" s="5">
        <f>SUMIFS(Table1!$Q$19:$Q$23,Table1!$E$19:$E$23,Table2!$C21,Table1!$F$19:$F$23,Table2!$D21,Table1!$H$19:$H$23,Table2!K$20)</f>
        <v>23.327333807185667</v>
      </c>
      <c r="L21" s="5">
        <f>SUMIFS(Table1!$Q$19:$Q$23,Table1!$E$19:$E$23,Table2!$C21,Table1!$F$19:$F$23,Table2!$D21,Table1!$H$19:$H$23,Table2!L$20)</f>
        <v>0</v>
      </c>
      <c r="M21" s="5">
        <f>SUMIFS(Table1!$Q$19:$Q$23,Table1!$E$19:$E$23,Table2!$C21,Table1!$F$19:$F$23,Table2!$D21,Table1!$H$19:$H$23,Table2!M$20)</f>
        <v>0</v>
      </c>
      <c r="N21" s="5">
        <f>SUMIFS(Table1!$Q$19:$Q$23,Table1!$E$19:$E$23,Table2!$C21,Table1!$F$19:$F$23,Table2!$D21,Table1!$H$19:$H$23,Table2!N$20)</f>
        <v>0</v>
      </c>
      <c r="O21" s="5">
        <f>SUMIFS(Table1!$Q$19:$Q$23,Table1!$E$19:$E$23,Table2!$C21,Table1!$F$19:$F$23,Table2!$D21,Table1!$H$19:$H$23,Table2!O$20)</f>
        <v>0</v>
      </c>
      <c r="P21" s="5">
        <f>SUMIFS(Table1!$Q$19:$Q$23,Table1!$E$19:$E$23,Table2!$C21,Table1!$F$19:$F$23,Table2!$D21,Table1!$H$19:$H$23,Table2!P$20)</f>
        <v>0</v>
      </c>
      <c r="Q21" s="5">
        <f>SUMIFS(Table1!$Q$19:$Q$23,Table1!$E$19:$E$23,Table2!$C21,Table1!$F$19:$F$23,Table2!$D21,Table1!$H$19:$H$23,Table2!Q$20)</f>
        <v>0</v>
      </c>
      <c r="R21" s="5">
        <f>SUMIFS(Table1!$Q$19:$Q$23,Table1!$E$19:$E$23,Table2!$C21,Table1!$F$19:$F$23,Table2!$D21,Table1!$H$19:$H$23,Table2!R$20)</f>
        <v>0</v>
      </c>
    </row>
    <row r="22" spans="1:19" x14ac:dyDescent="0.25">
      <c r="A22" s="11"/>
      <c r="B22" s="6"/>
      <c r="C22" s="6"/>
      <c r="D22" s="19"/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9" x14ac:dyDescent="0.25">
      <c r="A23" s="11"/>
      <c r="B23" s="6"/>
      <c r="C23" s="6"/>
      <c r="D23" s="19"/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9" x14ac:dyDescent="0.25">
      <c r="A24" s="11"/>
      <c r="B24" s="6"/>
      <c r="C24" s="6"/>
      <c r="D24" s="19"/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9" x14ac:dyDescent="0.25">
      <c r="A25" s="11"/>
      <c r="B25" s="6"/>
      <c r="C25" s="6"/>
      <c r="D25" s="19"/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9" x14ac:dyDescent="0.25">
      <c r="A26" s="32" t="s">
        <v>64</v>
      </c>
      <c r="B26" s="30"/>
      <c r="C26" s="30"/>
      <c r="D26" s="30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9" x14ac:dyDescent="0.25">
      <c r="A27" s="3" t="s">
        <v>38</v>
      </c>
      <c r="B27" s="3" t="s">
        <v>10</v>
      </c>
      <c r="C27" s="3" t="s">
        <v>7</v>
      </c>
      <c r="D27" s="3" t="s">
        <v>11</v>
      </c>
      <c r="E27" s="3"/>
      <c r="F27" s="3" t="s">
        <v>8</v>
      </c>
      <c r="G27" s="3">
        <v>2005</v>
      </c>
      <c r="H27" s="3">
        <v>2020</v>
      </c>
      <c r="I27" s="3">
        <v>2021</v>
      </c>
      <c r="J27" s="3">
        <v>2022</v>
      </c>
      <c r="K27" s="3">
        <v>2023</v>
      </c>
      <c r="L27" s="3">
        <v>2024</v>
      </c>
      <c r="M27" s="3">
        <v>2025</v>
      </c>
      <c r="N27" s="3">
        <v>2026</v>
      </c>
      <c r="O27" s="3">
        <v>2027</v>
      </c>
      <c r="P27" s="3">
        <v>2028</v>
      </c>
      <c r="Q27" s="3">
        <v>2029</v>
      </c>
      <c r="R27" s="3">
        <v>2030</v>
      </c>
    </row>
    <row r="28" spans="1:19" x14ac:dyDescent="0.25">
      <c r="A28" s="33" t="s">
        <v>65</v>
      </c>
      <c r="B28" s="34" t="s">
        <v>66</v>
      </c>
      <c r="C28" s="34" t="s">
        <v>72</v>
      </c>
      <c r="D28" s="34" t="s">
        <v>55</v>
      </c>
      <c r="E28" s="34" t="s">
        <v>67</v>
      </c>
      <c r="F28" s="35" t="s">
        <v>9</v>
      </c>
      <c r="G28" s="36" t="str">
        <f>IF(SUMIFS(G$21:G$26,$C$21:$C$26,$C28)-SUMIFS(Table1!$Q$19:$Q$56,Table1!$H$19:$H$56,G$37,Table1!$E$19:$E$56,Table2!$C28)=0,"ok","check")</f>
        <v>ok</v>
      </c>
      <c r="H28" s="36" t="str">
        <f>IF(SUMIFS(H$21:H$26,$C$21:$C$26,$C28)-SUMIFS(Table1!$Q$19:$Q$56,Table1!$H$19:$H$56,H$37,Table1!$E$19:$E$56,Table2!$C28)=0,"ok","check")</f>
        <v>ok</v>
      </c>
      <c r="I28" s="36" t="str">
        <f>IF(SUMIFS(I$21:I$26,$C$21:$C$26,$C28)-SUMIFS(Table1!$Q$19:$Q$56,Table1!$H$19:$H$56,I$37,Table1!$E$19:$E$56,Table2!$C28)=0,"ok","check")</f>
        <v>ok</v>
      </c>
      <c r="J28" s="36" t="str">
        <f>IF(SUMIFS(J$21:J$26,$C$21:$C$26,$C28)-SUMIFS(Table1!$Q$19:$Q$56,Table1!$H$19:$H$56,J$37,Table1!$E$19:$E$56,Table2!$C28)=0,"ok","check")</f>
        <v>ok</v>
      </c>
      <c r="K28" s="36" t="str">
        <f>IF(SUMIFS(K$21:K$26,$C$21:$C$26,$C28)-SUMIFS(Table1!$Q$19:$Q$56,Table1!$H$19:$H$56,K$37,Table1!$E$19:$E$56,Table2!$C28)=0,"ok","check")</f>
        <v>ok</v>
      </c>
      <c r="L28" s="36" t="str">
        <f>IF(SUMIFS(L$21:L$26,$C$21:$C$26,$C28)-SUMIFS(Table1!$Q$19:$Q$56,Table1!$H$19:$H$56,L$37,Table1!$E$19:$E$56,Table2!$C28)=0,"ok","check")</f>
        <v>ok</v>
      </c>
      <c r="M28" s="36" t="str">
        <f>IF(SUMIFS(M$21:M$26,$C$21:$C$26,$C28)-SUMIFS(Table1!$Q$19:$Q$56,Table1!$H$19:$H$56,M$37,Table1!$E$19:$E$56,Table2!$C28)=0,"ok","check")</f>
        <v>ok</v>
      </c>
      <c r="N28" s="36" t="str">
        <f>IF(SUMIFS(N$21:N$26,$C$21:$C$26,$C28)-SUMIFS(Table1!$Q$19:$Q$56,Table1!$H$19:$H$56,N$37,Table1!$E$19:$E$56,Table2!$C28)=0,"ok","check")</f>
        <v>ok</v>
      </c>
      <c r="O28" s="36" t="str">
        <f>IF(SUMIFS(O$21:O$26,$C$21:$C$26,$C28)-SUMIFS(Table1!$Q$19:$Q$56,Table1!$H$19:$H$56,O$37,Table1!$E$19:$E$56,Table2!$C28)=0,"ok","check")</f>
        <v>ok</v>
      </c>
      <c r="P28" s="36" t="str">
        <f>IF(SUMIFS(P$21:P$26,$C$21:$C$26,$C28)-SUMIFS(Table1!$Q$19:$Q$56,Table1!$H$19:$H$56,P$37,Table1!$E$19:$E$56,Table2!$C28)=0,"ok","check")</f>
        <v>ok</v>
      </c>
      <c r="Q28" s="36" t="str">
        <f>IF(SUMIFS(Q$21:Q$26,$C$21:$C$26,$C28)-SUMIFS(Table1!$Q$19:$Q$56,Table1!$H$19:$H$56,Q$37,Table1!$E$19:$E$56,Table2!$C28)=0,"ok","check")</f>
        <v>ok</v>
      </c>
      <c r="R28" s="36" t="str">
        <f>IF(SUMIFS(R$21:R$26,$C$21:$C$26,$C28)-SUMIFS(Table1!$Q$19:$Q$56,Table1!$H$19:$H$56,R$37,Table1!$E$19:$E$56,Table2!$C28)=0,"ok","check")</f>
        <v>ok</v>
      </c>
      <c r="S28" s="40"/>
    </row>
    <row r="29" spans="1:19" x14ac:dyDescent="0.25">
      <c r="A29" s="33" t="s">
        <v>65</v>
      </c>
      <c r="B29" s="34" t="s">
        <v>66</v>
      </c>
      <c r="C29" s="34" t="s">
        <v>56</v>
      </c>
      <c r="D29" s="34" t="s">
        <v>55</v>
      </c>
      <c r="E29" s="34" t="s">
        <v>67</v>
      </c>
      <c r="F29" s="35" t="s">
        <v>9</v>
      </c>
      <c r="G29" s="36" t="str">
        <f>IF(SUMIFS(G$21:G$26,$C$21:$C$26,$C29)-SUMIFS(Table1!$Q$19:$Q$56,Table1!$H$19:$H$56,G$37,Table1!$E$19:$E$56,Table2!$C29)=0,"ok","check")</f>
        <v>ok</v>
      </c>
      <c r="H29" s="36" t="str">
        <f>IF(SUMIFS(H$21:H$26,$C$21:$C$26,$C29)-SUMIFS(Table1!$Q$19:$Q$56,Table1!$H$19:$H$56,H$37,Table1!$E$19:$E$56,Table2!$C29)=0,"ok","check")</f>
        <v>ok</v>
      </c>
      <c r="I29" s="36" t="str">
        <f>IF(SUMIFS(I$21:I$26,$C$21:$C$26,$C29)-SUMIFS(Table1!$Q$19:$Q$56,Table1!$H$19:$H$56,I$37,Table1!$E$19:$E$56,Table2!$C29)=0,"ok","check")</f>
        <v>ok</v>
      </c>
      <c r="J29" s="36" t="str">
        <f>IF(SUMIFS(J$21:J$26,$C$21:$C$26,$C29)-SUMIFS(Table1!$Q$19:$Q$56,Table1!$H$19:$H$56,J$37,Table1!$E$19:$E$56,Table2!$C29)=0,"ok","check")</f>
        <v>ok</v>
      </c>
      <c r="K29" s="36" t="str">
        <f>IF(SUMIFS(K$21:K$26,$C$21:$C$26,$C29)-SUMIFS(Table1!$Q$19:$Q$56,Table1!$H$19:$H$56,K$37,Table1!$E$19:$E$56,Table2!$C29)=0,"ok","check")</f>
        <v>ok</v>
      </c>
      <c r="L29" s="36" t="str">
        <f>IF(SUMIFS(L$21:L$26,$C$21:$C$26,$C29)-SUMIFS(Table1!$Q$19:$Q$56,Table1!$H$19:$H$56,L$37,Table1!$E$19:$E$56,Table2!$C29)=0,"ok","check")</f>
        <v>ok</v>
      </c>
      <c r="M29" s="36" t="str">
        <f>IF(SUMIFS(M$21:M$26,$C$21:$C$26,$C29)-SUMIFS(Table1!$Q$19:$Q$56,Table1!$H$19:$H$56,M$37,Table1!$E$19:$E$56,Table2!$C29)=0,"ok","check")</f>
        <v>ok</v>
      </c>
      <c r="N29" s="36" t="str">
        <f>IF(SUMIFS(N$21:N$26,$C$21:$C$26,$C29)-SUMIFS(Table1!$Q$19:$Q$56,Table1!$H$19:$H$56,N$37,Table1!$E$19:$E$56,Table2!$C29)=0,"ok","check")</f>
        <v>ok</v>
      </c>
      <c r="O29" s="36" t="str">
        <f>IF(SUMIFS(O$21:O$26,$C$21:$C$26,$C29)-SUMIFS(Table1!$Q$19:$Q$56,Table1!$H$19:$H$56,O$37,Table1!$E$19:$E$56,Table2!$C29)=0,"ok","check")</f>
        <v>ok</v>
      </c>
      <c r="P29" s="36" t="str">
        <f>IF(SUMIFS(P$21:P$26,$C$21:$C$26,$C29)-SUMIFS(Table1!$Q$19:$Q$56,Table1!$H$19:$H$56,P$37,Table1!$E$19:$E$56,Table2!$C29)=0,"ok","check")</f>
        <v>ok</v>
      </c>
      <c r="Q29" s="36" t="str">
        <f>IF(SUMIFS(Q$21:Q$26,$C$21:$C$26,$C29)-SUMIFS(Table1!$Q$19:$Q$56,Table1!$H$19:$H$56,Q$37,Table1!$E$19:$E$56,Table2!$C29)=0,"ok","check")</f>
        <v>ok</v>
      </c>
      <c r="R29" s="36" t="str">
        <f>IF(SUMIFS(R$21:R$26,$C$21:$C$26,$C29)-SUMIFS(Table1!$Q$19:$Q$56,Table1!$H$19:$H$56,R$37,Table1!$E$19:$E$56,Table2!$C29)=0,"ok","check")</f>
        <v>ok</v>
      </c>
    </row>
    <row r="30" spans="1:19" x14ac:dyDescent="0.25">
      <c r="A30" s="33" t="s">
        <v>65</v>
      </c>
      <c r="B30" s="34" t="s">
        <v>66</v>
      </c>
      <c r="C30" s="34" t="s">
        <v>57</v>
      </c>
      <c r="D30" s="34" t="s">
        <v>55</v>
      </c>
      <c r="E30" s="34" t="s">
        <v>67</v>
      </c>
      <c r="F30" s="35" t="s">
        <v>9</v>
      </c>
      <c r="G30" s="36" t="str">
        <f>IF(SUMIFS(G$21:G$26,$C$21:$C$26,$C30)-SUMIFS(Table1!$Q$19:$Q$56,Table1!$H$19:$H$56,G$37,Table1!$E$19:$E$56,Table2!$C30)=0,"ok","check")</f>
        <v>ok</v>
      </c>
      <c r="H30" s="36" t="str">
        <f>IF(SUMIFS(H$21:H$26,$C$21:$C$26,$C30)-SUMIFS(Table1!$Q$19:$Q$56,Table1!$H$19:$H$56,H$37,Table1!$E$19:$E$56,Table2!$C30)=0,"ok","check")</f>
        <v>ok</v>
      </c>
      <c r="I30" s="36" t="str">
        <f>IF(SUMIFS(I$21:I$26,$C$21:$C$26,$C30)-SUMIFS(Table1!$Q$19:$Q$56,Table1!$H$19:$H$56,I$37,Table1!$E$19:$E$56,Table2!$C30)=0,"ok","check")</f>
        <v>ok</v>
      </c>
      <c r="J30" s="36" t="str">
        <f>IF(SUMIFS(J$21:J$26,$C$21:$C$26,$C30)-SUMIFS(Table1!$Q$19:$Q$56,Table1!$H$19:$H$56,J$37,Table1!$E$19:$E$56,Table2!$C30)=0,"ok","check")</f>
        <v>ok</v>
      </c>
      <c r="K30" s="36" t="str">
        <f>IF(SUMIFS(K$21:K$26,$C$21:$C$26,$C30)-SUMIFS(Table1!$Q$19:$Q$56,Table1!$H$19:$H$56,K$37,Table1!$E$19:$E$56,Table2!$C30)=0,"ok","check")</f>
        <v>ok</v>
      </c>
      <c r="L30" s="36" t="str">
        <f>IF(SUMIFS(L$21:L$26,$C$21:$C$26,$C30)-SUMIFS(Table1!$Q$19:$Q$56,Table1!$H$19:$H$56,L$37,Table1!$E$19:$E$56,Table2!$C30)=0,"ok","check")</f>
        <v>ok</v>
      </c>
      <c r="M30" s="36" t="str">
        <f>IF(SUMIFS(M$21:M$26,$C$21:$C$26,$C30)-SUMIFS(Table1!$Q$19:$Q$56,Table1!$H$19:$H$56,M$37,Table1!$E$19:$E$56,Table2!$C30)=0,"ok","check")</f>
        <v>ok</v>
      </c>
      <c r="N30" s="36" t="str">
        <f>IF(SUMIFS(N$21:N$26,$C$21:$C$26,$C30)-SUMIFS(Table1!$Q$19:$Q$56,Table1!$H$19:$H$56,N$37,Table1!$E$19:$E$56,Table2!$C30)=0,"ok","check")</f>
        <v>ok</v>
      </c>
      <c r="O30" s="36" t="str">
        <f>IF(SUMIFS(O$21:O$26,$C$21:$C$26,$C30)-SUMIFS(Table1!$Q$19:$Q$56,Table1!$H$19:$H$56,O$37,Table1!$E$19:$E$56,Table2!$C30)=0,"ok","check")</f>
        <v>ok</v>
      </c>
      <c r="P30" s="36" t="str">
        <f>IF(SUMIFS(P$21:P$26,$C$21:$C$26,$C30)-SUMIFS(Table1!$Q$19:$Q$56,Table1!$H$19:$H$56,P$37,Table1!$E$19:$E$56,Table2!$C30)=0,"ok","check")</f>
        <v>ok</v>
      </c>
      <c r="Q30" s="36" t="str">
        <f>IF(SUMIFS(Q$21:Q$26,$C$21:$C$26,$C30)-SUMIFS(Table1!$Q$19:$Q$56,Table1!$H$19:$H$56,Q$37,Table1!$E$19:$E$56,Table2!$C30)=0,"ok","check")</f>
        <v>ok</v>
      </c>
      <c r="R30" s="36" t="str">
        <f>IF(SUMIFS(R$21:R$26,$C$21:$C$26,$C30)-SUMIFS(Table1!$Q$19:$Q$56,Table1!$H$19:$H$56,R$37,Table1!$E$19:$E$56,Table2!$C30)=0,"ok","check")</f>
        <v>ok</v>
      </c>
    </row>
    <row r="31" spans="1:19" x14ac:dyDescent="0.25">
      <c r="A31" s="33" t="s">
        <v>65</v>
      </c>
      <c r="B31" s="34" t="s">
        <v>66</v>
      </c>
      <c r="C31" s="34" t="s">
        <v>58</v>
      </c>
      <c r="D31" s="34" t="s">
        <v>55</v>
      </c>
      <c r="E31" s="34" t="s">
        <v>67</v>
      </c>
      <c r="F31" s="35" t="s">
        <v>9</v>
      </c>
      <c r="G31" s="36" t="str">
        <f>IF(SUMIFS(G$21:G$26,$C$21:$C$26,$C31)-SUMIFS(Table1!$Q$19:$Q$56,Table1!$H$19:$H$56,G$37,Table1!$E$19:$E$56,Table2!$C31)=0,"ok","check")</f>
        <v>ok</v>
      </c>
      <c r="H31" s="36" t="str">
        <f>IF(SUMIFS(H$21:H$26,$C$21:$C$26,$C31)-SUMIFS(Table1!$Q$19:$Q$56,Table1!$H$19:$H$56,H$37,Table1!$E$19:$E$56,Table2!$C31)=0,"ok","check")</f>
        <v>ok</v>
      </c>
      <c r="I31" s="36" t="str">
        <f>IF(SUMIFS(I$21:I$26,$C$21:$C$26,$C31)-SUMIFS(Table1!$Q$19:$Q$56,Table1!$H$19:$H$56,I$37,Table1!$E$19:$E$56,Table2!$C31)=0,"ok","check")</f>
        <v>ok</v>
      </c>
      <c r="J31" s="36" t="str">
        <f>IF(SUMIFS(J$21:J$26,$C$21:$C$26,$C31)-SUMIFS(Table1!$Q$19:$Q$56,Table1!$H$19:$H$56,J$37,Table1!$E$19:$E$56,Table2!$C31)=0,"ok","check")</f>
        <v>ok</v>
      </c>
      <c r="K31" s="36" t="str">
        <f>IF(SUMIFS(K$21:K$26,$C$21:$C$26,$C31)-SUMIFS(Table1!$Q$19:$Q$56,Table1!$H$19:$H$56,K$37,Table1!$E$19:$E$56,Table2!$C31)=0,"ok","check")</f>
        <v>ok</v>
      </c>
      <c r="L31" s="36" t="str">
        <f>IF(SUMIFS(L$21:L$26,$C$21:$C$26,$C31)-SUMIFS(Table1!$Q$19:$Q$56,Table1!$H$19:$H$56,L$37,Table1!$E$19:$E$56,Table2!$C31)=0,"ok","check")</f>
        <v>ok</v>
      </c>
      <c r="M31" s="36" t="str">
        <f>IF(SUMIFS(M$21:M$26,$C$21:$C$26,$C31)-SUMIFS(Table1!$Q$19:$Q$56,Table1!$H$19:$H$56,M$37,Table1!$E$19:$E$56,Table2!$C31)=0,"ok","check")</f>
        <v>ok</v>
      </c>
      <c r="N31" s="36" t="str">
        <f>IF(SUMIFS(N$21:N$26,$C$21:$C$26,$C31)-SUMIFS(Table1!$Q$19:$Q$56,Table1!$H$19:$H$56,N$37,Table1!$E$19:$E$56,Table2!$C31)=0,"ok","check")</f>
        <v>ok</v>
      </c>
      <c r="O31" s="36" t="str">
        <f>IF(SUMIFS(O$21:O$26,$C$21:$C$26,$C31)-SUMIFS(Table1!$Q$19:$Q$56,Table1!$H$19:$H$56,O$37,Table1!$E$19:$E$56,Table2!$C31)=0,"ok","check")</f>
        <v>ok</v>
      </c>
      <c r="P31" s="36" t="str">
        <f>IF(SUMIFS(P$21:P$26,$C$21:$C$26,$C31)-SUMIFS(Table1!$Q$19:$Q$56,Table1!$H$19:$H$56,P$37,Table1!$E$19:$E$56,Table2!$C31)=0,"ok","check")</f>
        <v>ok</v>
      </c>
      <c r="Q31" s="36" t="str">
        <f>IF(SUMIFS(Q$21:Q$26,$C$21:$C$26,$C31)-SUMIFS(Table1!$Q$19:$Q$56,Table1!$H$19:$H$56,Q$37,Table1!$E$19:$E$56,Table2!$C31)=0,"ok","check")</f>
        <v>ok</v>
      </c>
      <c r="R31" s="36" t="str">
        <f>IF(SUMIFS(R$21:R$26,$C$21:$C$26,$C31)-SUMIFS(Table1!$Q$19:$Q$56,Table1!$H$19:$H$56,R$37,Table1!$E$19:$E$56,Table2!$C31)=0,"ok","check")</f>
        <v>ok</v>
      </c>
    </row>
    <row r="32" spans="1:19" x14ac:dyDescent="0.25">
      <c r="A32" s="33" t="s">
        <v>65</v>
      </c>
      <c r="B32" s="34" t="s">
        <v>66</v>
      </c>
      <c r="C32" s="34" t="s">
        <v>59</v>
      </c>
      <c r="D32" s="34" t="s">
        <v>55</v>
      </c>
      <c r="E32" s="34" t="s">
        <v>67</v>
      </c>
      <c r="F32" s="35" t="s">
        <v>9</v>
      </c>
      <c r="G32" s="36" t="str">
        <f>IF(SUMIFS(G$21:G$26,$C$21:$C$26,$C32)-SUMIFS(Table1!$Q$19:$Q$56,Table1!$H$19:$H$56,G$37,Table1!$E$19:$E$56,Table2!$C32)=0,"ok","check")</f>
        <v>ok</v>
      </c>
      <c r="H32" s="36" t="str">
        <f>IF(SUMIFS(H$21:H$26,$C$21:$C$26,$C32)-SUMIFS(Table1!$Q$19:$Q$56,Table1!$H$19:$H$56,H$37,Table1!$E$19:$E$56,Table2!$C32)=0,"ok","check")</f>
        <v>ok</v>
      </c>
      <c r="I32" s="36" t="str">
        <f>IF(SUMIFS(I$21:I$26,$C$21:$C$26,$C32)-SUMIFS(Table1!$Q$19:$Q$56,Table1!$H$19:$H$56,I$37,Table1!$E$19:$E$56,Table2!$C32)=0,"ok","check")</f>
        <v>ok</v>
      </c>
      <c r="J32" s="36" t="str">
        <f>IF(SUMIFS(J$21:J$26,$C$21:$C$26,$C32)-SUMIFS(Table1!$Q$19:$Q$56,Table1!$H$19:$H$56,J$37,Table1!$E$19:$E$56,Table2!$C32)=0,"ok","check")</f>
        <v>ok</v>
      </c>
      <c r="K32" s="36" t="str">
        <f>IF(SUMIFS(K$21:K$26,$C$21:$C$26,$C32)-SUMIFS(Table1!$Q$19:$Q$56,Table1!$H$19:$H$56,K$37,Table1!$E$19:$E$56,Table2!$C32)=0,"ok","check")</f>
        <v>ok</v>
      </c>
      <c r="L32" s="36" t="str">
        <f>IF(SUMIFS(L$21:L$26,$C$21:$C$26,$C32)-SUMIFS(Table1!$Q$19:$Q$56,Table1!$H$19:$H$56,L$37,Table1!$E$19:$E$56,Table2!$C32)=0,"ok","check")</f>
        <v>ok</v>
      </c>
      <c r="M32" s="36" t="str">
        <f>IF(SUMIFS(M$21:M$26,$C$21:$C$26,$C32)-SUMIFS(Table1!$Q$19:$Q$56,Table1!$H$19:$H$56,M$37,Table1!$E$19:$E$56,Table2!$C32)=0,"ok","check")</f>
        <v>ok</v>
      </c>
      <c r="N32" s="36" t="str">
        <f>IF(SUMIFS(N$21:N$26,$C$21:$C$26,$C32)-SUMIFS(Table1!$Q$19:$Q$56,Table1!$H$19:$H$56,N$37,Table1!$E$19:$E$56,Table2!$C32)=0,"ok","check")</f>
        <v>ok</v>
      </c>
      <c r="O32" s="36" t="str">
        <f>IF(SUMIFS(O$21:O$26,$C$21:$C$26,$C32)-SUMIFS(Table1!$Q$19:$Q$56,Table1!$H$19:$H$56,O$37,Table1!$E$19:$E$56,Table2!$C32)=0,"ok","check")</f>
        <v>ok</v>
      </c>
      <c r="P32" s="36" t="str">
        <f>IF(SUMIFS(P$21:P$26,$C$21:$C$26,$C32)-SUMIFS(Table1!$Q$19:$Q$56,Table1!$H$19:$H$56,P$37,Table1!$E$19:$E$56,Table2!$C32)=0,"ok","check")</f>
        <v>ok</v>
      </c>
      <c r="Q32" s="36" t="str">
        <f>IF(SUMIFS(Q$21:Q$26,$C$21:$C$26,$C32)-SUMIFS(Table1!$Q$19:$Q$56,Table1!$H$19:$H$56,Q$37,Table1!$E$19:$E$56,Table2!$C32)=0,"ok","check")</f>
        <v>ok</v>
      </c>
      <c r="R32" s="36" t="str">
        <f>IF(SUMIFS(R$21:R$26,$C$21:$C$26,$C32)-SUMIFS(Table1!$Q$19:$Q$56,Table1!$H$19:$H$56,R$37,Table1!$E$19:$E$56,Table2!$C32)=0,"ok","check")</f>
        <v>ok</v>
      </c>
    </row>
    <row r="33" spans="1:30" x14ac:dyDescent="0.25">
      <c r="B33" s="7"/>
      <c r="C33" s="8"/>
    </row>
    <row r="34" spans="1:30" x14ac:dyDescent="0.25">
      <c r="B34" s="7"/>
      <c r="C34" s="8"/>
    </row>
    <row r="35" spans="1:30" x14ac:dyDescent="0.25">
      <c r="A35" s="9"/>
      <c r="B35" s="7"/>
      <c r="C35" s="8"/>
    </row>
    <row r="36" spans="1:30" x14ac:dyDescent="0.25">
      <c r="A36" s="27"/>
      <c r="B36" s="27" t="s">
        <v>75</v>
      </c>
      <c r="C36" s="28"/>
      <c r="D36" s="28"/>
      <c r="E36" s="28"/>
      <c r="F36" s="28"/>
      <c r="G36" s="27"/>
      <c r="H36" s="28"/>
      <c r="I36" s="28"/>
      <c r="J36" s="28"/>
      <c r="K36" s="28"/>
      <c r="L36" s="28"/>
      <c r="M36" s="29"/>
      <c r="N36" s="28"/>
      <c r="O36" s="28"/>
      <c r="P36" s="28"/>
      <c r="Q36" s="28"/>
      <c r="R36" s="28"/>
    </row>
    <row r="37" spans="1:30" x14ac:dyDescent="0.25">
      <c r="A37" s="3" t="s">
        <v>38</v>
      </c>
      <c r="B37" s="3" t="s">
        <v>10</v>
      </c>
      <c r="C37" s="3" t="s">
        <v>7</v>
      </c>
      <c r="D37" s="3" t="s">
        <v>11</v>
      </c>
      <c r="E37" s="3"/>
      <c r="F37" s="3" t="s">
        <v>8</v>
      </c>
      <c r="G37" s="3">
        <v>2005</v>
      </c>
      <c r="H37" s="3">
        <v>2020</v>
      </c>
      <c r="I37" s="3">
        <v>2021</v>
      </c>
      <c r="J37" s="3">
        <v>2022</v>
      </c>
      <c r="K37" s="3">
        <v>2023</v>
      </c>
      <c r="L37" s="3">
        <v>2024</v>
      </c>
      <c r="M37" s="3">
        <v>2025</v>
      </c>
      <c r="N37" s="3">
        <v>2026</v>
      </c>
      <c r="O37" s="3">
        <v>2027</v>
      </c>
      <c r="P37" s="3">
        <v>2028</v>
      </c>
      <c r="Q37" s="3">
        <v>2029</v>
      </c>
      <c r="R37" s="3">
        <v>2030</v>
      </c>
      <c r="S37" s="17"/>
    </row>
    <row r="38" spans="1:30" x14ac:dyDescent="0.25">
      <c r="A38" s="13" t="str">
        <f>A21</f>
        <v>Previously Approved Application</v>
      </c>
      <c r="B38" s="13" t="str">
        <f>B21</f>
        <v>CZ_2025_1</v>
      </c>
      <c r="C38" s="42" t="str">
        <f>C21</f>
        <v>NH3</v>
      </c>
      <c r="D38" s="42" t="str">
        <f>D21</f>
        <v>3Da1</v>
      </c>
      <c r="E38" s="13" t="s">
        <v>14</v>
      </c>
      <c r="F38" s="5" t="s">
        <v>9</v>
      </c>
      <c r="G38" s="5">
        <f>IF(SUMIFS(Table1!$R$19:$R$23,Table1!$E$19:$E$23,Table2!$C38,Table1!$F$19:$F$23,Table2!$D38,Table1!$H$19:$H$23,Table2!G$37)=0,0,SUMIFS(Table1!$R$19:$R$23,Table1!$E$19:$E$23,Table2!$C38,Table1!$F$19:$F$23,Table2!$D38,Table1!$H$19:$H$23,Table2!G$37))</f>
        <v>20.001233333333335</v>
      </c>
      <c r="H38" s="5">
        <f>IF(SUMIFS(Table1!$R$19:$R$23,Table1!$E$19:$E$23,Table2!$C38,Table1!$F$19:$F$23,Table2!$D38,Table1!$H$19:$H$23,Table2!H$37)=0,0,SUMIFS(Table1!$R$19:$R$23,Table1!$E$19:$E$23,Table2!$C38,Table1!$F$19:$F$23,Table2!$D38,Table1!$H$19:$H$23,Table2!H$37))</f>
        <v>20.584300000000006</v>
      </c>
      <c r="I38" s="5">
        <f>IF(SUMIFS(Table1!$R$19:$R$23,Table1!$E$19:$E$23,Table2!$C38,Table1!$F$19:$F$23,Table2!$D38,Table1!$H$19:$H$23,Table2!I$37)=0,0,SUMIFS(Table1!$R$19:$R$23,Table1!$E$19:$E$23,Table2!$C38,Table1!$F$19:$F$23,Table2!$D38,Table1!$H$19:$H$23,Table2!I$37))</f>
        <v>20.105000000000004</v>
      </c>
      <c r="J38" s="5">
        <f>IF(SUMIFS(Table1!$R$19:$R$23,Table1!$E$19:$E$23,Table2!$C38,Table1!$F$19:$F$23,Table2!$D38,Table1!$H$19:$H$23,Table2!J$37)=0,0,SUMIFS(Table1!$R$19:$R$23,Table1!$E$19:$E$23,Table2!$C38,Table1!$F$19:$F$23,Table2!$D38,Table1!$H$19:$H$23,Table2!J$37))</f>
        <v>20.7212</v>
      </c>
      <c r="K38" s="5">
        <f>IF(SUMIFS(Table1!$R$19:$R$23,Table1!$E$19:$E$23,Table2!$C38,Table1!$F$19:$F$23,Table2!$D38,Table1!$H$19:$H$23,Table2!K$37)=0,0,SUMIFS(Table1!$R$19:$R$23,Table1!$E$19:$E$23,Table2!$C38,Table1!$F$19:$F$23,Table2!$D38,Table1!$H$19:$H$23,Table2!K$37))</f>
        <v>18.744622385198859</v>
      </c>
      <c r="L38" s="5">
        <f>IF(SUMIFS(Table1!$R$19:$R$23,Table1!$E$19:$E$23,Table2!$C38,Table1!$F$19:$F$23,Table2!$D38,Table1!$H$19:$H$23,Table2!L$37)=0,0,SUMIFS(Table1!$R$19:$R$23,Table1!$E$19:$E$23,Table2!$C38,Table1!$F$19:$F$23,Table2!$D38,Table1!$H$19:$H$23,Table2!L$37))</f>
        <v>0</v>
      </c>
      <c r="M38" s="5">
        <f>IF(SUMIFS(Table1!$R$19:$R$23,Table1!$E$19:$E$23,Table2!$C38,Table1!$F$19:$F$23,Table2!$D38,Table1!$H$19:$H$23,Table2!M$37)=0,0,SUMIFS(Table1!$R$19:$R$23,Table1!$E$19:$E$23,Table2!$C38,Table1!$F$19:$F$23,Table2!$D38,Table1!$H$19:$H$23,Table2!M$37))</f>
        <v>0</v>
      </c>
      <c r="N38" s="5">
        <f>IF(SUMIFS(Table1!$R$19:$R$23,Table1!$E$19:$E$23,Table2!$C38,Table1!$F$19:$F$23,Table2!$D38,Table1!$H$19:$H$23,Table2!N$37)=0,0,SUMIFS(Table1!$R$19:$R$23,Table1!$E$19:$E$23,Table2!$C38,Table1!$F$19:$F$23,Table2!$D38,Table1!$H$19:$H$23,Table2!N$37))</f>
        <v>0</v>
      </c>
      <c r="O38" s="5">
        <f>IF(SUMIFS(Table1!$R$19:$R$23,Table1!$E$19:$E$23,Table2!$C38,Table1!$F$19:$F$23,Table2!$D38,Table1!$H$19:$H$23,Table2!O$37)=0,0,SUMIFS(Table1!$R$19:$R$23,Table1!$E$19:$E$23,Table2!$C38,Table1!$F$19:$F$23,Table2!$D38,Table1!$H$19:$H$23,Table2!O$37))</f>
        <v>0</v>
      </c>
      <c r="P38" s="5">
        <f>IF(SUMIFS(Table1!$R$19:$R$23,Table1!$E$19:$E$23,Table2!$C38,Table1!$F$19:$F$23,Table2!$D38,Table1!$H$19:$H$23,Table2!P$37)=0,0,SUMIFS(Table1!$R$19:$R$23,Table1!$E$19:$E$23,Table2!$C38,Table1!$F$19:$F$23,Table2!$D38,Table1!$H$19:$H$23,Table2!P$37))</f>
        <v>0</v>
      </c>
      <c r="Q38" s="5">
        <f>IF(SUMIFS(Table1!$R$19:$R$23,Table1!$E$19:$E$23,Table2!$C38,Table1!$F$19:$F$23,Table2!$D38,Table1!$H$19:$H$23,Table2!Q$37)=0,0,SUMIFS(Table1!$R$19:$R$23,Table1!$E$19:$E$23,Table2!$C38,Table1!$F$19:$F$23,Table2!$D38,Table1!$H$19:$H$23,Table2!Q$37))</f>
        <v>0</v>
      </c>
      <c r="R38" s="5">
        <f>IF(SUMIFS(Table1!$R$19:$R$23,Table1!$E$19:$E$23,Table2!$C38,Table1!$F$19:$F$23,Table2!$D38,Table1!$H$19:$H$23,Table2!R$37)=0,0,SUMIFS(Table1!$R$19:$R$23,Table1!$E$19:$E$23,Table2!$C38,Table1!$F$19:$F$23,Table2!$D38,Table1!$H$19:$H$23,Table2!R$37))</f>
        <v>0</v>
      </c>
      <c r="S38" s="2"/>
    </row>
    <row r="39" spans="1:30" x14ac:dyDescent="0.25">
      <c r="A39" s="13"/>
      <c r="B39" s="13"/>
      <c r="C39" s="42"/>
      <c r="D39" s="42"/>
      <c r="E39" s="1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2"/>
    </row>
    <row r="40" spans="1:30" x14ac:dyDescent="0.25">
      <c r="A40" s="13"/>
      <c r="B40" s="13"/>
      <c r="C40" s="42"/>
      <c r="D40" s="42"/>
      <c r="E40" s="1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2"/>
    </row>
    <row r="41" spans="1:30" x14ac:dyDescent="0.25">
      <c r="A41" s="13"/>
      <c r="B41" s="13"/>
      <c r="C41" s="42"/>
      <c r="D41" s="42"/>
      <c r="E41" s="13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2"/>
    </row>
    <row r="42" spans="1:30" x14ac:dyDescent="0.25">
      <c r="A42" s="13"/>
      <c r="B42" s="13"/>
      <c r="C42" s="42"/>
      <c r="D42" s="42"/>
      <c r="E42" s="13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2"/>
    </row>
    <row r="43" spans="1:30" x14ac:dyDescent="0.25">
      <c r="A43" s="32" t="s">
        <v>63</v>
      </c>
      <c r="B43" s="30"/>
      <c r="C43" s="30"/>
      <c r="D43" s="30"/>
      <c r="E43" s="3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2"/>
      <c r="T43" s="37"/>
      <c r="U43" s="37"/>
      <c r="Y43" s="37"/>
      <c r="Z43" s="37"/>
      <c r="AA43" s="37"/>
      <c r="AB43" s="37"/>
      <c r="AC43" s="37"/>
      <c r="AD43" s="37"/>
    </row>
    <row r="44" spans="1:30" x14ac:dyDescent="0.25">
      <c r="A44" s="3" t="s">
        <v>38</v>
      </c>
      <c r="B44" s="3" t="s">
        <v>10</v>
      </c>
      <c r="C44" s="3" t="s">
        <v>7</v>
      </c>
      <c r="D44" s="3" t="s">
        <v>11</v>
      </c>
      <c r="E44" s="3"/>
      <c r="F44" s="3" t="s">
        <v>8</v>
      </c>
      <c r="G44" s="3">
        <v>2005</v>
      </c>
      <c r="H44" s="3">
        <v>2020</v>
      </c>
      <c r="I44" s="3">
        <v>2021</v>
      </c>
      <c r="J44" s="3">
        <v>2022</v>
      </c>
      <c r="K44" s="3">
        <v>2023</v>
      </c>
      <c r="L44" s="3">
        <v>2024</v>
      </c>
      <c r="M44" s="3">
        <v>2025</v>
      </c>
      <c r="N44" s="3">
        <v>2026</v>
      </c>
      <c r="O44" s="3">
        <v>2027</v>
      </c>
      <c r="P44" s="3">
        <v>2028</v>
      </c>
      <c r="Q44" s="3">
        <v>2029</v>
      </c>
      <c r="R44" s="3">
        <v>2030</v>
      </c>
      <c r="S44" s="2"/>
      <c r="T44" s="37"/>
      <c r="U44" s="37"/>
      <c r="Y44" s="37"/>
      <c r="Z44" s="37"/>
      <c r="AA44" s="37"/>
      <c r="AB44" s="37"/>
      <c r="AC44" s="37"/>
      <c r="AD44" s="37"/>
    </row>
    <row r="45" spans="1:30" x14ac:dyDescent="0.25">
      <c r="A45" s="33" t="s">
        <v>65</v>
      </c>
      <c r="B45" s="34" t="s">
        <v>66</v>
      </c>
      <c r="C45" s="34" t="s">
        <v>72</v>
      </c>
      <c r="D45" s="34" t="s">
        <v>55</v>
      </c>
      <c r="E45" s="34" t="s">
        <v>67</v>
      </c>
      <c r="F45" s="35" t="s">
        <v>9</v>
      </c>
      <c r="G45" s="36" t="str">
        <f>IF(SUMIFS(G$38:G$43,$C$38:$C$43,$C45)-SUMIFS(Table1!$R$19:$R$56,Table1!$H$19:$H$56,G$37,Table1!$E$19:$E$56,Table2!$C45)=0,"ok","check")</f>
        <v>ok</v>
      </c>
      <c r="H45" s="36" t="str">
        <f>IF(SUMIFS(H$38:H$43,$C$38:$C$43,$C45)-SUMIFS(Table1!$R$19:$R$56,Table1!$H$19:$H$56,H$37,Table1!$E$19:$E$56,Table2!$C45)=0,"ok","check")</f>
        <v>ok</v>
      </c>
      <c r="I45" s="36" t="str">
        <f>IF(SUMIFS(I$38:I$43,$C$38:$C$43,$C45)-SUMIFS(Table1!$R$19:$R$56,Table1!$H$19:$H$56,I$37,Table1!$E$19:$E$56,Table2!$C45)=0,"ok","check")</f>
        <v>ok</v>
      </c>
      <c r="J45" s="36" t="str">
        <f>IF(SUMIFS(J$38:J$43,$C$38:$C$43,$C45)-SUMIFS(Table1!$R$19:$R$56,Table1!$H$19:$H$56,J$37,Table1!$E$19:$E$56,Table2!$C45)=0,"ok","check")</f>
        <v>ok</v>
      </c>
      <c r="K45" s="36" t="str">
        <f>IF(SUMIFS(K$38:K$43,$C$38:$C$43,$C45)-SUMIFS(Table1!$R$19:$R$56,Table1!$H$19:$H$56,K$37,Table1!$E$19:$E$56,Table2!$C45)=0,"ok","check")</f>
        <v>ok</v>
      </c>
      <c r="L45" s="36" t="str">
        <f>IF(SUMIFS(L$38:L$43,$C$38:$C$43,$C45)-SUMIFS(Table1!$R$19:$R$56,Table1!$H$19:$H$56,L$37,Table1!$E$19:$E$56,Table2!$C45)=0,"ok","check")</f>
        <v>ok</v>
      </c>
      <c r="M45" s="36" t="str">
        <f>IF(SUMIFS(M$38:M$43,$C$38:$C$43,$C45)-SUMIFS(Table1!$R$19:$R$56,Table1!$H$19:$H$56,M$37,Table1!$E$19:$E$56,Table2!$C45)=0,"ok","check")</f>
        <v>ok</v>
      </c>
      <c r="N45" s="36" t="str">
        <f>IF(SUMIFS(N$38:N$43,$C$38:$C$43,$C45)-SUMIFS(Table1!$R$19:$R$56,Table1!$H$19:$H$56,N$37,Table1!$E$19:$E$56,Table2!$C45)=0,"ok","check")</f>
        <v>ok</v>
      </c>
      <c r="O45" s="36" t="str">
        <f>IF(SUMIFS(O$38:O$43,$C$38:$C$43,$C45)-SUMIFS(Table1!$R$19:$R$56,Table1!$H$19:$H$56,O$37,Table1!$E$19:$E$56,Table2!$C45)=0,"ok","check")</f>
        <v>ok</v>
      </c>
      <c r="P45" s="36" t="str">
        <f>IF(SUMIFS(P$38:P$43,$C$38:$C$43,$C45)-SUMIFS(Table1!$R$19:$R$56,Table1!$H$19:$H$56,P$37,Table1!$E$19:$E$56,Table2!$C45)=0,"ok","check")</f>
        <v>ok</v>
      </c>
      <c r="Q45" s="36" t="str">
        <f>IF(SUMIFS(Q$38:Q$43,$C$38:$C$43,$C45)-SUMIFS(Table1!$R$19:$R$56,Table1!$H$19:$H$56,Q$37,Table1!$E$19:$E$56,Table2!$C45)=0,"ok","check")</f>
        <v>ok</v>
      </c>
      <c r="R45" s="36" t="str">
        <f>IF(SUMIFS(R$38:R$43,$C$38:$C$43,$C45)-SUMIFS(Table1!$R$19:$R$56,Table1!$H$19:$H$56,R$37,Table1!$E$19:$E$56,Table2!$C45)=0,"ok","check")</f>
        <v>ok</v>
      </c>
      <c r="S45" s="2"/>
      <c r="T45" s="37"/>
      <c r="U45" s="37"/>
      <c r="Y45" s="37"/>
      <c r="Z45" s="37"/>
      <c r="AA45" s="37"/>
      <c r="AB45" s="37"/>
      <c r="AC45" s="37"/>
      <c r="AD45" s="37"/>
    </row>
    <row r="46" spans="1:30" x14ac:dyDescent="0.25">
      <c r="A46" s="33" t="s">
        <v>65</v>
      </c>
      <c r="B46" s="34" t="s">
        <v>66</v>
      </c>
      <c r="C46" s="34" t="s">
        <v>56</v>
      </c>
      <c r="D46" s="34" t="s">
        <v>55</v>
      </c>
      <c r="E46" s="34" t="s">
        <v>67</v>
      </c>
      <c r="F46" s="35" t="s">
        <v>9</v>
      </c>
      <c r="G46" s="36" t="str">
        <f>IF(SUMIFS(G$38:G$43,$C$38:$C$43,$C46)-SUMIFS(Table1!$R$19:$R$56,Table1!$H$19:$H$56,G$37,Table1!$E$19:$E$56,Table2!$C46)=0,"ok","check")</f>
        <v>ok</v>
      </c>
      <c r="H46" s="36" t="str">
        <f>IF(SUMIFS(H$38:H$43,$C$38:$C$43,$C46)-SUMIFS(Table1!$R$19:$R$56,Table1!$H$19:$H$56,H$37,Table1!$E$19:$E$56,Table2!$C46)=0,"ok","check")</f>
        <v>ok</v>
      </c>
      <c r="I46" s="36" t="str">
        <f>IF(SUMIFS(I$38:I$43,$C$38:$C$43,$C46)-SUMIFS(Table1!$R$19:$R$56,Table1!$H$19:$H$56,I$37,Table1!$E$19:$E$56,Table2!$C46)=0,"ok","check")</f>
        <v>ok</v>
      </c>
      <c r="J46" s="36" t="str">
        <f>IF(SUMIFS(J$38:J$43,$C$38:$C$43,$C46)-SUMIFS(Table1!$R$19:$R$56,Table1!$H$19:$H$56,J$37,Table1!$E$19:$E$56,Table2!$C46)=0,"ok","check")</f>
        <v>ok</v>
      </c>
      <c r="K46" s="36" t="str">
        <f>IF(SUMIFS(K$38:K$43,$C$38:$C$43,$C46)-SUMIFS(Table1!$R$19:$R$56,Table1!$H$19:$H$56,K$37,Table1!$E$19:$E$56,Table2!$C46)=0,"ok","check")</f>
        <v>ok</v>
      </c>
      <c r="L46" s="36" t="str">
        <f>IF(SUMIFS(L$38:L$43,$C$38:$C$43,$C46)-SUMIFS(Table1!$R$19:$R$56,Table1!$H$19:$H$56,L$37,Table1!$E$19:$E$56,Table2!$C46)=0,"ok","check")</f>
        <v>ok</v>
      </c>
      <c r="M46" s="36" t="str">
        <f>IF(SUMIFS(M$38:M$43,$C$38:$C$43,$C46)-SUMIFS(Table1!$R$19:$R$56,Table1!$H$19:$H$56,M$37,Table1!$E$19:$E$56,Table2!$C46)=0,"ok","check")</f>
        <v>ok</v>
      </c>
      <c r="N46" s="36" t="str">
        <f>IF(SUMIFS(N$38:N$43,$C$38:$C$43,$C46)-SUMIFS(Table1!$R$19:$R$56,Table1!$H$19:$H$56,N$37,Table1!$E$19:$E$56,Table2!$C46)=0,"ok","check")</f>
        <v>ok</v>
      </c>
      <c r="O46" s="36" t="str">
        <f>IF(SUMIFS(O$38:O$43,$C$38:$C$43,$C46)-SUMIFS(Table1!$R$19:$R$56,Table1!$H$19:$H$56,O$37,Table1!$E$19:$E$56,Table2!$C46)=0,"ok","check")</f>
        <v>ok</v>
      </c>
      <c r="P46" s="36" t="str">
        <f>IF(SUMIFS(P$38:P$43,$C$38:$C$43,$C46)-SUMIFS(Table1!$R$19:$R$56,Table1!$H$19:$H$56,P$37,Table1!$E$19:$E$56,Table2!$C46)=0,"ok","check")</f>
        <v>ok</v>
      </c>
      <c r="Q46" s="36" t="str">
        <f>IF(SUMIFS(Q$38:Q$43,$C$38:$C$43,$C46)-SUMIFS(Table1!$R$19:$R$56,Table1!$H$19:$H$56,Q$37,Table1!$E$19:$E$56,Table2!$C46)=0,"ok","check")</f>
        <v>ok</v>
      </c>
      <c r="R46" s="36" t="str">
        <f>IF(SUMIFS(R$38:R$43,$C$38:$C$43,$C46)-SUMIFS(Table1!$R$19:$R$56,Table1!$H$19:$H$56,R$37,Table1!$E$19:$E$56,Table2!$C46)=0,"ok","check")</f>
        <v>ok</v>
      </c>
      <c r="S46" s="2"/>
      <c r="T46" s="37"/>
      <c r="U46" s="37"/>
      <c r="Y46" s="37"/>
      <c r="Z46" s="37"/>
      <c r="AA46" s="37"/>
      <c r="AB46" s="37"/>
      <c r="AC46" s="37"/>
      <c r="AD46" s="37"/>
    </row>
    <row r="47" spans="1:30" x14ac:dyDescent="0.25">
      <c r="A47" s="33" t="s">
        <v>65</v>
      </c>
      <c r="B47" s="34" t="s">
        <v>66</v>
      </c>
      <c r="C47" s="34" t="s">
        <v>57</v>
      </c>
      <c r="D47" s="34" t="s">
        <v>55</v>
      </c>
      <c r="E47" s="34" t="s">
        <v>67</v>
      </c>
      <c r="F47" s="35" t="s">
        <v>9</v>
      </c>
      <c r="G47" s="36" t="str">
        <f>IF(SUMIFS(G$38:G$43,$C$38:$C$43,$C47)-SUMIFS(Table1!$R$19:$R$56,Table1!$H$19:$H$56,G$37,Table1!$E$19:$E$56,Table2!$C47)=0,"ok","check")</f>
        <v>ok</v>
      </c>
      <c r="H47" s="36" t="str">
        <f>IF(SUMIFS(H$38:H$43,$C$38:$C$43,$C47)-SUMIFS(Table1!$R$19:$R$56,Table1!$H$19:$H$56,H$37,Table1!$E$19:$E$56,Table2!$C47)=0,"ok","check")</f>
        <v>ok</v>
      </c>
      <c r="I47" s="36" t="str">
        <f>IF(SUMIFS(I$38:I$43,$C$38:$C$43,$C47)-SUMIFS(Table1!$R$19:$R$56,Table1!$H$19:$H$56,I$37,Table1!$E$19:$E$56,Table2!$C47)=0,"ok","check")</f>
        <v>ok</v>
      </c>
      <c r="J47" s="36" t="str">
        <f>IF(SUMIFS(J$38:J$43,$C$38:$C$43,$C47)-SUMIFS(Table1!$R$19:$R$56,Table1!$H$19:$H$56,J$37,Table1!$E$19:$E$56,Table2!$C47)=0,"ok","check")</f>
        <v>ok</v>
      </c>
      <c r="K47" s="36" t="str">
        <f>IF(SUMIFS(K$38:K$43,$C$38:$C$43,$C47)-SUMIFS(Table1!$R$19:$R$56,Table1!$H$19:$H$56,K$37,Table1!$E$19:$E$56,Table2!$C47)=0,"ok","check")</f>
        <v>ok</v>
      </c>
      <c r="L47" s="36" t="str">
        <f>IF(SUMIFS(L$38:L$43,$C$38:$C$43,$C47)-SUMIFS(Table1!$R$19:$R$56,Table1!$H$19:$H$56,L$37,Table1!$E$19:$E$56,Table2!$C47)=0,"ok","check")</f>
        <v>ok</v>
      </c>
      <c r="M47" s="36" t="str">
        <f>IF(SUMIFS(M$38:M$43,$C$38:$C$43,$C47)-SUMIFS(Table1!$R$19:$R$56,Table1!$H$19:$H$56,M$37,Table1!$E$19:$E$56,Table2!$C47)=0,"ok","check")</f>
        <v>ok</v>
      </c>
      <c r="N47" s="36" t="str">
        <f>IF(SUMIFS(N$38:N$43,$C$38:$C$43,$C47)-SUMIFS(Table1!$R$19:$R$56,Table1!$H$19:$H$56,N$37,Table1!$E$19:$E$56,Table2!$C47)=0,"ok","check")</f>
        <v>ok</v>
      </c>
      <c r="O47" s="36" t="str">
        <f>IF(SUMIFS(O$38:O$43,$C$38:$C$43,$C47)-SUMIFS(Table1!$R$19:$R$56,Table1!$H$19:$H$56,O$37,Table1!$E$19:$E$56,Table2!$C47)=0,"ok","check")</f>
        <v>ok</v>
      </c>
      <c r="P47" s="36" t="str">
        <f>IF(SUMIFS(P$38:P$43,$C$38:$C$43,$C47)-SUMIFS(Table1!$R$19:$R$56,Table1!$H$19:$H$56,P$37,Table1!$E$19:$E$56,Table2!$C47)=0,"ok","check")</f>
        <v>ok</v>
      </c>
      <c r="Q47" s="36" t="str">
        <f>IF(SUMIFS(Q$38:Q$43,$C$38:$C$43,$C47)-SUMIFS(Table1!$R$19:$R$56,Table1!$H$19:$H$56,Q$37,Table1!$E$19:$E$56,Table2!$C47)=0,"ok","check")</f>
        <v>ok</v>
      </c>
      <c r="R47" s="36" t="str">
        <f>IF(SUMIFS(R$38:R$43,$C$38:$C$43,$C47)-SUMIFS(Table1!$R$19:$R$56,Table1!$H$19:$H$56,R$37,Table1!$E$19:$E$56,Table2!$C47)=0,"ok","check")</f>
        <v>ok</v>
      </c>
      <c r="S47" s="2"/>
      <c r="T47" s="37"/>
      <c r="U47" s="37"/>
      <c r="Y47" s="37"/>
      <c r="Z47" s="37"/>
      <c r="AA47" s="37"/>
      <c r="AB47" s="37"/>
      <c r="AC47" s="37"/>
      <c r="AD47" s="37"/>
    </row>
    <row r="48" spans="1:30" x14ac:dyDescent="0.25">
      <c r="A48" s="33" t="s">
        <v>65</v>
      </c>
      <c r="B48" s="34" t="s">
        <v>66</v>
      </c>
      <c r="C48" s="34" t="s">
        <v>58</v>
      </c>
      <c r="D48" s="34" t="s">
        <v>55</v>
      </c>
      <c r="E48" s="34" t="s">
        <v>67</v>
      </c>
      <c r="F48" s="35" t="s">
        <v>9</v>
      </c>
      <c r="G48" s="36" t="str">
        <f>IF(SUMIFS(G$38:G$43,$C$38:$C$43,$C48)-SUMIFS(Table1!$R$19:$R$56,Table1!$H$19:$H$56,G$37,Table1!$E$19:$E$56,Table2!$C48)=0,"ok","check")</f>
        <v>ok</v>
      </c>
      <c r="H48" s="36" t="str">
        <f>IF(SUMIFS(H$38:H$43,$C$38:$C$43,$C48)-SUMIFS(Table1!$R$19:$R$56,Table1!$H$19:$H$56,H$37,Table1!$E$19:$E$56,Table2!$C48)=0,"ok","check")</f>
        <v>ok</v>
      </c>
      <c r="I48" s="36" t="str">
        <f>IF(SUMIFS(I$38:I$43,$C$38:$C$43,$C48)-SUMIFS(Table1!$R$19:$R$56,Table1!$H$19:$H$56,I$37,Table1!$E$19:$E$56,Table2!$C48)=0,"ok","check")</f>
        <v>ok</v>
      </c>
      <c r="J48" s="36" t="str">
        <f>IF(SUMIFS(J$38:J$43,$C$38:$C$43,$C48)-SUMIFS(Table1!$R$19:$R$56,Table1!$H$19:$H$56,J$37,Table1!$E$19:$E$56,Table2!$C48)=0,"ok","check")</f>
        <v>ok</v>
      </c>
      <c r="K48" s="36" t="str">
        <f>IF(SUMIFS(K$38:K$43,$C$38:$C$43,$C48)-SUMIFS(Table1!$R$19:$R$56,Table1!$H$19:$H$56,K$37,Table1!$E$19:$E$56,Table2!$C48)=0,"ok","check")</f>
        <v>ok</v>
      </c>
      <c r="L48" s="36" t="str">
        <f>IF(SUMIFS(L$38:L$43,$C$38:$C$43,$C48)-SUMIFS(Table1!$R$19:$R$56,Table1!$H$19:$H$56,L$37,Table1!$E$19:$E$56,Table2!$C48)=0,"ok","check")</f>
        <v>ok</v>
      </c>
      <c r="M48" s="36" t="str">
        <f>IF(SUMIFS(M$38:M$43,$C$38:$C$43,$C48)-SUMIFS(Table1!$R$19:$R$56,Table1!$H$19:$H$56,M$37,Table1!$E$19:$E$56,Table2!$C48)=0,"ok","check")</f>
        <v>ok</v>
      </c>
      <c r="N48" s="36" t="str">
        <f>IF(SUMIFS(N$38:N$43,$C$38:$C$43,$C48)-SUMIFS(Table1!$R$19:$R$56,Table1!$H$19:$H$56,N$37,Table1!$E$19:$E$56,Table2!$C48)=0,"ok","check")</f>
        <v>ok</v>
      </c>
      <c r="O48" s="36" t="str">
        <f>IF(SUMIFS(O$38:O$43,$C$38:$C$43,$C48)-SUMIFS(Table1!$R$19:$R$56,Table1!$H$19:$H$56,O$37,Table1!$E$19:$E$56,Table2!$C48)=0,"ok","check")</f>
        <v>ok</v>
      </c>
      <c r="P48" s="36" t="str">
        <f>IF(SUMIFS(P$38:P$43,$C$38:$C$43,$C48)-SUMIFS(Table1!$R$19:$R$56,Table1!$H$19:$H$56,P$37,Table1!$E$19:$E$56,Table2!$C48)=0,"ok","check")</f>
        <v>ok</v>
      </c>
      <c r="Q48" s="36" t="str">
        <f>IF(SUMIFS(Q$38:Q$43,$C$38:$C$43,$C48)-SUMIFS(Table1!$R$19:$R$56,Table1!$H$19:$H$56,Q$37,Table1!$E$19:$E$56,Table2!$C48)=0,"ok","check")</f>
        <v>ok</v>
      </c>
      <c r="R48" s="36" t="str">
        <f>IF(SUMIFS(R$38:R$43,$C$38:$C$43,$C48)-SUMIFS(Table1!$R$19:$R$56,Table1!$H$19:$H$56,R$37,Table1!$E$19:$E$56,Table2!$C48)=0,"ok","check")</f>
        <v>ok</v>
      </c>
      <c r="S48" s="2"/>
      <c r="T48" s="37"/>
      <c r="U48" s="37"/>
      <c r="Y48" s="37"/>
      <c r="Z48" s="37"/>
      <c r="AA48" s="37"/>
      <c r="AB48" s="37"/>
      <c r="AC48" s="37"/>
      <c r="AD48" s="37"/>
    </row>
    <row r="49" spans="1:30" x14ac:dyDescent="0.25">
      <c r="A49" s="33" t="s">
        <v>65</v>
      </c>
      <c r="B49" s="34" t="s">
        <v>66</v>
      </c>
      <c r="C49" s="34" t="s">
        <v>59</v>
      </c>
      <c r="D49" s="34" t="s">
        <v>55</v>
      </c>
      <c r="E49" s="34" t="s">
        <v>67</v>
      </c>
      <c r="F49" s="35" t="s">
        <v>9</v>
      </c>
      <c r="G49" s="36" t="str">
        <f>IF(SUMIFS(G$38:G$43,$C$38:$C$43,$C49)-SUMIFS(Table1!$R$19:$R$56,Table1!$H$19:$H$56,G$37,Table1!$E$19:$E$56,Table2!$C49)=0,"ok","check")</f>
        <v>ok</v>
      </c>
      <c r="H49" s="36" t="str">
        <f>IF(SUMIFS(H$38:H$43,$C$38:$C$43,$C49)-SUMIFS(Table1!$R$19:$R$56,Table1!$H$19:$H$56,H$37,Table1!$E$19:$E$56,Table2!$C49)=0,"ok","check")</f>
        <v>ok</v>
      </c>
      <c r="I49" s="36" t="str">
        <f>IF(SUMIFS(I$38:I$43,$C$38:$C$43,$C49)-SUMIFS(Table1!$R$19:$R$56,Table1!$H$19:$H$56,I$37,Table1!$E$19:$E$56,Table2!$C49)=0,"ok","check")</f>
        <v>ok</v>
      </c>
      <c r="J49" s="36" t="str">
        <f>IF(SUMIFS(J$38:J$43,$C$38:$C$43,$C49)-SUMIFS(Table1!$R$19:$R$56,Table1!$H$19:$H$56,J$37,Table1!$E$19:$E$56,Table2!$C49)=0,"ok","check")</f>
        <v>ok</v>
      </c>
      <c r="K49" s="36" t="str">
        <f>IF(SUMIFS(K$38:K$43,$C$38:$C$43,$C49)-SUMIFS(Table1!$R$19:$R$56,Table1!$H$19:$H$56,K$37,Table1!$E$19:$E$56,Table2!$C49)=0,"ok","check")</f>
        <v>ok</v>
      </c>
      <c r="L49" s="36" t="str">
        <f>IF(SUMIFS(L$38:L$43,$C$38:$C$43,$C49)-SUMIFS(Table1!$R$19:$R$56,Table1!$H$19:$H$56,L$37,Table1!$E$19:$E$56,Table2!$C49)=0,"ok","check")</f>
        <v>ok</v>
      </c>
      <c r="M49" s="36" t="str">
        <f>IF(SUMIFS(M$38:M$43,$C$38:$C$43,$C49)-SUMIFS(Table1!$R$19:$R$56,Table1!$H$19:$H$56,M$37,Table1!$E$19:$E$56,Table2!$C49)=0,"ok","check")</f>
        <v>ok</v>
      </c>
      <c r="N49" s="36" t="str">
        <f>IF(SUMIFS(N$38:N$43,$C$38:$C$43,$C49)-SUMIFS(Table1!$R$19:$R$56,Table1!$H$19:$H$56,N$37,Table1!$E$19:$E$56,Table2!$C49)=0,"ok","check")</f>
        <v>ok</v>
      </c>
      <c r="O49" s="36" t="str">
        <f>IF(SUMIFS(O$38:O$43,$C$38:$C$43,$C49)-SUMIFS(Table1!$R$19:$R$56,Table1!$H$19:$H$56,O$37,Table1!$E$19:$E$56,Table2!$C49)=0,"ok","check")</f>
        <v>ok</v>
      </c>
      <c r="P49" s="36" t="str">
        <f>IF(SUMIFS(P$38:P$43,$C$38:$C$43,$C49)-SUMIFS(Table1!$R$19:$R$56,Table1!$H$19:$H$56,P$37,Table1!$E$19:$E$56,Table2!$C49)=0,"ok","check")</f>
        <v>ok</v>
      </c>
      <c r="Q49" s="36" t="str">
        <f>IF(SUMIFS(Q$38:Q$43,$C$38:$C$43,$C49)-SUMIFS(Table1!$R$19:$R$56,Table1!$H$19:$H$56,Q$37,Table1!$E$19:$E$56,Table2!$C49)=0,"ok","check")</f>
        <v>ok</v>
      </c>
      <c r="R49" s="36" t="str">
        <f>IF(SUMIFS(R$38:R$43,$C$38:$C$43,$C49)-SUMIFS(Table1!$R$19:$R$56,Table1!$H$19:$H$56,R$37,Table1!$E$19:$E$56,Table2!$C49)=0,"ok","check")</f>
        <v>ok</v>
      </c>
      <c r="S49" s="2"/>
      <c r="T49" s="37"/>
      <c r="U49" s="37"/>
      <c r="Y49" s="37"/>
      <c r="Z49" s="37"/>
      <c r="AA49" s="37"/>
      <c r="AB49" s="37"/>
      <c r="AC49" s="37"/>
      <c r="AD49" s="37"/>
    </row>
    <row r="50" spans="1:30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7"/>
      <c r="U50" s="37"/>
      <c r="Y50" s="37"/>
      <c r="Z50" s="37"/>
      <c r="AA50" s="37"/>
      <c r="AB50" s="37"/>
      <c r="AC50" s="37"/>
      <c r="AD50" s="37"/>
    </row>
    <row r="52" spans="1:30" x14ac:dyDescent="0.25">
      <c r="A52" s="28"/>
      <c r="B52" s="27" t="s">
        <v>60</v>
      </c>
      <c r="C52" s="28"/>
      <c r="D52" s="28"/>
      <c r="E52" s="28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30" x14ac:dyDescent="0.25">
      <c r="A53" s="3" t="s">
        <v>38</v>
      </c>
      <c r="B53" s="3" t="s">
        <v>10</v>
      </c>
      <c r="C53" s="3" t="s">
        <v>7</v>
      </c>
      <c r="D53" s="3" t="s">
        <v>11</v>
      </c>
      <c r="E53" s="3"/>
      <c r="F53" s="3" t="s">
        <v>8</v>
      </c>
      <c r="G53" s="3">
        <v>2005</v>
      </c>
      <c r="H53" s="3">
        <v>2020</v>
      </c>
      <c r="I53" s="3">
        <v>2021</v>
      </c>
      <c r="J53" s="3">
        <v>2022</v>
      </c>
      <c r="K53" s="3">
        <v>2023</v>
      </c>
      <c r="L53" s="3">
        <v>2024</v>
      </c>
      <c r="M53" s="3">
        <v>2025</v>
      </c>
      <c r="N53" s="3">
        <v>2026</v>
      </c>
      <c r="O53" s="3">
        <v>2027</v>
      </c>
      <c r="P53" s="3">
        <v>2028</v>
      </c>
      <c r="Q53" s="3">
        <v>2029</v>
      </c>
      <c r="R53" s="3">
        <v>2030</v>
      </c>
    </row>
    <row r="54" spans="1:30" x14ac:dyDescent="0.25">
      <c r="A54" s="13" t="str">
        <f>A38</f>
        <v>Previously Approved Application</v>
      </c>
      <c r="B54" s="13" t="str">
        <f>B38</f>
        <v>CZ_2025_1</v>
      </c>
      <c r="C54" s="42" t="str">
        <f>C21</f>
        <v>NH3</v>
      </c>
      <c r="D54" s="42" t="str">
        <f>D21</f>
        <v>3Da1</v>
      </c>
      <c r="E54" s="13" t="s">
        <v>61</v>
      </c>
      <c r="F54" s="5" t="s">
        <v>9</v>
      </c>
      <c r="G54" s="5">
        <f t="shared" ref="G54:R54" si="0">IFERROR(VLOOKUP($B54,a_AdjustedEmissions,MATCH(G$53,r_AdjustedEmissions,0),0)-VLOOKUP($B54,a_UnadjustedEmissions,MATCH(G$53,r_UnadjustedEmissions,0),0),"")</f>
        <v>-3.5475666666666648</v>
      </c>
      <c r="H54" s="5">
        <f t="shared" si="0"/>
        <v>-7.6796999999999969</v>
      </c>
      <c r="I54" s="5">
        <f t="shared" si="0"/>
        <v>-7.0840000000000032</v>
      </c>
      <c r="J54" s="5">
        <f t="shared" si="0"/>
        <v>-6.4930999999999983</v>
      </c>
      <c r="K54" s="5">
        <f t="shared" si="0"/>
        <v>-4.5827114219868079</v>
      </c>
      <c r="L54" s="5">
        <f t="shared" si="0"/>
        <v>0</v>
      </c>
      <c r="M54" s="5">
        <f t="shared" si="0"/>
        <v>0</v>
      </c>
      <c r="N54" s="5">
        <f t="shared" si="0"/>
        <v>0</v>
      </c>
      <c r="O54" s="5">
        <f t="shared" si="0"/>
        <v>0</v>
      </c>
      <c r="P54" s="5">
        <f t="shared" si="0"/>
        <v>0</v>
      </c>
      <c r="Q54" s="5">
        <f t="shared" si="0"/>
        <v>0</v>
      </c>
      <c r="R54" s="5">
        <f t="shared" si="0"/>
        <v>0</v>
      </c>
    </row>
    <row r="55" spans="1:30" x14ac:dyDescent="0.25">
      <c r="A55" s="13"/>
      <c r="B55" s="13"/>
      <c r="C55" s="42"/>
      <c r="D55" s="42"/>
      <c r="E55" s="13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30" x14ac:dyDescent="0.25">
      <c r="A56" s="13"/>
      <c r="B56" s="13"/>
      <c r="C56" s="42"/>
      <c r="D56" s="42"/>
      <c r="E56" s="13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30" x14ac:dyDescent="0.25">
      <c r="A57" s="13"/>
      <c r="B57" s="13"/>
      <c r="C57" s="42"/>
      <c r="D57" s="42"/>
      <c r="E57" s="13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30" x14ac:dyDescent="0.25">
      <c r="A58" s="13"/>
      <c r="B58" s="13"/>
      <c r="C58" s="42"/>
      <c r="D58" s="42"/>
      <c r="E58" s="13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30" x14ac:dyDescent="0.25">
      <c r="A59" s="32" t="s">
        <v>64</v>
      </c>
      <c r="B59" s="30"/>
      <c r="C59" s="30"/>
      <c r="D59" s="30"/>
      <c r="E59" s="30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1" spans="1:30" x14ac:dyDescent="0.25">
      <c r="A61" s="28"/>
      <c r="B61" s="27" t="s">
        <v>62</v>
      </c>
      <c r="C61" s="28"/>
      <c r="D61" s="28"/>
      <c r="E61" s="28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30" x14ac:dyDescent="0.25">
      <c r="A62" s="3" t="s">
        <v>38</v>
      </c>
      <c r="B62" s="3" t="s">
        <v>10</v>
      </c>
      <c r="C62" s="3" t="s">
        <v>7</v>
      </c>
      <c r="D62" s="3" t="s">
        <v>11</v>
      </c>
      <c r="E62" s="3"/>
      <c r="F62" s="3" t="s">
        <v>8</v>
      </c>
      <c r="G62" s="3">
        <v>2005</v>
      </c>
      <c r="H62" s="3">
        <v>2020</v>
      </c>
      <c r="I62" s="3">
        <v>2021</v>
      </c>
      <c r="J62" s="3">
        <v>2022</v>
      </c>
      <c r="K62" s="3">
        <v>2023</v>
      </c>
      <c r="L62" s="3">
        <v>2024</v>
      </c>
      <c r="M62" s="3">
        <v>2025</v>
      </c>
      <c r="N62" s="3">
        <v>2026</v>
      </c>
      <c r="O62" s="3">
        <v>2027</v>
      </c>
      <c r="P62" s="3">
        <v>2028</v>
      </c>
      <c r="Q62" s="3">
        <v>2029</v>
      </c>
      <c r="R62" s="3">
        <v>2030</v>
      </c>
    </row>
    <row r="63" spans="1:30" x14ac:dyDescent="0.25">
      <c r="A63" s="33" t="s">
        <v>40</v>
      </c>
      <c r="B63" s="13" t="s">
        <v>66</v>
      </c>
      <c r="C63" s="13" t="s">
        <v>72</v>
      </c>
      <c r="D63" s="13" t="s">
        <v>55</v>
      </c>
      <c r="E63" s="13" t="s">
        <v>61</v>
      </c>
      <c r="F63" s="5" t="s">
        <v>9</v>
      </c>
      <c r="G63" s="5">
        <f t="shared" ref="G63:R63" si="1">SUMIFS(G$54:G$58,$A$54:$A$58,"Previously Approved Application",$C$54:$C$58,"NOx")</f>
        <v>0</v>
      </c>
      <c r="H63" s="5">
        <f t="shared" si="1"/>
        <v>0</v>
      </c>
      <c r="I63" s="5">
        <f t="shared" si="1"/>
        <v>0</v>
      </c>
      <c r="J63" s="5">
        <f t="shared" si="1"/>
        <v>0</v>
      </c>
      <c r="K63" s="5">
        <f t="shared" si="1"/>
        <v>0</v>
      </c>
      <c r="L63" s="5">
        <f t="shared" si="1"/>
        <v>0</v>
      </c>
      <c r="M63" s="5">
        <f t="shared" si="1"/>
        <v>0</v>
      </c>
      <c r="N63" s="5">
        <f t="shared" si="1"/>
        <v>0</v>
      </c>
      <c r="O63" s="5">
        <f t="shared" si="1"/>
        <v>0</v>
      </c>
      <c r="P63" s="5">
        <f t="shared" si="1"/>
        <v>0</v>
      </c>
      <c r="Q63" s="5">
        <f t="shared" si="1"/>
        <v>0</v>
      </c>
      <c r="R63" s="5">
        <f t="shared" si="1"/>
        <v>0</v>
      </c>
    </row>
    <row r="64" spans="1:30" x14ac:dyDescent="0.25">
      <c r="A64" s="33" t="s">
        <v>40</v>
      </c>
      <c r="B64" s="13" t="s">
        <v>66</v>
      </c>
      <c r="C64" s="13" t="s">
        <v>56</v>
      </c>
      <c r="D64" s="13" t="s">
        <v>55</v>
      </c>
      <c r="E64" s="13" t="s">
        <v>61</v>
      </c>
      <c r="F64" s="5" t="s">
        <v>9</v>
      </c>
      <c r="G64" s="5">
        <f t="shared" ref="G64:R64" si="2">SUMIFS(G$54:G$58,$A$54:$A$58,"Previously Approved Application",$C$54:$C$58,"SOx")</f>
        <v>0</v>
      </c>
      <c r="H64" s="5">
        <f t="shared" si="2"/>
        <v>0</v>
      </c>
      <c r="I64" s="5">
        <f t="shared" si="2"/>
        <v>0</v>
      </c>
      <c r="J64" s="5">
        <f t="shared" si="2"/>
        <v>0</v>
      </c>
      <c r="K64" s="5">
        <f t="shared" si="2"/>
        <v>0</v>
      </c>
      <c r="L64" s="5">
        <f t="shared" si="2"/>
        <v>0</v>
      </c>
      <c r="M64" s="5">
        <f t="shared" si="2"/>
        <v>0</v>
      </c>
      <c r="N64" s="5">
        <f t="shared" si="2"/>
        <v>0</v>
      </c>
      <c r="O64" s="5">
        <f t="shared" si="2"/>
        <v>0</v>
      </c>
      <c r="P64" s="5">
        <f t="shared" si="2"/>
        <v>0</v>
      </c>
      <c r="Q64" s="5">
        <f t="shared" si="2"/>
        <v>0</v>
      </c>
      <c r="R64" s="5">
        <f t="shared" si="2"/>
        <v>0</v>
      </c>
    </row>
    <row r="65" spans="1:18" x14ac:dyDescent="0.25">
      <c r="A65" s="33" t="s">
        <v>40</v>
      </c>
      <c r="B65" s="13" t="s">
        <v>66</v>
      </c>
      <c r="C65" s="13" t="s">
        <v>57</v>
      </c>
      <c r="D65" s="13" t="s">
        <v>55</v>
      </c>
      <c r="E65" s="13" t="s">
        <v>61</v>
      </c>
      <c r="F65" s="5" t="s">
        <v>9</v>
      </c>
      <c r="G65" s="5">
        <f t="shared" ref="G65:R65" si="3">SUMIFS(G$54:G$58,$A$54:$A$58,"Previously Approved Application",$C$54:$C$58,"NH3")</f>
        <v>-3.5475666666666648</v>
      </c>
      <c r="H65" s="5">
        <f t="shared" si="3"/>
        <v>-7.6796999999999969</v>
      </c>
      <c r="I65" s="5">
        <f t="shared" si="3"/>
        <v>-7.0840000000000032</v>
      </c>
      <c r="J65" s="5">
        <f t="shared" si="3"/>
        <v>-6.4930999999999983</v>
      </c>
      <c r="K65" s="5">
        <f t="shared" si="3"/>
        <v>-4.5827114219868079</v>
      </c>
      <c r="L65" s="5">
        <f t="shared" si="3"/>
        <v>0</v>
      </c>
      <c r="M65" s="5">
        <f t="shared" si="3"/>
        <v>0</v>
      </c>
      <c r="N65" s="5">
        <f t="shared" si="3"/>
        <v>0</v>
      </c>
      <c r="O65" s="5">
        <f t="shared" si="3"/>
        <v>0</v>
      </c>
      <c r="P65" s="5">
        <f t="shared" si="3"/>
        <v>0</v>
      </c>
      <c r="Q65" s="5">
        <f t="shared" si="3"/>
        <v>0</v>
      </c>
      <c r="R65" s="5">
        <f t="shared" si="3"/>
        <v>0</v>
      </c>
    </row>
    <row r="66" spans="1:18" x14ac:dyDescent="0.25">
      <c r="A66" s="33" t="s">
        <v>40</v>
      </c>
      <c r="B66" s="13" t="s">
        <v>66</v>
      </c>
      <c r="C66" s="13" t="s">
        <v>58</v>
      </c>
      <c r="D66" s="13" t="s">
        <v>55</v>
      </c>
      <c r="E66" s="13" t="s">
        <v>61</v>
      </c>
      <c r="F66" s="5" t="s">
        <v>9</v>
      </c>
      <c r="G66" s="5">
        <f t="shared" ref="G66:R66" si="4">SUMIFS(G$54:G$58,$A$54:$A$58,"Previously Approved Application",$C$54:$C$58,"NMVOC")</f>
        <v>0</v>
      </c>
      <c r="H66" s="5">
        <f t="shared" si="4"/>
        <v>0</v>
      </c>
      <c r="I66" s="5">
        <f t="shared" si="4"/>
        <v>0</v>
      </c>
      <c r="J66" s="5">
        <f t="shared" si="4"/>
        <v>0</v>
      </c>
      <c r="K66" s="5">
        <f t="shared" si="4"/>
        <v>0</v>
      </c>
      <c r="L66" s="5">
        <f t="shared" si="4"/>
        <v>0</v>
      </c>
      <c r="M66" s="5">
        <f t="shared" si="4"/>
        <v>0</v>
      </c>
      <c r="N66" s="5">
        <f t="shared" si="4"/>
        <v>0</v>
      </c>
      <c r="O66" s="5">
        <f t="shared" si="4"/>
        <v>0</v>
      </c>
      <c r="P66" s="5">
        <f t="shared" si="4"/>
        <v>0</v>
      </c>
      <c r="Q66" s="5">
        <f t="shared" si="4"/>
        <v>0</v>
      </c>
      <c r="R66" s="5">
        <f t="shared" si="4"/>
        <v>0</v>
      </c>
    </row>
    <row r="67" spans="1:18" x14ac:dyDescent="0.25">
      <c r="A67" s="33" t="s">
        <v>40</v>
      </c>
      <c r="B67" s="13" t="s">
        <v>66</v>
      </c>
      <c r="C67" s="13" t="s">
        <v>59</v>
      </c>
      <c r="D67" s="13" t="s">
        <v>55</v>
      </c>
      <c r="E67" s="13" t="s">
        <v>61</v>
      </c>
      <c r="F67" s="5" t="s">
        <v>9</v>
      </c>
      <c r="G67" s="5">
        <f t="shared" ref="G67:R67" si="5">SUMIFS(G$54:G$58,$A$54:$A$58,"Previously Approved Application",$C$54:$C$58,"PM2.5")</f>
        <v>0</v>
      </c>
      <c r="H67" s="5">
        <f t="shared" si="5"/>
        <v>0</v>
      </c>
      <c r="I67" s="5">
        <f t="shared" si="5"/>
        <v>0</v>
      </c>
      <c r="J67" s="5">
        <f t="shared" si="5"/>
        <v>0</v>
      </c>
      <c r="K67" s="5">
        <f t="shared" si="5"/>
        <v>0</v>
      </c>
      <c r="L67" s="5">
        <f t="shared" si="5"/>
        <v>0</v>
      </c>
      <c r="M67" s="5">
        <f t="shared" si="5"/>
        <v>0</v>
      </c>
      <c r="N67" s="5">
        <f t="shared" si="5"/>
        <v>0</v>
      </c>
      <c r="O67" s="5">
        <f t="shared" si="5"/>
        <v>0</v>
      </c>
      <c r="P67" s="5">
        <f t="shared" si="5"/>
        <v>0</v>
      </c>
      <c r="Q67" s="5">
        <f t="shared" si="5"/>
        <v>0</v>
      </c>
      <c r="R67" s="5">
        <f t="shared" si="5"/>
        <v>0</v>
      </c>
    </row>
  </sheetData>
  <mergeCells count="2">
    <mergeCell ref="B7:C7"/>
    <mergeCell ref="A1:X1"/>
  </mergeCells>
  <phoneticPr fontId="13" type="noConversion"/>
  <dataValidations count="1">
    <dataValidation type="list" allowBlank="1" showInputMessage="1" showErrorMessage="1" sqref="C21:C25">
      <formula1>PollutantList</formula1>
    </dataValidation>
  </dataValidations>
  <pageMargins left="0.7" right="0.7" top="0.78740157499999996" bottom="0.78740157499999996" header="0.3" footer="0.3"/>
  <pageSetup paperSize="9" orientation="portrait" verticalDpi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Tabelle1!$A$1:$A$2</xm:f>
          </x14:formula1>
          <xm:sqref>A63:A67 A21:A25</xm:sqref>
        </x14:dataValidation>
        <x14:dataValidation type="list" allowBlank="1" showInputMessage="1" showErrorMessage="1">
          <x14:formula1>
            <xm:f>Tabelle1!$A$1:$A$3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6"/>
  <sheetViews>
    <sheetView workbookViewId="0">
      <selection activeCell="B11" sqref="B11"/>
    </sheetView>
  </sheetViews>
  <sheetFormatPr defaultColWidth="10.88671875" defaultRowHeight="14.4" x14ac:dyDescent="0.3"/>
  <cols>
    <col min="1" max="1" width="37.44140625" bestFit="1" customWidth="1"/>
  </cols>
  <sheetData>
    <row r="1" spans="1:2" x14ac:dyDescent="0.3">
      <c r="A1" t="s">
        <v>39</v>
      </c>
      <c r="B1" t="s">
        <v>68</v>
      </c>
    </row>
    <row r="2" spans="1:2" x14ac:dyDescent="0.3">
      <c r="A2" t="s">
        <v>40</v>
      </c>
      <c r="B2" t="s">
        <v>72</v>
      </c>
    </row>
    <row r="3" spans="1:2" x14ac:dyDescent="0.3">
      <c r="A3" t="s">
        <v>47</v>
      </c>
      <c r="B3" t="s">
        <v>56</v>
      </c>
    </row>
    <row r="4" spans="1:2" x14ac:dyDescent="0.3">
      <c r="B4" t="s">
        <v>57</v>
      </c>
    </row>
    <row r="5" spans="1:2" x14ac:dyDescent="0.3">
      <c r="B5" t="s">
        <v>58</v>
      </c>
    </row>
    <row r="6" spans="1:2" x14ac:dyDescent="0.3">
      <c r="B6" t="s">
        <v>59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Read me</vt:lpstr>
      <vt:lpstr>Table1</vt:lpstr>
      <vt:lpstr>Table2</vt:lpstr>
      <vt:lpstr>Tabelle1</vt:lpstr>
      <vt:lpstr>a_AdjustedEmissions</vt:lpstr>
      <vt:lpstr>a_UnadjustedEmissions</vt:lpstr>
      <vt:lpstr>PollutantList</vt:lpstr>
      <vt:lpstr>r_AdjustedEmissions</vt:lpstr>
      <vt:lpstr>r_UnadjustedEmissions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chrisdore</dc:creator>
  <cp:lastModifiedBy>PAVEL MACHÁLEK, Ing.</cp:lastModifiedBy>
  <dcterms:created xsi:type="dcterms:W3CDTF">2014-11-28T12:12:14Z</dcterms:created>
  <dcterms:modified xsi:type="dcterms:W3CDTF">2025-04-07T15:06:01Z</dcterms:modified>
</cp:coreProperties>
</file>